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30" windowWidth="14220" windowHeight="5520" tabRatio="897"/>
  </bookViews>
  <sheets>
    <sheet name="data hasil sun,moon,arde nampak" sheetId="10" r:id="rId1"/>
    <sheet name="prediksi saat ijtima&amp;istiqbal" sheetId="3" state="hidden" r:id="rId2"/>
    <sheet name="posisi sun,mon,arde saat ijtima" sheetId="5" state="hidden" r:id="rId3"/>
    <sheet name="pos,s;m;a jika ijma' qobl grb" sheetId="12" state="hidden" r:id="rId4"/>
    <sheet name="pos,s;m;a sehari kemudian" sheetId="13" state="hidden" r:id="rId5"/>
    <sheet name="s,m,a ghurb bila ijma'qobla grb" sheetId="9" state="hidden" r:id="rId6"/>
    <sheet name="s,m,a ghurb ijma' sehari kemudi" sheetId="11" state="hidden" r:id="rId7"/>
    <sheet name="sun,mon,arde istqbl" sheetId="7" state="hidden" r:id="rId8"/>
    <sheet name="sun,mon,arde ijtima" sheetId="4" state="hidden" r:id="rId9"/>
    <sheet name="delta T" sheetId="2" state="hidden" r:id="rId10"/>
    <sheet name="penggarapan" sheetId="1" state="hidden" r:id="rId11"/>
    <sheet name="posi sun,mon,arde istiqbal" sheetId="6" state="hidden" r:id="rId12"/>
    <sheet name="Sheet1" sheetId="8" state="hidden" r:id="rId13"/>
    <sheet name="diagram convert nampak" sheetId="14" r:id="rId14"/>
    <sheet name="Sheet2" sheetId="15" r:id="rId15"/>
  </sheets>
  <calcPr calcId="124519"/>
</workbook>
</file>

<file path=xl/calcChain.xml><?xml version="1.0" encoding="utf-8"?>
<calcChain xmlns="http://schemas.openxmlformats.org/spreadsheetml/2006/main">
  <c r="F7" i="3"/>
  <c r="F6"/>
  <c r="E7"/>
  <c r="D7"/>
  <c r="C7"/>
  <c r="E6"/>
  <c r="D6"/>
  <c r="C6"/>
  <c r="C4"/>
  <c r="C3"/>
  <c r="N8" i="10"/>
  <c r="R9" s="1"/>
  <c r="Q43"/>
  <c r="Q29"/>
  <c r="Q41" s="1"/>
  <c r="Q52" s="1"/>
  <c r="Q28"/>
  <c r="Q40" s="1"/>
  <c r="Q51" s="1"/>
  <c r="Q27"/>
  <c r="Q39" s="1"/>
  <c r="Q50" s="1"/>
  <c r="Q26"/>
  <c r="Q38" s="1"/>
  <c r="Q49" s="1"/>
  <c r="Q25"/>
  <c r="Q37" s="1"/>
  <c r="Q48" s="1"/>
  <c r="Q22"/>
  <c r="Q35" s="1"/>
  <c r="Q46" s="1"/>
  <c r="Q21"/>
  <c r="Q34" s="1"/>
  <c r="Q45" s="1"/>
  <c r="H50"/>
  <c r="H20"/>
  <c r="H33" s="1"/>
  <c r="H44" s="1"/>
  <c r="H29"/>
  <c r="H41" s="1"/>
  <c r="H52" s="1"/>
  <c r="H28"/>
  <c r="H40" s="1"/>
  <c r="H51" s="1"/>
  <c r="H27"/>
  <c r="H25"/>
  <c r="H37" s="1"/>
  <c r="H48" s="1"/>
  <c r="H22"/>
  <c r="H35" s="1"/>
  <c r="H46" s="1"/>
  <c r="E6" i="12"/>
  <c r="E5"/>
  <c r="D5"/>
  <c r="D4"/>
  <c r="I17" i="13"/>
  <c r="P15"/>
  <c r="P17" s="1"/>
  <c r="O15"/>
  <c r="O17" s="1"/>
  <c r="N15"/>
  <c r="N17" s="1"/>
  <c r="K15"/>
  <c r="K17" s="1"/>
  <c r="J15"/>
  <c r="J17" s="1"/>
  <c r="I15"/>
  <c r="P12"/>
  <c r="O12"/>
  <c r="N12"/>
  <c r="K12"/>
  <c r="J12"/>
  <c r="I12"/>
  <c r="G11"/>
  <c r="P9"/>
  <c r="O9"/>
  <c r="N9"/>
  <c r="K9"/>
  <c r="J9"/>
  <c r="I9"/>
  <c r="P15" i="12"/>
  <c r="P17" s="1"/>
  <c r="O15"/>
  <c r="O17" s="1"/>
  <c r="N15"/>
  <c r="N17" s="1"/>
  <c r="K15"/>
  <c r="K17" s="1"/>
  <c r="J15"/>
  <c r="J17" s="1"/>
  <c r="I15"/>
  <c r="I17" s="1"/>
  <c r="P12"/>
  <c r="O12"/>
  <c r="N12"/>
  <c r="K12"/>
  <c r="J12"/>
  <c r="I12"/>
  <c r="G11"/>
  <c r="P9"/>
  <c r="O9"/>
  <c r="N9"/>
  <c r="K9"/>
  <c r="J9"/>
  <c r="I9"/>
  <c r="I5" i="9"/>
  <c r="Q52" i="11"/>
  <c r="N27"/>
  <c r="M27"/>
  <c r="L27"/>
  <c r="S8"/>
  <c r="K6"/>
  <c r="I6"/>
  <c r="G6"/>
  <c r="D6" s="1"/>
  <c r="M5" s="1"/>
  <c r="K5"/>
  <c r="I5"/>
  <c r="G5"/>
  <c r="Y20" i="3"/>
  <c r="W19" i="4"/>
  <c r="T16" i="3"/>
  <c r="Q52" i="9"/>
  <c r="N27"/>
  <c r="M27"/>
  <c r="L27"/>
  <c r="S8"/>
  <c r="K6"/>
  <c r="I6"/>
  <c r="G6"/>
  <c r="E4" i="12" s="1"/>
  <c r="K5" i="9"/>
  <c r="D6" i="12" s="1"/>
  <c r="G5" i="9"/>
  <c r="D5" l="1"/>
  <c r="C5" s="1"/>
  <c r="D6"/>
  <c r="C6" s="1"/>
  <c r="D5" i="11"/>
  <c r="C5" s="1"/>
  <c r="C6"/>
  <c r="M5" i="9"/>
  <c r="Q52" i="7" l="1"/>
  <c r="N27"/>
  <c r="M27"/>
  <c r="L27"/>
  <c r="S8"/>
  <c r="K6"/>
  <c r="I6"/>
  <c r="G6"/>
  <c r="D6"/>
  <c r="M5" s="1"/>
  <c r="K5"/>
  <c r="I5"/>
  <c r="G5"/>
  <c r="D5" s="1"/>
  <c r="C5" s="1"/>
  <c r="P15" i="6"/>
  <c r="P17" s="1"/>
  <c r="O15"/>
  <c r="O17" s="1"/>
  <c r="N15"/>
  <c r="N17" s="1"/>
  <c r="K15"/>
  <c r="K17" s="1"/>
  <c r="J15"/>
  <c r="J17" s="1"/>
  <c r="I15"/>
  <c r="I17" s="1"/>
  <c r="P12"/>
  <c r="O12"/>
  <c r="N12"/>
  <c r="K12"/>
  <c r="L10" i="10" s="1"/>
  <c r="J12" i="6"/>
  <c r="K10" i="10" s="1"/>
  <c r="I12" i="6"/>
  <c r="J10" i="10" s="1"/>
  <c r="G11" i="6"/>
  <c r="P9"/>
  <c r="O9"/>
  <c r="N9"/>
  <c r="K9"/>
  <c r="J9"/>
  <c r="I9"/>
  <c r="I17" i="5"/>
  <c r="P9"/>
  <c r="O9"/>
  <c r="K9"/>
  <c r="J9"/>
  <c r="N9"/>
  <c r="I9"/>
  <c r="P15"/>
  <c r="P17" s="1"/>
  <c r="O15"/>
  <c r="O17" s="1"/>
  <c r="N15"/>
  <c r="N17" s="1"/>
  <c r="K15"/>
  <c r="K17" s="1"/>
  <c r="K12"/>
  <c r="J15"/>
  <c r="J17" s="1"/>
  <c r="J12"/>
  <c r="I15"/>
  <c r="I12"/>
  <c r="G11"/>
  <c r="S8" i="4"/>
  <c r="P12" i="5"/>
  <c r="O12"/>
  <c r="N12"/>
  <c r="K6" i="4"/>
  <c r="K5"/>
  <c r="I6"/>
  <c r="I5"/>
  <c r="G6"/>
  <c r="G5"/>
  <c r="Q52"/>
  <c r="L27"/>
  <c r="N27"/>
  <c r="M27"/>
  <c r="P600" i="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H694"/>
  <c r="K694"/>
  <c r="K695"/>
  <c r="K696"/>
  <c r="K601"/>
  <c r="BH405"/>
  <c r="CI405"/>
  <c r="CH405"/>
  <c r="BI405" s="1"/>
  <c r="AV208"/>
  <c r="C84" i="3"/>
  <c r="C185"/>
  <c r="C257"/>
  <c r="F3" i="1"/>
  <c r="F2"/>
  <c r="G7" i="3"/>
  <c r="G3" i="1" s="1"/>
  <c r="G6" i="3"/>
  <c r="G2" i="1" s="1"/>
  <c r="I3"/>
  <c r="I2"/>
  <c r="E3"/>
  <c r="E2"/>
  <c r="D3"/>
  <c r="D2"/>
  <c r="C3"/>
  <c r="C2"/>
  <c r="AR466"/>
  <c r="AR563"/>
  <c r="AR564"/>
  <c r="AR565"/>
  <c r="AR566"/>
  <c r="O502"/>
  <c r="R502" s="1"/>
  <c r="H587"/>
  <c r="H685" s="1"/>
  <c r="I587"/>
  <c r="I685" s="1"/>
  <c r="H588"/>
  <c r="H686" s="1"/>
  <c r="I588"/>
  <c r="I686" s="1"/>
  <c r="H589"/>
  <c r="H687" s="1"/>
  <c r="I589"/>
  <c r="I687" s="1"/>
  <c r="H590"/>
  <c r="H688" s="1"/>
  <c r="I590"/>
  <c r="I688" s="1"/>
  <c r="H591"/>
  <c r="H689" s="1"/>
  <c r="I591"/>
  <c r="I689" s="1"/>
  <c r="H592"/>
  <c r="H690" s="1"/>
  <c r="I592"/>
  <c r="I690" s="1"/>
  <c r="H593"/>
  <c r="H691" s="1"/>
  <c r="I593"/>
  <c r="I691" s="1"/>
  <c r="H594"/>
  <c r="H692" s="1"/>
  <c r="I594"/>
  <c r="I692" s="1"/>
  <c r="H595"/>
  <c r="H693" s="1"/>
  <c r="I595"/>
  <c r="I693" s="1"/>
  <c r="H596"/>
  <c r="I596"/>
  <c r="I694" s="1"/>
  <c r="H597"/>
  <c r="H695" s="1"/>
  <c r="I597"/>
  <c r="I695" s="1"/>
  <c r="H598"/>
  <c r="H696" s="1"/>
  <c r="I598"/>
  <c r="I696" s="1"/>
  <c r="H474"/>
  <c r="I474"/>
  <c r="H475"/>
  <c r="I475"/>
  <c r="H476"/>
  <c r="I476"/>
  <c r="H477"/>
  <c r="I477"/>
  <c r="H478"/>
  <c r="I478"/>
  <c r="H479"/>
  <c r="I479"/>
  <c r="H480"/>
  <c r="I480"/>
  <c r="H481"/>
  <c r="I481"/>
  <c r="H482"/>
  <c r="I482"/>
  <c r="H483"/>
  <c r="I483"/>
  <c r="H484"/>
  <c r="I484"/>
  <c r="H485"/>
  <c r="I485"/>
  <c r="H486"/>
  <c r="I486"/>
  <c r="H487"/>
  <c r="I487"/>
  <c r="H488"/>
  <c r="I488"/>
  <c r="H489"/>
  <c r="I489"/>
  <c r="H490"/>
  <c r="I490"/>
  <c r="H491"/>
  <c r="I491"/>
  <c r="H492"/>
  <c r="I492"/>
  <c r="H493"/>
  <c r="I493"/>
  <c r="H494"/>
  <c r="I494"/>
  <c r="H495"/>
  <c r="I495"/>
  <c r="H496"/>
  <c r="I496"/>
  <c r="H497"/>
  <c r="I497"/>
  <c r="H498"/>
  <c r="I498"/>
  <c r="H499"/>
  <c r="I499"/>
  <c r="H500"/>
  <c r="I500"/>
  <c r="H501"/>
  <c r="I501"/>
  <c r="A502"/>
  <c r="G502" s="1"/>
  <c r="B502"/>
  <c r="C502"/>
  <c r="D502"/>
  <c r="E502"/>
  <c r="F502"/>
  <c r="H502"/>
  <c r="I502"/>
  <c r="J502"/>
  <c r="L502"/>
  <c r="M502"/>
  <c r="H503"/>
  <c r="H601" s="1"/>
  <c r="I503"/>
  <c r="I601" s="1"/>
  <c r="H504"/>
  <c r="H602" s="1"/>
  <c r="I504"/>
  <c r="I602" s="1"/>
  <c r="H505"/>
  <c r="H603" s="1"/>
  <c r="I505"/>
  <c r="I603" s="1"/>
  <c r="H506"/>
  <c r="H604" s="1"/>
  <c r="I506"/>
  <c r="I604" s="1"/>
  <c r="H507"/>
  <c r="H605" s="1"/>
  <c r="I507"/>
  <c r="I605" s="1"/>
  <c r="H508"/>
  <c r="H606" s="1"/>
  <c r="I508"/>
  <c r="I606" s="1"/>
  <c r="H509"/>
  <c r="H607" s="1"/>
  <c r="I509"/>
  <c r="I607" s="1"/>
  <c r="H510"/>
  <c r="H608" s="1"/>
  <c r="I510"/>
  <c r="I608" s="1"/>
  <c r="H511"/>
  <c r="H609" s="1"/>
  <c r="I511"/>
  <c r="I609" s="1"/>
  <c r="H512"/>
  <c r="H610" s="1"/>
  <c r="I512"/>
  <c r="I610" s="1"/>
  <c r="H513"/>
  <c r="H611" s="1"/>
  <c r="I513"/>
  <c r="I611" s="1"/>
  <c r="H514"/>
  <c r="H612" s="1"/>
  <c r="I514"/>
  <c r="I612" s="1"/>
  <c r="H515"/>
  <c r="H613" s="1"/>
  <c r="I515"/>
  <c r="I613" s="1"/>
  <c r="H516"/>
  <c r="H614" s="1"/>
  <c r="I516"/>
  <c r="I614" s="1"/>
  <c r="H517"/>
  <c r="H615" s="1"/>
  <c r="I517"/>
  <c r="I615" s="1"/>
  <c r="H518"/>
  <c r="H616" s="1"/>
  <c r="I518"/>
  <c r="I616" s="1"/>
  <c r="H519"/>
  <c r="H617" s="1"/>
  <c r="I519"/>
  <c r="I617" s="1"/>
  <c r="H520"/>
  <c r="H618" s="1"/>
  <c r="I520"/>
  <c r="I618" s="1"/>
  <c r="H521"/>
  <c r="H619" s="1"/>
  <c r="I521"/>
  <c r="I619" s="1"/>
  <c r="H522"/>
  <c r="H620" s="1"/>
  <c r="I522"/>
  <c r="I620" s="1"/>
  <c r="H523"/>
  <c r="H621" s="1"/>
  <c r="I523"/>
  <c r="I621" s="1"/>
  <c r="H524"/>
  <c r="H622" s="1"/>
  <c r="I524"/>
  <c r="I622" s="1"/>
  <c r="H525"/>
  <c r="H623" s="1"/>
  <c r="I525"/>
  <c r="I623" s="1"/>
  <c r="H526"/>
  <c r="H624" s="1"/>
  <c r="I526"/>
  <c r="I624" s="1"/>
  <c r="H527"/>
  <c r="H625" s="1"/>
  <c r="I527"/>
  <c r="I625" s="1"/>
  <c r="H528"/>
  <c r="H626" s="1"/>
  <c r="I528"/>
  <c r="I626" s="1"/>
  <c r="H529"/>
  <c r="H627" s="1"/>
  <c r="I529"/>
  <c r="I627" s="1"/>
  <c r="H530"/>
  <c r="H628" s="1"/>
  <c r="I530"/>
  <c r="I628" s="1"/>
  <c r="H531"/>
  <c r="H629" s="1"/>
  <c r="I531"/>
  <c r="I629" s="1"/>
  <c r="H532"/>
  <c r="H630" s="1"/>
  <c r="I532"/>
  <c r="I630" s="1"/>
  <c r="H533"/>
  <c r="H631" s="1"/>
  <c r="I533"/>
  <c r="I631" s="1"/>
  <c r="H534"/>
  <c r="H632" s="1"/>
  <c r="I534"/>
  <c r="I632" s="1"/>
  <c r="H535"/>
  <c r="H633" s="1"/>
  <c r="I535"/>
  <c r="I633" s="1"/>
  <c r="H536"/>
  <c r="H634" s="1"/>
  <c r="I536"/>
  <c r="I634" s="1"/>
  <c r="H537"/>
  <c r="H635" s="1"/>
  <c r="I537"/>
  <c r="I635" s="1"/>
  <c r="H538"/>
  <c r="H636" s="1"/>
  <c r="I538"/>
  <c r="I636" s="1"/>
  <c r="H539"/>
  <c r="H637" s="1"/>
  <c r="I539"/>
  <c r="I637" s="1"/>
  <c r="H540"/>
  <c r="H638" s="1"/>
  <c r="I540"/>
  <c r="I638" s="1"/>
  <c r="H541"/>
  <c r="H639" s="1"/>
  <c r="I541"/>
  <c r="I639" s="1"/>
  <c r="H542"/>
  <c r="H640" s="1"/>
  <c r="I542"/>
  <c r="I640" s="1"/>
  <c r="H543"/>
  <c r="H641" s="1"/>
  <c r="I543"/>
  <c r="I641" s="1"/>
  <c r="H544"/>
  <c r="H642" s="1"/>
  <c r="I544"/>
  <c r="I642" s="1"/>
  <c r="H545"/>
  <c r="H643" s="1"/>
  <c r="I545"/>
  <c r="I643" s="1"/>
  <c r="H546"/>
  <c r="H644" s="1"/>
  <c r="I546"/>
  <c r="I644" s="1"/>
  <c r="H547"/>
  <c r="H645" s="1"/>
  <c r="I547"/>
  <c r="I645" s="1"/>
  <c r="H548"/>
  <c r="H646" s="1"/>
  <c r="I548"/>
  <c r="I646" s="1"/>
  <c r="H549"/>
  <c r="H647" s="1"/>
  <c r="I549"/>
  <c r="I647" s="1"/>
  <c r="H550"/>
  <c r="H648" s="1"/>
  <c r="I550"/>
  <c r="I648" s="1"/>
  <c r="H551"/>
  <c r="H649" s="1"/>
  <c r="I551"/>
  <c r="I649" s="1"/>
  <c r="H552"/>
  <c r="H650" s="1"/>
  <c r="I552"/>
  <c r="I650" s="1"/>
  <c r="H553"/>
  <c r="H651" s="1"/>
  <c r="I553"/>
  <c r="I651" s="1"/>
  <c r="H554"/>
  <c r="H652" s="1"/>
  <c r="I554"/>
  <c r="I652" s="1"/>
  <c r="H555"/>
  <c r="H653" s="1"/>
  <c r="I555"/>
  <c r="I653" s="1"/>
  <c r="H556"/>
  <c r="H654" s="1"/>
  <c r="I556"/>
  <c r="I654" s="1"/>
  <c r="H557"/>
  <c r="H655" s="1"/>
  <c r="I557"/>
  <c r="I655" s="1"/>
  <c r="H558"/>
  <c r="H656" s="1"/>
  <c r="I558"/>
  <c r="I656" s="1"/>
  <c r="H559"/>
  <c r="H657" s="1"/>
  <c r="I559"/>
  <c r="I657" s="1"/>
  <c r="H560"/>
  <c r="H658" s="1"/>
  <c r="I560"/>
  <c r="I658" s="1"/>
  <c r="H561"/>
  <c r="H659" s="1"/>
  <c r="I561"/>
  <c r="I659" s="1"/>
  <c r="H562"/>
  <c r="H660" s="1"/>
  <c r="I562"/>
  <c r="I660" s="1"/>
  <c r="H563"/>
  <c r="H661" s="1"/>
  <c r="I563"/>
  <c r="I661" s="1"/>
  <c r="H564"/>
  <c r="H662" s="1"/>
  <c r="I564"/>
  <c r="I662" s="1"/>
  <c r="H565"/>
  <c r="H663" s="1"/>
  <c r="I565"/>
  <c r="I663" s="1"/>
  <c r="H566"/>
  <c r="H664" s="1"/>
  <c r="I566"/>
  <c r="I664" s="1"/>
  <c r="H567"/>
  <c r="H665" s="1"/>
  <c r="I567"/>
  <c r="I665" s="1"/>
  <c r="H568"/>
  <c r="H666" s="1"/>
  <c r="I568"/>
  <c r="I666" s="1"/>
  <c r="H569"/>
  <c r="H667" s="1"/>
  <c r="I569"/>
  <c r="I667" s="1"/>
  <c r="H570"/>
  <c r="H668" s="1"/>
  <c r="I570"/>
  <c r="I668" s="1"/>
  <c r="H571"/>
  <c r="H669" s="1"/>
  <c r="I571"/>
  <c r="I669" s="1"/>
  <c r="H572"/>
  <c r="H670" s="1"/>
  <c r="I572"/>
  <c r="I670" s="1"/>
  <c r="H573"/>
  <c r="H671" s="1"/>
  <c r="I573"/>
  <c r="I671" s="1"/>
  <c r="H574"/>
  <c r="H672" s="1"/>
  <c r="I574"/>
  <c r="I672" s="1"/>
  <c r="H575"/>
  <c r="H673" s="1"/>
  <c r="I575"/>
  <c r="I673" s="1"/>
  <c r="H576"/>
  <c r="H674" s="1"/>
  <c r="I576"/>
  <c r="I674" s="1"/>
  <c r="H577"/>
  <c r="H675" s="1"/>
  <c r="I577"/>
  <c r="I675" s="1"/>
  <c r="H578"/>
  <c r="H676" s="1"/>
  <c r="I578"/>
  <c r="I676" s="1"/>
  <c r="H579"/>
  <c r="H677" s="1"/>
  <c r="I579"/>
  <c r="I677" s="1"/>
  <c r="H580"/>
  <c r="H678" s="1"/>
  <c r="I580"/>
  <c r="I678" s="1"/>
  <c r="H581"/>
  <c r="H679" s="1"/>
  <c r="I581"/>
  <c r="I679" s="1"/>
  <c r="H582"/>
  <c r="H680" s="1"/>
  <c r="I582"/>
  <c r="I680" s="1"/>
  <c r="H583"/>
  <c r="H681" s="1"/>
  <c r="I583"/>
  <c r="I681" s="1"/>
  <c r="H584"/>
  <c r="H682" s="1"/>
  <c r="I584"/>
  <c r="I682" s="1"/>
  <c r="H585"/>
  <c r="H683" s="1"/>
  <c r="I585"/>
  <c r="I683" s="1"/>
  <c r="H586"/>
  <c r="H684" s="1"/>
  <c r="I586"/>
  <c r="I684" s="1"/>
  <c r="H448"/>
  <c r="I448"/>
  <c r="H449"/>
  <c r="I449"/>
  <c r="H450"/>
  <c r="I450"/>
  <c r="H451"/>
  <c r="I451"/>
  <c r="H452"/>
  <c r="I452"/>
  <c r="H453"/>
  <c r="I453"/>
  <c r="H454"/>
  <c r="I454"/>
  <c r="H455"/>
  <c r="I455"/>
  <c r="H456"/>
  <c r="I456"/>
  <c r="H457"/>
  <c r="I457"/>
  <c r="H458"/>
  <c r="I458"/>
  <c r="H459"/>
  <c r="I459"/>
  <c r="H460"/>
  <c r="I460"/>
  <c r="H461"/>
  <c r="I461"/>
  <c r="H462"/>
  <c r="I462"/>
  <c r="H463"/>
  <c r="I463"/>
  <c r="H464"/>
  <c r="I464"/>
  <c r="H465"/>
  <c r="I465"/>
  <c r="H466"/>
  <c r="I466"/>
  <c r="H467"/>
  <c r="I467"/>
  <c r="H468"/>
  <c r="I468"/>
  <c r="H469"/>
  <c r="I469"/>
  <c r="H470"/>
  <c r="I470"/>
  <c r="H471"/>
  <c r="I471"/>
  <c r="H472"/>
  <c r="I472"/>
  <c r="H473"/>
  <c r="I473"/>
  <c r="H310"/>
  <c r="I310"/>
  <c r="H311"/>
  <c r="I311"/>
  <c r="H312"/>
  <c r="I312"/>
  <c r="H313"/>
  <c r="I313"/>
  <c r="H314"/>
  <c r="I314"/>
  <c r="H315"/>
  <c r="I315"/>
  <c r="H316"/>
  <c r="I316"/>
  <c r="H317"/>
  <c r="I317"/>
  <c r="H318"/>
  <c r="I318"/>
  <c r="H319"/>
  <c r="I319"/>
  <c r="H320"/>
  <c r="I320"/>
  <c r="H321"/>
  <c r="I321"/>
  <c r="H322"/>
  <c r="I322"/>
  <c r="H323"/>
  <c r="I323"/>
  <c r="H324"/>
  <c r="I324"/>
  <c r="H325"/>
  <c r="I325"/>
  <c r="H326"/>
  <c r="I326"/>
  <c r="H327"/>
  <c r="I327"/>
  <c r="H328"/>
  <c r="I328"/>
  <c r="H329"/>
  <c r="I329"/>
  <c r="H330"/>
  <c r="I330"/>
  <c r="H331"/>
  <c r="I331"/>
  <c r="H332"/>
  <c r="I332"/>
  <c r="H333"/>
  <c r="I333"/>
  <c r="H334"/>
  <c r="I334"/>
  <c r="H335"/>
  <c r="I335"/>
  <c r="H336"/>
  <c r="I336"/>
  <c r="H337"/>
  <c r="I337"/>
  <c r="H338"/>
  <c r="I338"/>
  <c r="H339"/>
  <c r="I339"/>
  <c r="H340"/>
  <c r="I340"/>
  <c r="H341"/>
  <c r="I341"/>
  <c r="H342"/>
  <c r="I342"/>
  <c r="H343"/>
  <c r="I343"/>
  <c r="H344"/>
  <c r="I344"/>
  <c r="H345"/>
  <c r="I345"/>
  <c r="H346"/>
  <c r="I346"/>
  <c r="H347"/>
  <c r="I347"/>
  <c r="H348"/>
  <c r="I348"/>
  <c r="H349"/>
  <c r="I349"/>
  <c r="H350"/>
  <c r="I350"/>
  <c r="H351"/>
  <c r="I351"/>
  <c r="H352"/>
  <c r="I352"/>
  <c r="H353"/>
  <c r="I353"/>
  <c r="H354"/>
  <c r="I354"/>
  <c r="H355"/>
  <c r="I355"/>
  <c r="H356"/>
  <c r="I356"/>
  <c r="H357"/>
  <c r="I357"/>
  <c r="H358"/>
  <c r="I358"/>
  <c r="H359"/>
  <c r="I359"/>
  <c r="H360"/>
  <c r="I360"/>
  <c r="H361"/>
  <c r="I361"/>
  <c r="H362"/>
  <c r="I362"/>
  <c r="H363"/>
  <c r="I363"/>
  <c r="H364"/>
  <c r="I364"/>
  <c r="H365"/>
  <c r="I365"/>
  <c r="H366"/>
  <c r="I366"/>
  <c r="H367"/>
  <c r="I367"/>
  <c r="H368"/>
  <c r="I368"/>
  <c r="H369"/>
  <c r="I369"/>
  <c r="H370"/>
  <c r="I370"/>
  <c r="H371"/>
  <c r="I371"/>
  <c r="H372"/>
  <c r="I372"/>
  <c r="H373"/>
  <c r="I373"/>
  <c r="H374"/>
  <c r="I374"/>
  <c r="H375"/>
  <c r="I375"/>
  <c r="H376"/>
  <c r="I376"/>
  <c r="H377"/>
  <c r="I377"/>
  <c r="H378"/>
  <c r="I378"/>
  <c r="H379"/>
  <c r="I379"/>
  <c r="H380"/>
  <c r="I380"/>
  <c r="H381"/>
  <c r="I381"/>
  <c r="H382"/>
  <c r="I382"/>
  <c r="H383"/>
  <c r="I383"/>
  <c r="H384"/>
  <c r="I384"/>
  <c r="H385"/>
  <c r="I385"/>
  <c r="H386"/>
  <c r="I386"/>
  <c r="H387"/>
  <c r="I387"/>
  <c r="H388"/>
  <c r="I388"/>
  <c r="H389"/>
  <c r="I389"/>
  <c r="H390"/>
  <c r="I390"/>
  <c r="H391"/>
  <c r="I391"/>
  <c r="H392"/>
  <c r="I392"/>
  <c r="H393"/>
  <c r="I393"/>
  <c r="H394"/>
  <c r="I394"/>
  <c r="H395"/>
  <c r="I395"/>
  <c r="H396"/>
  <c r="I396"/>
  <c r="H397"/>
  <c r="I397"/>
  <c r="H398"/>
  <c r="I398"/>
  <c r="H399"/>
  <c r="I399"/>
  <c r="H400"/>
  <c r="I400"/>
  <c r="H401"/>
  <c r="I401"/>
  <c r="H402"/>
  <c r="I402"/>
  <c r="H403"/>
  <c r="I403"/>
  <c r="H404"/>
  <c r="I404"/>
  <c r="D405"/>
  <c r="E405"/>
  <c r="F405"/>
  <c r="H406"/>
  <c r="I406"/>
  <c r="H407"/>
  <c r="I407"/>
  <c r="H408"/>
  <c r="I408"/>
  <c r="H409"/>
  <c r="I409"/>
  <c r="H410"/>
  <c r="I410"/>
  <c r="H411"/>
  <c r="I411"/>
  <c r="H412"/>
  <c r="I412"/>
  <c r="H413"/>
  <c r="I413"/>
  <c r="H414"/>
  <c r="I414"/>
  <c r="H415"/>
  <c r="I415"/>
  <c r="H416"/>
  <c r="I416"/>
  <c r="H417"/>
  <c r="I417"/>
  <c r="H418"/>
  <c r="I418"/>
  <c r="H419"/>
  <c r="I419"/>
  <c r="H420"/>
  <c r="I420"/>
  <c r="H421"/>
  <c r="I421"/>
  <c r="H422"/>
  <c r="I422"/>
  <c r="H423"/>
  <c r="I423"/>
  <c r="H424"/>
  <c r="I424"/>
  <c r="H425"/>
  <c r="I425"/>
  <c r="H426"/>
  <c r="I426"/>
  <c r="H427"/>
  <c r="I427"/>
  <c r="H428"/>
  <c r="I428"/>
  <c r="H429"/>
  <c r="I429"/>
  <c r="H430"/>
  <c r="I430"/>
  <c r="H431"/>
  <c r="I431"/>
  <c r="H432"/>
  <c r="I432"/>
  <c r="H433"/>
  <c r="I433"/>
  <c r="H434"/>
  <c r="I434"/>
  <c r="H435"/>
  <c r="I435"/>
  <c r="H436"/>
  <c r="I436"/>
  <c r="H437"/>
  <c r="I437"/>
  <c r="H438"/>
  <c r="I438"/>
  <c r="H439"/>
  <c r="I439"/>
  <c r="H440"/>
  <c r="I440"/>
  <c r="H441"/>
  <c r="I441"/>
  <c r="H442"/>
  <c r="I442"/>
  <c r="H443"/>
  <c r="I443"/>
  <c r="H444"/>
  <c r="I444"/>
  <c r="H445"/>
  <c r="I445"/>
  <c r="H446"/>
  <c r="I446"/>
  <c r="H447"/>
  <c r="I447"/>
  <c r="I309"/>
  <c r="H309"/>
  <c r="BG304"/>
  <c r="BI304" s="1"/>
  <c r="J209"/>
  <c r="J210"/>
  <c r="J504" s="1"/>
  <c r="J602" s="1"/>
  <c r="J211"/>
  <c r="J212"/>
  <c r="J506" s="1"/>
  <c r="J604" s="1"/>
  <c r="J213"/>
  <c r="J214"/>
  <c r="J508" s="1"/>
  <c r="J606" s="1"/>
  <c r="J215"/>
  <c r="J509" s="1"/>
  <c r="J607" s="1"/>
  <c r="J216"/>
  <c r="J510" s="1"/>
  <c r="J608" s="1"/>
  <c r="J217"/>
  <c r="J218"/>
  <c r="J512" s="1"/>
  <c r="J610" s="1"/>
  <c r="J219"/>
  <c r="J513" s="1"/>
  <c r="J611" s="1"/>
  <c r="J220"/>
  <c r="J514" s="1"/>
  <c r="J612" s="1"/>
  <c r="J221"/>
  <c r="J222"/>
  <c r="J223"/>
  <c r="J517" s="1"/>
  <c r="J615" s="1"/>
  <c r="J224"/>
  <c r="J518" s="1"/>
  <c r="J616" s="1"/>
  <c r="J225"/>
  <c r="J226"/>
  <c r="J520" s="1"/>
  <c r="J618" s="1"/>
  <c r="J227"/>
  <c r="J521" s="1"/>
  <c r="J619" s="1"/>
  <c r="J228"/>
  <c r="J522" s="1"/>
  <c r="J620" s="1"/>
  <c r="J229"/>
  <c r="J230"/>
  <c r="J524" s="1"/>
  <c r="J622" s="1"/>
  <c r="J231"/>
  <c r="J525" s="1"/>
  <c r="J623" s="1"/>
  <c r="J232"/>
  <c r="J526" s="1"/>
  <c r="J624" s="1"/>
  <c r="J233"/>
  <c r="J234"/>
  <c r="J235"/>
  <c r="J529" s="1"/>
  <c r="J627" s="1"/>
  <c r="J236"/>
  <c r="J530" s="1"/>
  <c r="J628" s="1"/>
  <c r="J237"/>
  <c r="J238"/>
  <c r="J532" s="1"/>
  <c r="J630" s="1"/>
  <c r="J239"/>
  <c r="J533" s="1"/>
  <c r="J631" s="1"/>
  <c r="J240"/>
  <c r="J534" s="1"/>
  <c r="J632" s="1"/>
  <c r="J241"/>
  <c r="J242"/>
  <c r="J536" s="1"/>
  <c r="J634" s="1"/>
  <c r="J243"/>
  <c r="J244"/>
  <c r="J538" s="1"/>
  <c r="J636" s="1"/>
  <c r="J245"/>
  <c r="J246"/>
  <c r="J540" s="1"/>
  <c r="J638" s="1"/>
  <c r="J247"/>
  <c r="J541" s="1"/>
  <c r="J639" s="1"/>
  <c r="J248"/>
  <c r="J542" s="1"/>
  <c r="J640" s="1"/>
  <c r="J249"/>
  <c r="J250"/>
  <c r="J544" s="1"/>
  <c r="J642" s="1"/>
  <c r="J251"/>
  <c r="J545" s="1"/>
  <c r="J643" s="1"/>
  <c r="J252"/>
  <c r="J546" s="1"/>
  <c r="J644" s="1"/>
  <c r="J253"/>
  <c r="J254"/>
  <c r="J255"/>
  <c r="J549" s="1"/>
  <c r="J647" s="1"/>
  <c r="J256"/>
  <c r="J550" s="1"/>
  <c r="J648" s="1"/>
  <c r="J257"/>
  <c r="J258"/>
  <c r="J552" s="1"/>
  <c r="J650" s="1"/>
  <c r="J259"/>
  <c r="J553" s="1"/>
  <c r="J651" s="1"/>
  <c r="J260"/>
  <c r="J554" s="1"/>
  <c r="J652" s="1"/>
  <c r="J261"/>
  <c r="J262"/>
  <c r="J556" s="1"/>
  <c r="J654" s="1"/>
  <c r="J263"/>
  <c r="J557" s="1"/>
  <c r="J655" s="1"/>
  <c r="J264"/>
  <c r="J558" s="1"/>
  <c r="J656" s="1"/>
  <c r="J265"/>
  <c r="J266"/>
  <c r="J267"/>
  <c r="J561" s="1"/>
  <c r="J659" s="1"/>
  <c r="J268"/>
  <c r="J562" s="1"/>
  <c r="J660" s="1"/>
  <c r="J269"/>
  <c r="J270"/>
  <c r="J564" s="1"/>
  <c r="J662" s="1"/>
  <c r="J271"/>
  <c r="J565" s="1"/>
  <c r="J663" s="1"/>
  <c r="J272"/>
  <c r="J566" s="1"/>
  <c r="J664" s="1"/>
  <c r="J273"/>
  <c r="J274"/>
  <c r="J568" s="1"/>
  <c r="J666" s="1"/>
  <c r="J275"/>
  <c r="J276"/>
  <c r="J570" s="1"/>
  <c r="J668" s="1"/>
  <c r="J277"/>
  <c r="J278"/>
  <c r="J572" s="1"/>
  <c r="J670" s="1"/>
  <c r="J279"/>
  <c r="J573" s="1"/>
  <c r="J671" s="1"/>
  <c r="J280"/>
  <c r="J574" s="1"/>
  <c r="J672" s="1"/>
  <c r="J281"/>
  <c r="J282"/>
  <c r="J576" s="1"/>
  <c r="J674" s="1"/>
  <c r="J283"/>
  <c r="J577" s="1"/>
  <c r="J675" s="1"/>
  <c r="J284"/>
  <c r="J578" s="1"/>
  <c r="J676" s="1"/>
  <c r="J285"/>
  <c r="J286"/>
  <c r="J287"/>
  <c r="J581" s="1"/>
  <c r="J679" s="1"/>
  <c r="J288"/>
  <c r="J582" s="1"/>
  <c r="J680" s="1"/>
  <c r="J289"/>
  <c r="J290"/>
  <c r="J584" s="1"/>
  <c r="J682" s="1"/>
  <c r="J291"/>
  <c r="J585" s="1"/>
  <c r="J683" s="1"/>
  <c r="J292"/>
  <c r="J586" s="1"/>
  <c r="J684" s="1"/>
  <c r="J293"/>
  <c r="J294"/>
  <c r="J588" s="1"/>
  <c r="J686" s="1"/>
  <c r="J295"/>
  <c r="J589" s="1"/>
  <c r="J687" s="1"/>
  <c r="J296"/>
  <c r="J590" s="1"/>
  <c r="J688" s="1"/>
  <c r="J297"/>
  <c r="J298"/>
  <c r="J299"/>
  <c r="J593" s="1"/>
  <c r="J691" s="1"/>
  <c r="J300"/>
  <c r="J594" s="1"/>
  <c r="J692" s="1"/>
  <c r="J301"/>
  <c r="J302"/>
  <c r="J596" s="1"/>
  <c r="J694" s="1"/>
  <c r="J303"/>
  <c r="J597" s="1"/>
  <c r="J695" s="1"/>
  <c r="J304"/>
  <c r="J598" s="1"/>
  <c r="J696" s="1"/>
  <c r="J113"/>
  <c r="J114"/>
  <c r="J408" s="1"/>
  <c r="J115"/>
  <c r="J116"/>
  <c r="J117"/>
  <c r="J118"/>
  <c r="J412" s="1"/>
  <c r="J119"/>
  <c r="J413" s="1"/>
  <c r="J120"/>
  <c r="J121"/>
  <c r="J122"/>
  <c r="J416" s="1"/>
  <c r="J123"/>
  <c r="J417" s="1"/>
  <c r="J124"/>
  <c r="J125"/>
  <c r="J126"/>
  <c r="J127"/>
  <c r="J421" s="1"/>
  <c r="J128"/>
  <c r="J129"/>
  <c r="J130"/>
  <c r="J424" s="1"/>
  <c r="J131"/>
  <c r="J425" s="1"/>
  <c r="J132"/>
  <c r="J426" s="1"/>
  <c r="J133"/>
  <c r="J134"/>
  <c r="J428" s="1"/>
  <c r="J135"/>
  <c r="J429" s="1"/>
  <c r="J136"/>
  <c r="J430" s="1"/>
  <c r="J137"/>
  <c r="J138"/>
  <c r="J139"/>
  <c r="J433" s="1"/>
  <c r="J140"/>
  <c r="J434" s="1"/>
  <c r="J141"/>
  <c r="J142"/>
  <c r="J436" s="1"/>
  <c r="J143"/>
  <c r="J437" s="1"/>
  <c r="J144"/>
  <c r="J438" s="1"/>
  <c r="J145"/>
  <c r="J146"/>
  <c r="J440" s="1"/>
  <c r="J147"/>
  <c r="J148"/>
  <c r="J442" s="1"/>
  <c r="J149"/>
  <c r="J150"/>
  <c r="J444" s="1"/>
  <c r="J151"/>
  <c r="J445" s="1"/>
  <c r="J152"/>
  <c r="J446" s="1"/>
  <c r="J153"/>
  <c r="J154"/>
  <c r="J448" s="1"/>
  <c r="J155"/>
  <c r="J449" s="1"/>
  <c r="J156"/>
  <c r="J450" s="1"/>
  <c r="J157"/>
  <c r="J158"/>
  <c r="J159"/>
  <c r="J453" s="1"/>
  <c r="J160"/>
  <c r="J454" s="1"/>
  <c r="J161"/>
  <c r="J162"/>
  <c r="J456" s="1"/>
  <c r="J163"/>
  <c r="J457" s="1"/>
  <c r="J164"/>
  <c r="J458" s="1"/>
  <c r="J165"/>
  <c r="J166"/>
  <c r="J460" s="1"/>
  <c r="J167"/>
  <c r="J461" s="1"/>
  <c r="J168"/>
  <c r="J462" s="1"/>
  <c r="J169"/>
  <c r="J170"/>
  <c r="J171"/>
  <c r="J465" s="1"/>
  <c r="J172"/>
  <c r="J466" s="1"/>
  <c r="J173"/>
  <c r="J174"/>
  <c r="J468" s="1"/>
  <c r="J175"/>
  <c r="J469" s="1"/>
  <c r="J176"/>
  <c r="J470" s="1"/>
  <c r="J177"/>
  <c r="J178"/>
  <c r="J472" s="1"/>
  <c r="J179"/>
  <c r="J180"/>
  <c r="J474" s="1"/>
  <c r="J181"/>
  <c r="J182"/>
  <c r="J476" s="1"/>
  <c r="J183"/>
  <c r="J477" s="1"/>
  <c r="J184"/>
  <c r="J478" s="1"/>
  <c r="J185"/>
  <c r="J186"/>
  <c r="J480" s="1"/>
  <c r="J187"/>
  <c r="J481" s="1"/>
  <c r="J188"/>
  <c r="J482" s="1"/>
  <c r="J189"/>
  <c r="J190"/>
  <c r="J191"/>
  <c r="J485" s="1"/>
  <c r="J192"/>
  <c r="J486" s="1"/>
  <c r="J193"/>
  <c r="J194"/>
  <c r="J488" s="1"/>
  <c r="J195"/>
  <c r="J489" s="1"/>
  <c r="J196"/>
  <c r="J490" s="1"/>
  <c r="J197"/>
  <c r="J198"/>
  <c r="J492" s="1"/>
  <c r="J199"/>
  <c r="J493" s="1"/>
  <c r="J200"/>
  <c r="J494" s="1"/>
  <c r="J201"/>
  <c r="J202"/>
  <c r="J203"/>
  <c r="J497" s="1"/>
  <c r="J204"/>
  <c r="J498" s="1"/>
  <c r="J205"/>
  <c r="J206"/>
  <c r="J500" s="1"/>
  <c r="J207"/>
  <c r="J501" s="1"/>
  <c r="J112"/>
  <c r="J16"/>
  <c r="J17"/>
  <c r="J311" s="1"/>
  <c r="J18"/>
  <c r="J19"/>
  <c r="J20"/>
  <c r="J21"/>
  <c r="J315" s="1"/>
  <c r="J22"/>
  <c r="J316" s="1"/>
  <c r="J23"/>
  <c r="J24"/>
  <c r="J25"/>
  <c r="J319" s="1"/>
  <c r="J26"/>
  <c r="J27"/>
  <c r="J28"/>
  <c r="J29"/>
  <c r="J30"/>
  <c r="J324" s="1"/>
  <c r="J31"/>
  <c r="J32"/>
  <c r="J33"/>
  <c r="J327" s="1"/>
  <c r="J34"/>
  <c r="J328" s="1"/>
  <c r="J35"/>
  <c r="J36"/>
  <c r="J37"/>
  <c r="J331" s="1"/>
  <c r="J38"/>
  <c r="J39"/>
  <c r="J40"/>
  <c r="J41"/>
  <c r="J335" s="1"/>
  <c r="J42"/>
  <c r="J336" s="1"/>
  <c r="J43"/>
  <c r="J44"/>
  <c r="J45"/>
  <c r="J339" s="1"/>
  <c r="J46"/>
  <c r="J340" s="1"/>
  <c r="J47"/>
  <c r="J48"/>
  <c r="J49"/>
  <c r="J343" s="1"/>
  <c r="J50"/>
  <c r="J51"/>
  <c r="J52"/>
  <c r="J53"/>
  <c r="J347" s="1"/>
  <c r="J54"/>
  <c r="J348" s="1"/>
  <c r="J55"/>
  <c r="J56"/>
  <c r="J57"/>
  <c r="J351" s="1"/>
  <c r="J58"/>
  <c r="J352" s="1"/>
  <c r="J59"/>
  <c r="J60"/>
  <c r="J61"/>
  <c r="J62"/>
  <c r="J356" s="1"/>
  <c r="J63"/>
  <c r="J64"/>
  <c r="J65"/>
  <c r="J359" s="1"/>
  <c r="J66"/>
  <c r="J360" s="1"/>
  <c r="J67"/>
  <c r="J68"/>
  <c r="J69"/>
  <c r="J363" s="1"/>
  <c r="J70"/>
  <c r="J71"/>
  <c r="J72"/>
  <c r="J73"/>
  <c r="J367" s="1"/>
  <c r="J74"/>
  <c r="J368" s="1"/>
  <c r="J75"/>
  <c r="J76"/>
  <c r="J77"/>
  <c r="J371" s="1"/>
  <c r="J78"/>
  <c r="J372" s="1"/>
  <c r="J79"/>
  <c r="J80"/>
  <c r="J81"/>
  <c r="J375" s="1"/>
  <c r="J82"/>
  <c r="J83"/>
  <c r="J84"/>
  <c r="J85"/>
  <c r="J379" s="1"/>
  <c r="J86"/>
  <c r="J380" s="1"/>
  <c r="J87"/>
  <c r="J88"/>
  <c r="J89"/>
  <c r="J383" s="1"/>
  <c r="J90"/>
  <c r="J384" s="1"/>
  <c r="J91"/>
  <c r="J92"/>
  <c r="J93"/>
  <c r="J94"/>
  <c r="J388" s="1"/>
  <c r="J95"/>
  <c r="J96"/>
  <c r="J97"/>
  <c r="J391" s="1"/>
  <c r="J98"/>
  <c r="J392" s="1"/>
  <c r="J99"/>
  <c r="J100"/>
  <c r="J101"/>
  <c r="J395" s="1"/>
  <c r="J102"/>
  <c r="J103"/>
  <c r="J104"/>
  <c r="J105"/>
  <c r="J399" s="1"/>
  <c r="J106"/>
  <c r="J400" s="1"/>
  <c r="J107"/>
  <c r="J108"/>
  <c r="J109"/>
  <c r="J403" s="1"/>
  <c r="J110"/>
  <c r="J404" s="1"/>
  <c r="J15"/>
  <c r="P10" i="10" l="1"/>
  <c r="L12"/>
  <c r="L14" s="1"/>
  <c r="L16" s="1"/>
  <c r="L21" s="1"/>
  <c r="K12"/>
  <c r="K14" s="1"/>
  <c r="K16" s="1"/>
  <c r="K21" s="1"/>
  <c r="O10"/>
  <c r="C269" i="3"/>
  <c r="C201"/>
  <c r="C129"/>
  <c r="C28"/>
  <c r="J12" i="10"/>
  <c r="J14" s="1"/>
  <c r="J16" s="1"/>
  <c r="J21" s="1"/>
  <c r="N10"/>
  <c r="C285" i="3"/>
  <c r="C229"/>
  <c r="C141"/>
  <c r="C56"/>
  <c r="C245"/>
  <c r="C157"/>
  <c r="C72"/>
  <c r="C6" i="7"/>
  <c r="D6" i="4"/>
  <c r="C6" s="1"/>
  <c r="D5"/>
  <c r="C5" s="1"/>
  <c r="J323" i="1"/>
  <c r="C27" i="3"/>
  <c r="J484" i="1"/>
  <c r="C188" i="3"/>
  <c r="J452" i="1"/>
  <c r="C156" i="3"/>
  <c r="J420" i="1"/>
  <c r="C124" i="3"/>
  <c r="J580" i="1"/>
  <c r="J678" s="1"/>
  <c r="C284" i="3"/>
  <c r="J560" i="1"/>
  <c r="J658" s="1"/>
  <c r="C264" i="3"/>
  <c r="J548" i="1"/>
  <c r="J646" s="1"/>
  <c r="C252" i="3"/>
  <c r="J528" i="1"/>
  <c r="J626" s="1"/>
  <c r="C232" i="3"/>
  <c r="J516" i="1"/>
  <c r="J614" s="1"/>
  <c r="C220" i="3"/>
  <c r="J320" i="1"/>
  <c r="C24" i="3"/>
  <c r="J312" i="1"/>
  <c r="C16" i="3"/>
  <c r="J409" i="1"/>
  <c r="C113" i="3"/>
  <c r="J505" i="1"/>
  <c r="J603" s="1"/>
  <c r="C209" i="3"/>
  <c r="C172"/>
  <c r="C116"/>
  <c r="C99"/>
  <c r="C43"/>
  <c r="C301"/>
  <c r="C289"/>
  <c r="C277"/>
  <c r="C261"/>
  <c r="C248"/>
  <c r="C233"/>
  <c r="C217"/>
  <c r="C204"/>
  <c r="C189"/>
  <c r="C173"/>
  <c r="C161"/>
  <c r="C149"/>
  <c r="C133"/>
  <c r="C117"/>
  <c r="C104"/>
  <c r="C88"/>
  <c r="C75"/>
  <c r="C60"/>
  <c r="C44"/>
  <c r="C32"/>
  <c r="N502" i="1"/>
  <c r="C293" i="3"/>
  <c r="C280"/>
  <c r="C265"/>
  <c r="C249"/>
  <c r="C236"/>
  <c r="C221"/>
  <c r="C205"/>
  <c r="C193"/>
  <c r="C181"/>
  <c r="C165"/>
  <c r="C152"/>
  <c r="C137"/>
  <c r="C121"/>
  <c r="C107"/>
  <c r="C92"/>
  <c r="C76"/>
  <c r="C64"/>
  <c r="C51"/>
  <c r="C35"/>
  <c r="C19"/>
  <c r="J387" i="1"/>
  <c r="C91" i="3"/>
  <c r="J355" i="1"/>
  <c r="C59" i="3"/>
  <c r="J496" i="1"/>
  <c r="C200" i="3"/>
  <c r="J464" i="1"/>
  <c r="C168" i="3"/>
  <c r="J432" i="1"/>
  <c r="C136" i="3"/>
  <c r="J592" i="1"/>
  <c r="J690" s="1"/>
  <c r="C296" i="3"/>
  <c r="BM405" i="1"/>
  <c r="CG405" s="1"/>
  <c r="BR405"/>
  <c r="J396"/>
  <c r="C100" i="3"/>
  <c r="J376" i="1"/>
  <c r="C80" i="3"/>
  <c r="J364" i="1"/>
  <c r="C68" i="3"/>
  <c r="J344" i="1"/>
  <c r="C48" i="3"/>
  <c r="J332" i="1"/>
  <c r="C36" i="3"/>
  <c r="J473" i="1"/>
  <c r="C177" i="3"/>
  <c r="J441" i="1"/>
  <c r="C145" i="3"/>
  <c r="J569" i="1"/>
  <c r="J667" s="1"/>
  <c r="C273" i="3"/>
  <c r="J537" i="1"/>
  <c r="J635" s="1"/>
  <c r="C241" i="3"/>
  <c r="C300"/>
  <c r="C216"/>
  <c r="C297"/>
  <c r="C281"/>
  <c r="C268"/>
  <c r="C253"/>
  <c r="C237"/>
  <c r="C225"/>
  <c r="C213"/>
  <c r="C197"/>
  <c r="C184"/>
  <c r="C169"/>
  <c r="C153"/>
  <c r="C140"/>
  <c r="C125"/>
  <c r="C108"/>
  <c r="C96"/>
  <c r="C83"/>
  <c r="C67"/>
  <c r="C52"/>
  <c r="C40"/>
  <c r="C20"/>
  <c r="J401" i="1"/>
  <c r="C105" i="3"/>
  <c r="J393" i="1"/>
  <c r="C97" i="3"/>
  <c r="J385" i="1"/>
  <c r="C89" i="3"/>
  <c r="J373" i="1"/>
  <c r="C77" i="3"/>
  <c r="J365" i="1"/>
  <c r="C69" i="3"/>
  <c r="J357" i="1"/>
  <c r="C61" i="3"/>
  <c r="J349" i="1"/>
  <c r="C53" i="3"/>
  <c r="J341" i="1"/>
  <c r="C45" i="3"/>
  <c r="J333" i="1"/>
  <c r="C37" i="3"/>
  <c r="J325" i="1"/>
  <c r="C29" i="3"/>
  <c r="J317" i="1"/>
  <c r="C21" i="3"/>
  <c r="J406" i="1"/>
  <c r="C110" i="3"/>
  <c r="J418" i="1"/>
  <c r="C122" i="3"/>
  <c r="J414" i="1"/>
  <c r="C118" i="3"/>
  <c r="BJ304" i="1"/>
  <c r="BK304" s="1"/>
  <c r="BL304" s="1"/>
  <c r="N302" i="3"/>
  <c r="J402" i="1"/>
  <c r="C106" i="3"/>
  <c r="J394" i="1"/>
  <c r="C98" i="3"/>
  <c r="J386" i="1"/>
  <c r="C90" i="3"/>
  <c r="J382" i="1"/>
  <c r="C86" i="3"/>
  <c r="J374" i="1"/>
  <c r="C78" i="3"/>
  <c r="J366" i="1"/>
  <c r="C70" i="3"/>
  <c r="J358" i="1"/>
  <c r="C62" i="3"/>
  <c r="J350" i="1"/>
  <c r="C54" i="3"/>
  <c r="J346" i="1"/>
  <c r="C50" i="3"/>
  <c r="J338" i="1"/>
  <c r="C42" i="3"/>
  <c r="J330" i="1"/>
  <c r="C34" i="3"/>
  <c r="J322" i="1"/>
  <c r="C26" i="3"/>
  <c r="J314" i="1"/>
  <c r="C18" i="3"/>
  <c r="J499" i="1"/>
  <c r="C203" i="3"/>
  <c r="J491" i="1"/>
  <c r="C195" i="3"/>
  <c r="J483" i="1"/>
  <c r="C187" i="3"/>
  <c r="J475" i="1"/>
  <c r="C179" i="3"/>
  <c r="J467" i="1"/>
  <c r="C171" i="3"/>
  <c r="J459" i="1"/>
  <c r="C163" i="3"/>
  <c r="J455" i="1"/>
  <c r="C159" i="3"/>
  <c r="J447" i="1"/>
  <c r="C151" i="3"/>
  <c r="J439" i="1"/>
  <c r="C143" i="3"/>
  <c r="J431" i="1"/>
  <c r="C135" i="3"/>
  <c r="J423" i="1"/>
  <c r="C127" i="3"/>
  <c r="J415" i="1"/>
  <c r="C119" i="3"/>
  <c r="J407" i="1"/>
  <c r="C111" i="3"/>
  <c r="J591" i="1"/>
  <c r="J689" s="1"/>
  <c r="C295" i="3"/>
  <c r="C291"/>
  <c r="J587" i="1"/>
  <c r="J685" s="1"/>
  <c r="J579"/>
  <c r="J677" s="1"/>
  <c r="C283" i="3"/>
  <c r="J571" i="1"/>
  <c r="J669" s="1"/>
  <c r="C275" i="3"/>
  <c r="J563" i="1"/>
  <c r="J661" s="1"/>
  <c r="C267" i="3"/>
  <c r="J555" i="1"/>
  <c r="J653" s="1"/>
  <c r="C259" i="3"/>
  <c r="J547" i="1"/>
  <c r="J645" s="1"/>
  <c r="C251" i="3"/>
  <c r="J539" i="1"/>
  <c r="J637" s="1"/>
  <c r="C243" i="3"/>
  <c r="J531" i="1"/>
  <c r="J629" s="1"/>
  <c r="C235" i="3"/>
  <c r="J523" i="1"/>
  <c r="J621" s="1"/>
  <c r="C227" i="3"/>
  <c r="J515" i="1"/>
  <c r="J613" s="1"/>
  <c r="C219" i="3"/>
  <c r="J507" i="1"/>
  <c r="J605" s="1"/>
  <c r="C211" i="3"/>
  <c r="C294"/>
  <c r="C262"/>
  <c r="C230"/>
  <c r="C198"/>
  <c r="C166"/>
  <c r="C134"/>
  <c r="C290"/>
  <c r="C258"/>
  <c r="C226"/>
  <c r="C194"/>
  <c r="C178"/>
  <c r="C130"/>
  <c r="C302"/>
  <c r="C292"/>
  <c r="C286"/>
  <c r="C276"/>
  <c r="C270"/>
  <c r="C260"/>
  <c r="C254"/>
  <c r="C244"/>
  <c r="C238"/>
  <c r="C228"/>
  <c r="C222"/>
  <c r="C212"/>
  <c r="C196"/>
  <c r="C190"/>
  <c r="C180"/>
  <c r="C174"/>
  <c r="C164"/>
  <c r="C158"/>
  <c r="C148"/>
  <c r="C142"/>
  <c r="C132"/>
  <c r="J309" i="1"/>
  <c r="J397"/>
  <c r="C101" i="3"/>
  <c r="J389" i="1"/>
  <c r="C93" i="3"/>
  <c r="J381" i="1"/>
  <c r="C85" i="3"/>
  <c r="J377" i="1"/>
  <c r="C81" i="3"/>
  <c r="J369" i="1"/>
  <c r="C73" i="3"/>
  <c r="J361" i="1"/>
  <c r="C65" i="3"/>
  <c r="J353" i="1"/>
  <c r="C57" i="3"/>
  <c r="J345" i="1"/>
  <c r="C49" i="3"/>
  <c r="J337" i="1"/>
  <c r="C41" i="3"/>
  <c r="J329" i="1"/>
  <c r="C33" i="3"/>
  <c r="J321" i="1"/>
  <c r="C25" i="3"/>
  <c r="J313" i="1"/>
  <c r="C17" i="3"/>
  <c r="J422" i="1"/>
  <c r="C126" i="3"/>
  <c r="J410" i="1"/>
  <c r="C114" i="3"/>
  <c r="J398" i="1"/>
  <c r="C102" i="3"/>
  <c r="J390" i="1"/>
  <c r="C94" i="3"/>
  <c r="J378" i="1"/>
  <c r="C82" i="3"/>
  <c r="J370" i="1"/>
  <c r="C74" i="3"/>
  <c r="J362" i="1"/>
  <c r="C66" i="3"/>
  <c r="J354" i="1"/>
  <c r="C58" i="3"/>
  <c r="J342" i="1"/>
  <c r="C46" i="3"/>
  <c r="J334" i="1"/>
  <c r="C38" i="3"/>
  <c r="J326" i="1"/>
  <c r="C30" i="3"/>
  <c r="J318" i="1"/>
  <c r="C22" i="3"/>
  <c r="J310" i="1"/>
  <c r="C14" i="3"/>
  <c r="J495" i="1"/>
  <c r="C199" i="3"/>
  <c r="J487" i="1"/>
  <c r="C191" i="3"/>
  <c r="J479" i="1"/>
  <c r="C183" i="3"/>
  <c r="J471" i="1"/>
  <c r="C175" i="3"/>
  <c r="J463" i="1"/>
  <c r="C167" i="3"/>
  <c r="J451" i="1"/>
  <c r="C155" i="3"/>
  <c r="J443" i="1"/>
  <c r="C147" i="3"/>
  <c r="J435" i="1"/>
  <c r="C139" i="3"/>
  <c r="J427" i="1"/>
  <c r="C131" i="3"/>
  <c r="J419" i="1"/>
  <c r="C123" i="3"/>
  <c r="J411" i="1"/>
  <c r="C115" i="3"/>
  <c r="J595" i="1"/>
  <c r="J693" s="1"/>
  <c r="C299" i="3"/>
  <c r="J583" i="1"/>
  <c r="J681" s="1"/>
  <c r="C287" i="3"/>
  <c r="J575" i="1"/>
  <c r="J673" s="1"/>
  <c r="C279" i="3"/>
  <c r="J567" i="1"/>
  <c r="J665" s="1"/>
  <c r="C271" i="3"/>
  <c r="J559" i="1"/>
  <c r="J657" s="1"/>
  <c r="C263" i="3"/>
  <c r="J551" i="1"/>
  <c r="J649" s="1"/>
  <c r="C255" i="3"/>
  <c r="J543" i="1"/>
  <c r="J641" s="1"/>
  <c r="C247" i="3"/>
  <c r="J535" i="1"/>
  <c r="J633" s="1"/>
  <c r="C239" i="3"/>
  <c r="J527" i="1"/>
  <c r="J625" s="1"/>
  <c r="C231" i="3"/>
  <c r="J519" i="1"/>
  <c r="J617" s="1"/>
  <c r="C223" i="3"/>
  <c r="J511" i="1"/>
  <c r="J609" s="1"/>
  <c r="C215" i="3"/>
  <c r="J503" i="1"/>
  <c r="J601" s="1"/>
  <c r="C304" i="3" s="1"/>
  <c r="C207"/>
  <c r="C278"/>
  <c r="C246"/>
  <c r="C214"/>
  <c r="C182"/>
  <c r="C150"/>
  <c r="C274"/>
  <c r="C242"/>
  <c r="C210"/>
  <c r="C162"/>
  <c r="C146"/>
  <c r="C298"/>
  <c r="C288"/>
  <c r="C282"/>
  <c r="C272"/>
  <c r="C266"/>
  <c r="C256"/>
  <c r="C250"/>
  <c r="C240"/>
  <c r="C234"/>
  <c r="C224"/>
  <c r="C218"/>
  <c r="C208"/>
  <c r="C202"/>
  <c r="C192"/>
  <c r="C186"/>
  <c r="C176"/>
  <c r="C170"/>
  <c r="C160"/>
  <c r="C154"/>
  <c r="C144"/>
  <c r="C138"/>
  <c r="C128"/>
  <c r="C120"/>
  <c r="C112"/>
  <c r="C103"/>
  <c r="C95"/>
  <c r="C87"/>
  <c r="C79"/>
  <c r="C71"/>
  <c r="C63"/>
  <c r="C55"/>
  <c r="C47"/>
  <c r="C39"/>
  <c r="C31"/>
  <c r="C23"/>
  <c r="C15"/>
  <c r="C8" i="1"/>
  <c r="Q8" s="1"/>
  <c r="C274"/>
  <c r="C568" s="1"/>
  <c r="C666" s="1"/>
  <c r="A15"/>
  <c r="A16" s="1"/>
  <c r="A210" s="1"/>
  <c r="A504" s="1"/>
  <c r="T502"/>
  <c r="AQ111"/>
  <c r="AR111" s="1"/>
  <c r="AT111"/>
  <c r="C247"/>
  <c r="C541" s="1"/>
  <c r="C639" s="1"/>
  <c r="C231"/>
  <c r="C525" s="1"/>
  <c r="C623" s="1"/>
  <c r="C216"/>
  <c r="C510" s="1"/>
  <c r="C608" s="1"/>
  <c r="C199"/>
  <c r="C493" s="1"/>
  <c r="C183"/>
  <c r="C477" s="1"/>
  <c r="C167"/>
  <c r="C461" s="1"/>
  <c r="C151"/>
  <c r="C445" s="1"/>
  <c r="C135"/>
  <c r="C429" s="1"/>
  <c r="C119"/>
  <c r="C413" s="1"/>
  <c r="C103"/>
  <c r="C397" s="1"/>
  <c r="C87"/>
  <c r="C381" s="1"/>
  <c r="C71"/>
  <c r="C365" s="1"/>
  <c r="C55"/>
  <c r="C349" s="1"/>
  <c r="C39"/>
  <c r="C333" s="1"/>
  <c r="C23"/>
  <c r="C317" s="1"/>
  <c r="C300"/>
  <c r="C594" s="1"/>
  <c r="C692" s="1"/>
  <c r="C284"/>
  <c r="C578" s="1"/>
  <c r="C676" s="1"/>
  <c r="C268"/>
  <c r="C562" s="1"/>
  <c r="C660" s="1"/>
  <c r="C252"/>
  <c r="C546" s="1"/>
  <c r="C644" s="1"/>
  <c r="C236"/>
  <c r="C530" s="1"/>
  <c r="C628" s="1"/>
  <c r="C220"/>
  <c r="C514" s="1"/>
  <c r="C612" s="1"/>
  <c r="C200"/>
  <c r="C494" s="1"/>
  <c r="C184"/>
  <c r="C478" s="1"/>
  <c r="C168"/>
  <c r="C462" s="1"/>
  <c r="C152"/>
  <c r="C446" s="1"/>
  <c r="C136"/>
  <c r="C430" s="1"/>
  <c r="C120"/>
  <c r="C414" s="1"/>
  <c r="C104"/>
  <c r="C398" s="1"/>
  <c r="C88"/>
  <c r="C382" s="1"/>
  <c r="C72"/>
  <c r="C366" s="1"/>
  <c r="C56"/>
  <c r="C350" s="1"/>
  <c r="C40"/>
  <c r="C334" s="1"/>
  <c r="C24"/>
  <c r="C318" s="1"/>
  <c r="C286"/>
  <c r="C580" s="1"/>
  <c r="C678" s="1"/>
  <c r="C222"/>
  <c r="C516" s="1"/>
  <c r="C614" s="1"/>
  <c r="C158"/>
  <c r="C452" s="1"/>
  <c r="C94"/>
  <c r="C388" s="1"/>
  <c r="C30"/>
  <c r="C324" s="1"/>
  <c r="C246"/>
  <c r="C540" s="1"/>
  <c r="C638" s="1"/>
  <c r="C182"/>
  <c r="C476" s="1"/>
  <c r="C118"/>
  <c r="C412" s="1"/>
  <c r="C54"/>
  <c r="C348" s="1"/>
  <c r="C282"/>
  <c r="C576" s="1"/>
  <c r="C674" s="1"/>
  <c r="C218"/>
  <c r="C512" s="1"/>
  <c r="C610" s="1"/>
  <c r="C154"/>
  <c r="C448" s="1"/>
  <c r="C90"/>
  <c r="C384" s="1"/>
  <c r="C26"/>
  <c r="C320" s="1"/>
  <c r="C98"/>
  <c r="C392" s="1"/>
  <c r="C66"/>
  <c r="C360" s="1"/>
  <c r="C242"/>
  <c r="C536" s="1"/>
  <c r="C634" s="1"/>
  <c r="T10" i="10" l="1"/>
  <c r="T20" s="1"/>
  <c r="P12"/>
  <c r="P14" s="1"/>
  <c r="P16" s="1"/>
  <c r="P21" s="1"/>
  <c r="R10"/>
  <c r="R20" s="1"/>
  <c r="N12"/>
  <c r="N14" s="1"/>
  <c r="N16" s="1"/>
  <c r="N21" s="1"/>
  <c r="S10"/>
  <c r="S20" s="1"/>
  <c r="O12"/>
  <c r="O14" s="1"/>
  <c r="O16" s="1"/>
  <c r="O21" s="1"/>
  <c r="M5" i="4"/>
  <c r="G504" i="1"/>
  <c r="G602" s="1"/>
  <c r="A602"/>
  <c r="P502"/>
  <c r="P8"/>
  <c r="U8"/>
  <c r="R8"/>
  <c r="S8"/>
  <c r="O8"/>
  <c r="C12"/>
  <c r="Q12" s="1"/>
  <c r="D8"/>
  <c r="K8"/>
  <c r="T8"/>
  <c r="L8"/>
  <c r="W8"/>
  <c r="V8"/>
  <c r="N8"/>
  <c r="M8"/>
  <c r="C50"/>
  <c r="C344" s="1"/>
  <c r="C130"/>
  <c r="C424" s="1"/>
  <c r="C162"/>
  <c r="C456" s="1"/>
  <c r="C74"/>
  <c r="C368" s="1"/>
  <c r="C138"/>
  <c r="C432" s="1"/>
  <c r="C202"/>
  <c r="C496" s="1"/>
  <c r="C266"/>
  <c r="C560" s="1"/>
  <c r="C658" s="1"/>
  <c r="C38"/>
  <c r="C332" s="1"/>
  <c r="C102"/>
  <c r="C396" s="1"/>
  <c r="C166"/>
  <c r="C460" s="1"/>
  <c r="C230"/>
  <c r="C524" s="1"/>
  <c r="C622" s="1"/>
  <c r="C294"/>
  <c r="C588" s="1"/>
  <c r="C686" s="1"/>
  <c r="C78"/>
  <c r="C372" s="1"/>
  <c r="C142"/>
  <c r="C436" s="1"/>
  <c r="C206"/>
  <c r="C500" s="1"/>
  <c r="C270"/>
  <c r="C564" s="1"/>
  <c r="C662" s="1"/>
  <c r="C20"/>
  <c r="C314" s="1"/>
  <c r="C36"/>
  <c r="C330" s="1"/>
  <c r="C52"/>
  <c r="C346" s="1"/>
  <c r="C68"/>
  <c r="C362" s="1"/>
  <c r="C84"/>
  <c r="C378" s="1"/>
  <c r="C100"/>
  <c r="C394" s="1"/>
  <c r="C116"/>
  <c r="C410" s="1"/>
  <c r="C132"/>
  <c r="C426" s="1"/>
  <c r="C148"/>
  <c r="C442" s="1"/>
  <c r="C164"/>
  <c r="C458" s="1"/>
  <c r="C180"/>
  <c r="C474" s="1"/>
  <c r="C196"/>
  <c r="C490" s="1"/>
  <c r="C217"/>
  <c r="C511" s="1"/>
  <c r="C609" s="1"/>
  <c r="C232"/>
  <c r="C526" s="1"/>
  <c r="C624" s="1"/>
  <c r="C248"/>
  <c r="C542" s="1"/>
  <c r="C640" s="1"/>
  <c r="C264"/>
  <c r="C558" s="1"/>
  <c r="C656" s="1"/>
  <c r="C280"/>
  <c r="C574" s="1"/>
  <c r="C672" s="1"/>
  <c r="C296"/>
  <c r="C590" s="1"/>
  <c r="C688" s="1"/>
  <c r="C19"/>
  <c r="C313" s="1"/>
  <c r="C35"/>
  <c r="C329" s="1"/>
  <c r="C51"/>
  <c r="C345" s="1"/>
  <c r="C67"/>
  <c r="C361" s="1"/>
  <c r="C83"/>
  <c r="C377" s="1"/>
  <c r="C99"/>
  <c r="C393" s="1"/>
  <c r="C115"/>
  <c r="C409" s="1"/>
  <c r="C131"/>
  <c r="C425" s="1"/>
  <c r="C147"/>
  <c r="C441" s="1"/>
  <c r="C163"/>
  <c r="C457" s="1"/>
  <c r="C179"/>
  <c r="C473" s="1"/>
  <c r="C195"/>
  <c r="C489" s="1"/>
  <c r="C212"/>
  <c r="C506" s="1"/>
  <c r="C604" s="1"/>
  <c r="C227"/>
  <c r="C521" s="1"/>
  <c r="C619" s="1"/>
  <c r="C243"/>
  <c r="C537" s="1"/>
  <c r="C635" s="1"/>
  <c r="C259"/>
  <c r="C553" s="1"/>
  <c r="C651" s="1"/>
  <c r="C275"/>
  <c r="C569" s="1"/>
  <c r="C667" s="1"/>
  <c r="C291"/>
  <c r="C585" s="1"/>
  <c r="C683" s="1"/>
  <c r="C17"/>
  <c r="C311" s="1"/>
  <c r="C33"/>
  <c r="C327" s="1"/>
  <c r="C49"/>
  <c r="C343" s="1"/>
  <c r="C65"/>
  <c r="C359" s="1"/>
  <c r="C81"/>
  <c r="C375" s="1"/>
  <c r="C97"/>
  <c r="C391" s="1"/>
  <c r="C113"/>
  <c r="C407" s="1"/>
  <c r="C129"/>
  <c r="C423" s="1"/>
  <c r="C145"/>
  <c r="C439" s="1"/>
  <c r="C161"/>
  <c r="C455" s="1"/>
  <c r="C177"/>
  <c r="C471" s="1"/>
  <c r="C193"/>
  <c r="C487" s="1"/>
  <c r="C209"/>
  <c r="C503" s="1"/>
  <c r="C601" s="1"/>
  <c r="C225"/>
  <c r="C519" s="1"/>
  <c r="C617" s="1"/>
  <c r="C241"/>
  <c r="C535" s="1"/>
  <c r="C633" s="1"/>
  <c r="C257"/>
  <c r="C551" s="1"/>
  <c r="C649" s="1"/>
  <c r="C273"/>
  <c r="C567" s="1"/>
  <c r="C665" s="1"/>
  <c r="C289"/>
  <c r="C583" s="1"/>
  <c r="C681" s="1"/>
  <c r="G4"/>
  <c r="B15"/>
  <c r="B309" s="1"/>
  <c r="AR567" s="1"/>
  <c r="C279"/>
  <c r="C573" s="1"/>
  <c r="C671" s="1"/>
  <c r="C21"/>
  <c r="C315" s="1"/>
  <c r="C69"/>
  <c r="C363" s="1"/>
  <c r="C101"/>
  <c r="C395" s="1"/>
  <c r="C117"/>
  <c r="C411" s="1"/>
  <c r="C149"/>
  <c r="C443" s="1"/>
  <c r="C181"/>
  <c r="C475" s="1"/>
  <c r="C214"/>
  <c r="C508" s="1"/>
  <c r="C606" s="1"/>
  <c r="C245"/>
  <c r="C539" s="1"/>
  <c r="C637" s="1"/>
  <c r="C293"/>
  <c r="C587" s="1"/>
  <c r="C685" s="1"/>
  <c r="C114"/>
  <c r="C408" s="1"/>
  <c r="C194"/>
  <c r="C488" s="1"/>
  <c r="C226"/>
  <c r="C520" s="1"/>
  <c r="C618" s="1"/>
  <c r="C58"/>
  <c r="C352" s="1"/>
  <c r="C122"/>
  <c r="C416" s="1"/>
  <c r="C186"/>
  <c r="C480" s="1"/>
  <c r="C250"/>
  <c r="C544" s="1"/>
  <c r="C642" s="1"/>
  <c r="C22"/>
  <c r="C316" s="1"/>
  <c r="C86"/>
  <c r="C380" s="1"/>
  <c r="C150"/>
  <c r="C444" s="1"/>
  <c r="C215"/>
  <c r="C509" s="1"/>
  <c r="C607" s="1"/>
  <c r="C278"/>
  <c r="C572" s="1"/>
  <c r="C670" s="1"/>
  <c r="C62"/>
  <c r="C356" s="1"/>
  <c r="C126"/>
  <c r="C420" s="1"/>
  <c r="C190"/>
  <c r="C484" s="1"/>
  <c r="C254"/>
  <c r="C548" s="1"/>
  <c r="C646" s="1"/>
  <c r="C16"/>
  <c r="C310" s="1"/>
  <c r="C32"/>
  <c r="C326" s="1"/>
  <c r="C48"/>
  <c r="C342" s="1"/>
  <c r="C64"/>
  <c r="C358" s="1"/>
  <c r="C80"/>
  <c r="C374" s="1"/>
  <c r="C96"/>
  <c r="C390" s="1"/>
  <c r="C112"/>
  <c r="C406" s="1"/>
  <c r="C128"/>
  <c r="C422" s="1"/>
  <c r="C144"/>
  <c r="C438" s="1"/>
  <c r="C160"/>
  <c r="C454" s="1"/>
  <c r="C176"/>
  <c r="C470" s="1"/>
  <c r="C192"/>
  <c r="C486" s="1"/>
  <c r="C213"/>
  <c r="C507" s="1"/>
  <c r="C605" s="1"/>
  <c r="C228"/>
  <c r="C522" s="1"/>
  <c r="C620" s="1"/>
  <c r="C244"/>
  <c r="C538" s="1"/>
  <c r="C636" s="1"/>
  <c r="C260"/>
  <c r="C554" s="1"/>
  <c r="C652" s="1"/>
  <c r="C276"/>
  <c r="C570" s="1"/>
  <c r="C668" s="1"/>
  <c r="C292"/>
  <c r="C586" s="1"/>
  <c r="C684" s="1"/>
  <c r="C15"/>
  <c r="C309" s="1"/>
  <c r="C31"/>
  <c r="C325" s="1"/>
  <c r="C47"/>
  <c r="C341" s="1"/>
  <c r="C63"/>
  <c r="C357" s="1"/>
  <c r="C79"/>
  <c r="C373" s="1"/>
  <c r="C95"/>
  <c r="C389" s="1"/>
  <c r="C111"/>
  <c r="C405" s="1"/>
  <c r="C127"/>
  <c r="C421" s="1"/>
  <c r="C143"/>
  <c r="C437" s="1"/>
  <c r="C159"/>
  <c r="C453" s="1"/>
  <c r="C175"/>
  <c r="C469" s="1"/>
  <c r="C191"/>
  <c r="C485" s="1"/>
  <c r="C207"/>
  <c r="C501" s="1"/>
  <c r="C223"/>
  <c r="C517" s="1"/>
  <c r="C615" s="1"/>
  <c r="C239"/>
  <c r="C533" s="1"/>
  <c r="C631" s="1"/>
  <c r="C255"/>
  <c r="C549" s="1"/>
  <c r="C647" s="1"/>
  <c r="C271"/>
  <c r="C565" s="1"/>
  <c r="C663" s="1"/>
  <c r="C287"/>
  <c r="C581" s="1"/>
  <c r="C679" s="1"/>
  <c r="C303"/>
  <c r="C597" s="1"/>
  <c r="C695" s="1"/>
  <c r="C29"/>
  <c r="C323" s="1"/>
  <c r="C45"/>
  <c r="C339" s="1"/>
  <c r="C61"/>
  <c r="C355" s="1"/>
  <c r="C77"/>
  <c r="C371" s="1"/>
  <c r="C93"/>
  <c r="C387" s="1"/>
  <c r="C109"/>
  <c r="C403" s="1"/>
  <c r="C125"/>
  <c r="C419" s="1"/>
  <c r="C141"/>
  <c r="C435" s="1"/>
  <c r="C157"/>
  <c r="C451" s="1"/>
  <c r="C173"/>
  <c r="C467" s="1"/>
  <c r="C189"/>
  <c r="C483" s="1"/>
  <c r="C205"/>
  <c r="C499" s="1"/>
  <c r="C221"/>
  <c r="C515" s="1"/>
  <c r="C613" s="1"/>
  <c r="C237"/>
  <c r="C531" s="1"/>
  <c r="C629" s="1"/>
  <c r="C253"/>
  <c r="C547" s="1"/>
  <c r="C645" s="1"/>
  <c r="C269"/>
  <c r="C563" s="1"/>
  <c r="C661" s="1"/>
  <c r="C285"/>
  <c r="C579" s="1"/>
  <c r="C677" s="1"/>
  <c r="C301"/>
  <c r="C595" s="1"/>
  <c r="C693" s="1"/>
  <c r="C82"/>
  <c r="C376" s="1"/>
  <c r="C211"/>
  <c r="C505" s="1"/>
  <c r="C603" s="1"/>
  <c r="C263"/>
  <c r="C557" s="1"/>
  <c r="C655" s="1"/>
  <c r="C295"/>
  <c r="C589" s="1"/>
  <c r="C687" s="1"/>
  <c r="C37"/>
  <c r="C331" s="1"/>
  <c r="C53"/>
  <c r="C347" s="1"/>
  <c r="C85"/>
  <c r="C379" s="1"/>
  <c r="C133"/>
  <c r="C427" s="1"/>
  <c r="C165"/>
  <c r="C459" s="1"/>
  <c r="C197"/>
  <c r="C491" s="1"/>
  <c r="C229"/>
  <c r="C523" s="1"/>
  <c r="C621" s="1"/>
  <c r="C261"/>
  <c r="C555" s="1"/>
  <c r="C653" s="1"/>
  <c r="C277"/>
  <c r="C571" s="1"/>
  <c r="C669" s="1"/>
  <c r="C18"/>
  <c r="C312" s="1"/>
  <c r="C178"/>
  <c r="C472" s="1"/>
  <c r="C258"/>
  <c r="C552" s="1"/>
  <c r="C650" s="1"/>
  <c r="C290"/>
  <c r="C584" s="1"/>
  <c r="C682" s="1"/>
  <c r="C34"/>
  <c r="C328" s="1"/>
  <c r="C42"/>
  <c r="C336" s="1"/>
  <c r="C106"/>
  <c r="C400" s="1"/>
  <c r="C170"/>
  <c r="C464" s="1"/>
  <c r="C234"/>
  <c r="C528" s="1"/>
  <c r="C626" s="1"/>
  <c r="C298"/>
  <c r="C592" s="1"/>
  <c r="C690" s="1"/>
  <c r="C70"/>
  <c r="C364" s="1"/>
  <c r="C134"/>
  <c r="C428" s="1"/>
  <c r="C198"/>
  <c r="C492" s="1"/>
  <c r="C262"/>
  <c r="C556" s="1"/>
  <c r="C654" s="1"/>
  <c r="C46"/>
  <c r="C340" s="1"/>
  <c r="C110"/>
  <c r="C404" s="1"/>
  <c r="C174"/>
  <c r="C468" s="1"/>
  <c r="C238"/>
  <c r="C532" s="1"/>
  <c r="C630" s="1"/>
  <c r="C302"/>
  <c r="C596" s="1"/>
  <c r="C694" s="1"/>
  <c r="C28"/>
  <c r="C322" s="1"/>
  <c r="C44"/>
  <c r="C338" s="1"/>
  <c r="C60"/>
  <c r="C354" s="1"/>
  <c r="C76"/>
  <c r="C370" s="1"/>
  <c r="C92"/>
  <c r="C386" s="1"/>
  <c r="C108"/>
  <c r="C402" s="1"/>
  <c r="C124"/>
  <c r="C418" s="1"/>
  <c r="C140"/>
  <c r="C434" s="1"/>
  <c r="C156"/>
  <c r="C450" s="1"/>
  <c r="C172"/>
  <c r="C466" s="1"/>
  <c r="C188"/>
  <c r="C482" s="1"/>
  <c r="C204"/>
  <c r="C498" s="1"/>
  <c r="C224"/>
  <c r="C518" s="1"/>
  <c r="C616" s="1"/>
  <c r="C240"/>
  <c r="C534" s="1"/>
  <c r="C632" s="1"/>
  <c r="C256"/>
  <c r="C550" s="1"/>
  <c r="C648" s="1"/>
  <c r="C272"/>
  <c r="C566" s="1"/>
  <c r="C664" s="1"/>
  <c r="C288"/>
  <c r="C582" s="1"/>
  <c r="C680" s="1"/>
  <c r="C304"/>
  <c r="C598" s="1"/>
  <c r="C696" s="1"/>
  <c r="C27"/>
  <c r="C321" s="1"/>
  <c r="C43"/>
  <c r="C337" s="1"/>
  <c r="C59"/>
  <c r="C353" s="1"/>
  <c r="C75"/>
  <c r="C369" s="1"/>
  <c r="C91"/>
  <c r="C385" s="1"/>
  <c r="C107"/>
  <c r="C401" s="1"/>
  <c r="C123"/>
  <c r="C417" s="1"/>
  <c r="C139"/>
  <c r="C433" s="1"/>
  <c r="C155"/>
  <c r="C449" s="1"/>
  <c r="C171"/>
  <c r="C465" s="1"/>
  <c r="C187"/>
  <c r="C481" s="1"/>
  <c r="C203"/>
  <c r="C497" s="1"/>
  <c r="C219"/>
  <c r="C513" s="1"/>
  <c r="C611" s="1"/>
  <c r="C235"/>
  <c r="C529" s="1"/>
  <c r="C627" s="1"/>
  <c r="C251"/>
  <c r="C545" s="1"/>
  <c r="C643" s="1"/>
  <c r="C267"/>
  <c r="C561" s="1"/>
  <c r="C659" s="1"/>
  <c r="C283"/>
  <c r="C577" s="1"/>
  <c r="C675" s="1"/>
  <c r="C299"/>
  <c r="C593" s="1"/>
  <c r="C691" s="1"/>
  <c r="C25"/>
  <c r="C319" s="1"/>
  <c r="C41"/>
  <c r="C335" s="1"/>
  <c r="C57"/>
  <c r="C351" s="1"/>
  <c r="C73"/>
  <c r="C367" s="1"/>
  <c r="C89"/>
  <c r="C383" s="1"/>
  <c r="C105"/>
  <c r="C399" s="1"/>
  <c r="C121"/>
  <c r="C415" s="1"/>
  <c r="C137"/>
  <c r="C431" s="1"/>
  <c r="C153"/>
  <c r="C447" s="1"/>
  <c r="C169"/>
  <c r="C463" s="1"/>
  <c r="C185"/>
  <c r="C479" s="1"/>
  <c r="C201"/>
  <c r="C495" s="1"/>
  <c r="C210"/>
  <c r="C504" s="1"/>
  <c r="C602" s="1"/>
  <c r="C233"/>
  <c r="C527" s="1"/>
  <c r="C625" s="1"/>
  <c r="C249"/>
  <c r="C543" s="1"/>
  <c r="C641" s="1"/>
  <c r="C265"/>
  <c r="C559" s="1"/>
  <c r="C657" s="1"/>
  <c r="C281"/>
  <c r="C575" s="1"/>
  <c r="C673" s="1"/>
  <c r="C297"/>
  <c r="C591" s="1"/>
  <c r="C689" s="1"/>
  <c r="C146"/>
  <c r="C440" s="1"/>
  <c r="A17"/>
  <c r="A211" s="1"/>
  <c r="BE15"/>
  <c r="A310"/>
  <c r="G310" s="1"/>
  <c r="A24"/>
  <c r="A25" s="1"/>
  <c r="BE25" s="1"/>
  <c r="A209"/>
  <c r="A503" s="1"/>
  <c r="BE16"/>
  <c r="A18"/>
  <c r="A312" s="1"/>
  <c r="G312" s="1"/>
  <c r="A309"/>
  <c r="G309" s="1"/>
  <c r="A21"/>
  <c r="A23" s="1"/>
  <c r="A317" s="1"/>
  <c r="G317" s="1"/>
  <c r="A27"/>
  <c r="A28" s="1"/>
  <c r="A222" s="1"/>
  <c r="BE210"/>
  <c r="AX111"/>
  <c r="AU111"/>
  <c r="AV111" s="1"/>
  <c r="AS111"/>
  <c r="H8" l="1"/>
  <c r="G8"/>
  <c r="X8"/>
  <c r="G503"/>
  <c r="G601" s="1"/>
  <c r="A601"/>
  <c r="Q502"/>
  <c r="BH502"/>
  <c r="J8"/>
  <c r="Y8" s="1"/>
  <c r="L12"/>
  <c r="M12"/>
  <c r="W12"/>
  <c r="I8"/>
  <c r="AT8"/>
  <c r="BD8" s="1"/>
  <c r="E8"/>
  <c r="R12"/>
  <c r="S12"/>
  <c r="T12"/>
  <c r="O12"/>
  <c r="P12"/>
  <c r="V12"/>
  <c r="D12"/>
  <c r="E12" s="1"/>
  <c r="K12"/>
  <c r="F8"/>
  <c r="U12"/>
  <c r="N12"/>
  <c r="BE17"/>
  <c r="A219"/>
  <c r="A513" s="1"/>
  <c r="BE23"/>
  <c r="A26"/>
  <c r="BE26" s="1"/>
  <c r="BF15"/>
  <c r="B24"/>
  <c r="B26" s="1"/>
  <c r="B17"/>
  <c r="B311" s="1"/>
  <c r="AR569" s="1"/>
  <c r="B30"/>
  <c r="BF30" s="1"/>
  <c r="BE24"/>
  <c r="BE21"/>
  <c r="B27"/>
  <c r="B28" s="1"/>
  <c r="B21"/>
  <c r="BF21" s="1"/>
  <c r="B213"/>
  <c r="AR471" s="1"/>
  <c r="A29"/>
  <c r="A31" s="1"/>
  <c r="B18"/>
  <c r="B216" s="1"/>
  <c r="AR474" s="1"/>
  <c r="B16"/>
  <c r="B310" s="1"/>
  <c r="AR568" s="1"/>
  <c r="BE28"/>
  <c r="BE18"/>
  <c r="A318"/>
  <c r="G318" s="1"/>
  <c r="A319"/>
  <c r="G319" s="1"/>
  <c r="A20"/>
  <c r="BE20" s="1"/>
  <c r="A19"/>
  <c r="BE19" s="1"/>
  <c r="A218"/>
  <c r="BE218" s="1"/>
  <c r="BE209"/>
  <c r="A315"/>
  <c r="G315" s="1"/>
  <c r="A311"/>
  <c r="G311" s="1"/>
  <c r="A22"/>
  <c r="BE22" s="1"/>
  <c r="A215"/>
  <c r="BE215" s="1"/>
  <c r="A217"/>
  <c r="A511" s="1"/>
  <c r="A212"/>
  <c r="BE212" s="1"/>
  <c r="BE27"/>
  <c r="A30"/>
  <c r="BE30" s="1"/>
  <c r="A321"/>
  <c r="G321" s="1"/>
  <c r="A322"/>
  <c r="G322" s="1"/>
  <c r="A221"/>
  <c r="BE221" s="1"/>
  <c r="A505"/>
  <c r="BE211"/>
  <c r="B318"/>
  <c r="AR576" s="1"/>
  <c r="A516"/>
  <c r="BE222"/>
  <c r="AZ111"/>
  <c r="BA111" s="1"/>
  <c r="BC111"/>
  <c r="AY111"/>
  <c r="BH111"/>
  <c r="AW111"/>
  <c r="BG207"/>
  <c r="BI207" s="1"/>
  <c r="N205" i="3" s="1"/>
  <c r="AV8" i="1" l="1"/>
  <c r="J12"/>
  <c r="F12"/>
  <c r="G516"/>
  <c r="G614" s="1"/>
  <c r="A614"/>
  <c r="G505"/>
  <c r="G603" s="1"/>
  <c r="A603"/>
  <c r="G513"/>
  <c r="G611" s="1"/>
  <c r="A611"/>
  <c r="BE502"/>
  <c r="CI502" s="1"/>
  <c r="BC502"/>
  <c r="V502"/>
  <c r="W502" s="1"/>
  <c r="S502"/>
  <c r="U502" s="1"/>
  <c r="Z502"/>
  <c r="BD502"/>
  <c r="X502"/>
  <c r="Z8"/>
  <c r="AA8" s="1"/>
  <c r="G511"/>
  <c r="G609" s="1"/>
  <c r="A609"/>
  <c r="B45"/>
  <c r="B339" s="1"/>
  <c r="AR597" s="1"/>
  <c r="B321"/>
  <c r="AR579" s="1"/>
  <c r="G12"/>
  <c r="H12"/>
  <c r="B315"/>
  <c r="AR573" s="1"/>
  <c r="X12"/>
  <c r="AY8"/>
  <c r="BI8"/>
  <c r="BE8"/>
  <c r="BA8"/>
  <c r="BB8"/>
  <c r="AX8"/>
  <c r="BC8"/>
  <c r="BF8"/>
  <c r="Y12"/>
  <c r="BH8"/>
  <c r="BG8"/>
  <c r="AU8"/>
  <c r="AZ8"/>
  <c r="AW8"/>
  <c r="I12"/>
  <c r="B36"/>
  <c r="BF36" s="1"/>
  <c r="B19"/>
  <c r="B313" s="1"/>
  <c r="AR571" s="1"/>
  <c r="A220"/>
  <c r="BE220" s="1"/>
  <c r="B20"/>
  <c r="BF20" s="1"/>
  <c r="B312"/>
  <c r="AR570" s="1"/>
  <c r="B33"/>
  <c r="B327" s="1"/>
  <c r="AR585" s="1"/>
  <c r="B32"/>
  <c r="B326" s="1"/>
  <c r="AR584" s="1"/>
  <c r="B23"/>
  <c r="B317" s="1"/>
  <c r="AR575" s="1"/>
  <c r="BF18"/>
  <c r="B507"/>
  <c r="B605" s="1"/>
  <c r="B22"/>
  <c r="B37" s="1"/>
  <c r="BE219"/>
  <c r="B219"/>
  <c r="AR477" s="1"/>
  <c r="A320"/>
  <c r="G320" s="1"/>
  <c r="A512"/>
  <c r="BF213"/>
  <c r="B31"/>
  <c r="B229" s="1"/>
  <c r="AR487" s="1"/>
  <c r="A223"/>
  <c r="A517" s="1"/>
  <c r="B25"/>
  <c r="B223" s="1"/>
  <c r="AR481" s="1"/>
  <c r="B29"/>
  <c r="BF29" s="1"/>
  <c r="BF24"/>
  <c r="B225"/>
  <c r="AR483" s="1"/>
  <c r="A314"/>
  <c r="G314" s="1"/>
  <c r="B324"/>
  <c r="AR582" s="1"/>
  <c r="BF27"/>
  <c r="A214"/>
  <c r="A508" s="1"/>
  <c r="B228"/>
  <c r="AR486" s="1"/>
  <c r="A506"/>
  <c r="B222"/>
  <c r="AR480" s="1"/>
  <c r="B39"/>
  <c r="B333" s="1"/>
  <c r="AR591" s="1"/>
  <c r="B42"/>
  <c r="B336" s="1"/>
  <c r="AR594" s="1"/>
  <c r="B214"/>
  <c r="AR472" s="1"/>
  <c r="A323"/>
  <c r="G323" s="1"/>
  <c r="B215"/>
  <c r="AR473" s="1"/>
  <c r="BF16"/>
  <c r="BE29"/>
  <c r="BE217"/>
  <c r="BF17"/>
  <c r="A316"/>
  <c r="G316" s="1"/>
  <c r="A313"/>
  <c r="G313" s="1"/>
  <c r="A515"/>
  <c r="A213"/>
  <c r="A507" s="1"/>
  <c r="A509"/>
  <c r="A216"/>
  <c r="A510" s="1"/>
  <c r="A324"/>
  <c r="G324" s="1"/>
  <c r="A224"/>
  <c r="BE224" s="1"/>
  <c r="A32"/>
  <c r="A226" s="1"/>
  <c r="A33"/>
  <c r="A325"/>
  <c r="G325" s="1"/>
  <c r="A225"/>
  <c r="BE31"/>
  <c r="B320"/>
  <c r="AR578" s="1"/>
  <c r="B224"/>
  <c r="AR482" s="1"/>
  <c r="BF26"/>
  <c r="B41"/>
  <c r="BF216"/>
  <c r="B510"/>
  <c r="B608" s="1"/>
  <c r="B322"/>
  <c r="AR580" s="1"/>
  <c r="B226"/>
  <c r="AR484" s="1"/>
  <c r="BF28"/>
  <c r="B43"/>
  <c r="B243"/>
  <c r="AR501" s="1"/>
  <c r="B230"/>
  <c r="AR488" s="1"/>
  <c r="BB111"/>
  <c r="BJ207"/>
  <c r="BK207" s="1"/>
  <c r="BF225" l="1"/>
  <c r="A514"/>
  <c r="A612" s="1"/>
  <c r="BF45"/>
  <c r="BJ8"/>
  <c r="Z12"/>
  <c r="AA12" s="1"/>
  <c r="BF32"/>
  <c r="B218"/>
  <c r="AR476" s="1"/>
  <c r="B47"/>
  <c r="BF47" s="1"/>
  <c r="B60"/>
  <c r="AR318" s="1"/>
  <c r="B35"/>
  <c r="BF35" s="1"/>
  <c r="B220"/>
  <c r="AR478" s="1"/>
  <c r="B314"/>
  <c r="AR572" s="1"/>
  <c r="B234"/>
  <c r="AR492" s="1"/>
  <c r="BF19"/>
  <c r="Y502"/>
  <c r="BF502" s="1"/>
  <c r="BG502" s="1"/>
  <c r="CH502" s="1"/>
  <c r="AC502"/>
  <c r="AD502"/>
  <c r="G514"/>
  <c r="G612" s="1"/>
  <c r="G507"/>
  <c r="G605" s="1"/>
  <c r="A605"/>
  <c r="G508"/>
  <c r="G606" s="1"/>
  <c r="A606"/>
  <c r="G517"/>
  <c r="G615" s="1"/>
  <c r="A615"/>
  <c r="AE502"/>
  <c r="AA502"/>
  <c r="BF33"/>
  <c r="G510"/>
  <c r="G608" s="1"/>
  <c r="A608"/>
  <c r="G506"/>
  <c r="G604" s="1"/>
  <c r="A604"/>
  <c r="G515"/>
  <c r="G613" s="1"/>
  <c r="A613"/>
  <c r="G509"/>
  <c r="G607" s="1"/>
  <c r="A607"/>
  <c r="G512"/>
  <c r="G610" s="1"/>
  <c r="A610"/>
  <c r="B48"/>
  <c r="B342" s="1"/>
  <c r="BE216"/>
  <c r="B51"/>
  <c r="AR309" s="1"/>
  <c r="B325"/>
  <c r="AR583" s="1"/>
  <c r="B330"/>
  <c r="AR588" s="1"/>
  <c r="B323"/>
  <c r="AR581" s="1"/>
  <c r="BF31"/>
  <c r="B231"/>
  <c r="AR489" s="1"/>
  <c r="B240"/>
  <c r="AR498" s="1"/>
  <c r="A518"/>
  <c r="B34"/>
  <c r="BF34" s="1"/>
  <c r="B44"/>
  <c r="B338" s="1"/>
  <c r="AR596" s="1"/>
  <c r="B316"/>
  <c r="AR574" s="1"/>
  <c r="B217"/>
  <c r="AR475" s="1"/>
  <c r="BF228"/>
  <c r="BF23"/>
  <c r="B227"/>
  <c r="AR485" s="1"/>
  <c r="B54"/>
  <c r="AR312" s="1"/>
  <c r="B237"/>
  <c r="AR495" s="1"/>
  <c r="B319"/>
  <c r="AR577" s="1"/>
  <c r="BF22"/>
  <c r="B519"/>
  <c r="B617" s="1"/>
  <c r="B46"/>
  <c r="B244" s="1"/>
  <c r="AR502" s="1"/>
  <c r="BF214"/>
  <c r="BF42"/>
  <c r="B38"/>
  <c r="B53" s="1"/>
  <c r="AR311" s="1"/>
  <c r="BF25"/>
  <c r="B57"/>
  <c r="AR315" s="1"/>
  <c r="BF219"/>
  <c r="B221"/>
  <c r="AR479" s="1"/>
  <c r="B40"/>
  <c r="B238" s="1"/>
  <c r="AR496" s="1"/>
  <c r="B508"/>
  <c r="B606" s="1"/>
  <c r="B522"/>
  <c r="B620" s="1"/>
  <c r="B513"/>
  <c r="B611" s="1"/>
  <c r="BE223"/>
  <c r="B509"/>
  <c r="B607" s="1"/>
  <c r="BE213"/>
  <c r="BF39"/>
  <c r="BE214"/>
  <c r="BF215"/>
  <c r="BE32"/>
  <c r="B516"/>
  <c r="B614" s="1"/>
  <c r="BF222"/>
  <c r="A326"/>
  <c r="G326" s="1"/>
  <c r="A34"/>
  <c r="BE34" s="1"/>
  <c r="A35"/>
  <c r="A327"/>
  <c r="G327" s="1"/>
  <c r="A227"/>
  <c r="BE33"/>
  <c r="B537"/>
  <c r="B635" s="1"/>
  <c r="BF243"/>
  <c r="BF224"/>
  <c r="B518"/>
  <c r="B616" s="1"/>
  <c r="BF223"/>
  <c r="B517"/>
  <c r="B615" s="1"/>
  <c r="BF51"/>
  <c r="A519"/>
  <c r="BE225"/>
  <c r="B523"/>
  <c r="B621" s="1"/>
  <c r="BF229"/>
  <c r="A520"/>
  <c r="BE226"/>
  <c r="B524"/>
  <c r="B622" s="1"/>
  <c r="BF230"/>
  <c r="B520"/>
  <c r="B618" s="1"/>
  <c r="BF226"/>
  <c r="B58"/>
  <c r="AR316" s="1"/>
  <c r="B241"/>
  <c r="AR499" s="1"/>
  <c r="B337"/>
  <c r="AR595" s="1"/>
  <c r="BF43"/>
  <c r="B335"/>
  <c r="AR593" s="1"/>
  <c r="B239"/>
  <c r="AR497" s="1"/>
  <c r="BF41"/>
  <c r="B56"/>
  <c r="AR314" s="1"/>
  <c r="B331"/>
  <c r="AR589" s="1"/>
  <c r="B235"/>
  <c r="AR493" s="1"/>
  <c r="BF37"/>
  <c r="B52"/>
  <c r="AR310" s="1"/>
  <c r="BL207"/>
  <c r="B75" l="1"/>
  <c r="AR333" s="1"/>
  <c r="B49"/>
  <c r="B343" s="1"/>
  <c r="AR601" s="1"/>
  <c r="BF44"/>
  <c r="B50"/>
  <c r="B248" s="1"/>
  <c r="AR506" s="1"/>
  <c r="B63"/>
  <c r="AR321" s="1"/>
  <c r="L9" i="7"/>
  <c r="L9" i="9"/>
  <c r="L9" i="11"/>
  <c r="B233" i="1"/>
  <c r="AR491" s="1"/>
  <c r="B329"/>
  <c r="AR587" s="1"/>
  <c r="B66"/>
  <c r="AR324" s="1"/>
  <c r="B232"/>
  <c r="AR490" s="1"/>
  <c r="B245"/>
  <c r="AR503" s="1"/>
  <c r="BF60"/>
  <c r="B511"/>
  <c r="B609" s="1"/>
  <c r="B341"/>
  <c r="B354"/>
  <c r="AR612" s="1"/>
  <c r="B258"/>
  <c r="AR516" s="1"/>
  <c r="BF48"/>
  <c r="AB8"/>
  <c r="AB12" s="1"/>
  <c r="AC12" s="1"/>
  <c r="AD12" s="1"/>
  <c r="AE12" s="1"/>
  <c r="AG12" s="1"/>
  <c r="AH12" s="1"/>
  <c r="AI12" s="1"/>
  <c r="L9" i="4"/>
  <c r="Y9" i="3" s="1"/>
  <c r="BF231" i="1"/>
  <c r="B62"/>
  <c r="AR320" s="1"/>
  <c r="B514"/>
  <c r="B612" s="1"/>
  <c r="BF218"/>
  <c r="BF220"/>
  <c r="B512"/>
  <c r="B610" s="1"/>
  <c r="B59"/>
  <c r="AR317" s="1"/>
  <c r="B525"/>
  <c r="B623" s="1"/>
  <c r="B242"/>
  <c r="AR500" s="1"/>
  <c r="BF234"/>
  <c r="B246"/>
  <c r="AR504" s="1"/>
  <c r="BF237"/>
  <c r="B55"/>
  <c r="AR313" s="1"/>
  <c r="B61"/>
  <c r="AR319" s="1"/>
  <c r="B528"/>
  <c r="B626" s="1"/>
  <c r="BF46"/>
  <c r="B531"/>
  <c r="B629" s="1"/>
  <c r="G519"/>
  <c r="G617" s="1"/>
  <c r="A617"/>
  <c r="B252"/>
  <c r="AR510" s="1"/>
  <c r="B328"/>
  <c r="AR586" s="1"/>
  <c r="G518"/>
  <c r="G616" s="1"/>
  <c r="A616"/>
  <c r="AG502"/>
  <c r="BI502"/>
  <c r="BJ502" s="1"/>
  <c r="G520"/>
  <c r="G618" s="1"/>
  <c r="A618"/>
  <c r="B332"/>
  <c r="AR590" s="1"/>
  <c r="B348"/>
  <c r="AR606" s="1"/>
  <c r="A36"/>
  <c r="A330" s="1"/>
  <c r="G330" s="1"/>
  <c r="AV502"/>
  <c r="AF502"/>
  <c r="B255"/>
  <c r="AR513" s="1"/>
  <c r="BF227"/>
  <c r="BF57"/>
  <c r="BF217"/>
  <c r="B521"/>
  <c r="B619" s="1"/>
  <c r="B249"/>
  <c r="AR507" s="1"/>
  <c r="B345"/>
  <c r="AR603" s="1"/>
  <c r="BF54"/>
  <c r="B534"/>
  <c r="B632" s="1"/>
  <c r="B72"/>
  <c r="AR330" s="1"/>
  <c r="B351"/>
  <c r="AR609" s="1"/>
  <c r="B334"/>
  <c r="AR592" s="1"/>
  <c r="B69"/>
  <c r="AR327" s="1"/>
  <c r="BF240"/>
  <c r="B340"/>
  <c r="AR598" s="1"/>
  <c r="BF221"/>
  <c r="BF38"/>
  <c r="B236"/>
  <c r="AR494" s="1"/>
  <c r="BF40"/>
  <c r="B515"/>
  <c r="B613" s="1"/>
  <c r="A328"/>
  <c r="G328" s="1"/>
  <c r="A228"/>
  <c r="A522" s="1"/>
  <c r="B353"/>
  <c r="AR611" s="1"/>
  <c r="B546"/>
  <c r="B644" s="1"/>
  <c r="B538"/>
  <c r="B636" s="1"/>
  <c r="BF244"/>
  <c r="BF235"/>
  <c r="B529"/>
  <c r="B627" s="1"/>
  <c r="B536"/>
  <c r="B634" s="1"/>
  <c r="B347"/>
  <c r="AR605" s="1"/>
  <c r="B251"/>
  <c r="AR509" s="1"/>
  <c r="BF53"/>
  <c r="B68"/>
  <c r="AR326" s="1"/>
  <c r="B350"/>
  <c r="AR608" s="1"/>
  <c r="BF56"/>
  <c r="B254"/>
  <c r="AR512" s="1"/>
  <c r="B71"/>
  <c r="AR329" s="1"/>
  <c r="B90"/>
  <c r="AR348" s="1"/>
  <c r="B273"/>
  <c r="AR531" s="1"/>
  <c r="B369"/>
  <c r="AR627" s="1"/>
  <c r="BF75"/>
  <c r="B532"/>
  <c r="B630" s="1"/>
  <c r="BF238"/>
  <c r="A521"/>
  <c r="BE227"/>
  <c r="B346"/>
  <c r="AR604" s="1"/>
  <c r="B250"/>
  <c r="AR508" s="1"/>
  <c r="BF52"/>
  <c r="B67"/>
  <c r="AR325" s="1"/>
  <c r="B533"/>
  <c r="B631" s="1"/>
  <c r="BF239"/>
  <c r="B535"/>
  <c r="B633" s="1"/>
  <c r="BF241"/>
  <c r="A37"/>
  <c r="A329"/>
  <c r="G329" s="1"/>
  <c r="A229"/>
  <c r="BE35"/>
  <c r="B73"/>
  <c r="AR331" s="1"/>
  <c r="B352"/>
  <c r="AR610" s="1"/>
  <c r="B256"/>
  <c r="AR514" s="1"/>
  <c r="BF58"/>
  <c r="B78"/>
  <c r="AR336" s="1"/>
  <c r="B261"/>
  <c r="AR519" s="1"/>
  <c r="B247"/>
  <c r="AR505" s="1"/>
  <c r="B253" l="1"/>
  <c r="AR511" s="1"/>
  <c r="B64"/>
  <c r="AR322" s="1"/>
  <c r="BF258"/>
  <c r="BF49"/>
  <c r="B552"/>
  <c r="B650" s="1"/>
  <c r="B70"/>
  <c r="AR328" s="1"/>
  <c r="BF63"/>
  <c r="B526"/>
  <c r="B624" s="1"/>
  <c r="B357"/>
  <c r="AR615" s="1"/>
  <c r="BF50"/>
  <c r="B264"/>
  <c r="AR522" s="1"/>
  <c r="B360"/>
  <c r="AR618" s="1"/>
  <c r="B81"/>
  <c r="AR339" s="1"/>
  <c r="BF66"/>
  <c r="B65"/>
  <c r="AR323" s="1"/>
  <c r="B344"/>
  <c r="AR602" s="1"/>
  <c r="BF232"/>
  <c r="A230"/>
  <c r="A524" s="1"/>
  <c r="B527"/>
  <c r="B625" s="1"/>
  <c r="BF233"/>
  <c r="B539"/>
  <c r="B637" s="1"/>
  <c r="BF245"/>
  <c r="BF61"/>
  <c r="BF62"/>
  <c r="B540"/>
  <c r="B638" s="1"/>
  <c r="BF59"/>
  <c r="AC8"/>
  <c r="AD8" s="1"/>
  <c r="AE8" s="1"/>
  <c r="AG8" s="1"/>
  <c r="AH8" s="1"/>
  <c r="AI8" s="1"/>
  <c r="AJ8" s="1"/>
  <c r="AK8" s="1"/>
  <c r="AL8" s="1"/>
  <c r="AN8" s="1"/>
  <c r="AM8" s="1"/>
  <c r="L3" s="1"/>
  <c r="I6" i="3" s="1"/>
  <c r="AF12" i="1"/>
  <c r="B260"/>
  <c r="AR518" s="1"/>
  <c r="B259"/>
  <c r="AR517" s="1"/>
  <c r="B257"/>
  <c r="AR515" s="1"/>
  <c r="B356"/>
  <c r="AR614" s="1"/>
  <c r="BF236"/>
  <c r="B76"/>
  <c r="AR334" s="1"/>
  <c r="B77"/>
  <c r="AR335" s="1"/>
  <c r="B355"/>
  <c r="AR613" s="1"/>
  <c r="BF246"/>
  <c r="B74"/>
  <c r="AR332" s="1"/>
  <c r="BF55"/>
  <c r="B349"/>
  <c r="AR607" s="1"/>
  <c r="BF242"/>
  <c r="BF252"/>
  <c r="G522"/>
  <c r="G620" s="1"/>
  <c r="A620"/>
  <c r="AW502"/>
  <c r="AX502"/>
  <c r="G521"/>
  <c r="G619" s="1"/>
  <c r="A619"/>
  <c r="BF249"/>
  <c r="A38"/>
  <c r="A40" s="1"/>
  <c r="B366"/>
  <c r="AR624" s="1"/>
  <c r="B549"/>
  <c r="B647" s="1"/>
  <c r="BE36"/>
  <c r="B87"/>
  <c r="AR345" s="1"/>
  <c r="B363"/>
  <c r="AR621" s="1"/>
  <c r="B270"/>
  <c r="AR528" s="1"/>
  <c r="B267"/>
  <c r="AR525" s="1"/>
  <c r="BF72"/>
  <c r="B543"/>
  <c r="B641" s="1"/>
  <c r="BF255"/>
  <c r="BF69"/>
  <c r="B84"/>
  <c r="AR342" s="1"/>
  <c r="B530"/>
  <c r="B628" s="1"/>
  <c r="BE228"/>
  <c r="B93"/>
  <c r="AR351" s="1"/>
  <c r="BF78"/>
  <c r="B372"/>
  <c r="AR630" s="1"/>
  <c r="B276"/>
  <c r="AR534" s="1"/>
  <c r="BF247"/>
  <c r="B541"/>
  <c r="B639" s="1"/>
  <c r="B567"/>
  <c r="B665" s="1"/>
  <c r="BF273"/>
  <c r="BF251"/>
  <c r="B545"/>
  <c r="B643" s="1"/>
  <c r="B550"/>
  <c r="B648" s="1"/>
  <c r="BF256"/>
  <c r="B542"/>
  <c r="B640" s="1"/>
  <c r="BF248"/>
  <c r="A39"/>
  <c r="A231"/>
  <c r="A331"/>
  <c r="G331" s="1"/>
  <c r="BE37"/>
  <c r="B375"/>
  <c r="AR633" s="1"/>
  <c r="B268"/>
  <c r="AR526" s="1"/>
  <c r="B548"/>
  <c r="B646" s="1"/>
  <c r="BF254"/>
  <c r="B88"/>
  <c r="AR346" s="1"/>
  <c r="B367"/>
  <c r="AR625" s="1"/>
  <c r="B271"/>
  <c r="AR529" s="1"/>
  <c r="BF73"/>
  <c r="A523"/>
  <c r="BE229"/>
  <c r="B105"/>
  <c r="AR363" s="1"/>
  <c r="B384"/>
  <c r="AR642" s="1"/>
  <c r="B288"/>
  <c r="AR546" s="1"/>
  <c r="BF90"/>
  <c r="B555"/>
  <c r="B653" s="1"/>
  <c r="BF261"/>
  <c r="B544"/>
  <c r="B642" s="1"/>
  <c r="BF250"/>
  <c r="B262"/>
  <c r="AR520" s="1"/>
  <c r="B547"/>
  <c r="B645" s="1"/>
  <c r="BF253"/>
  <c r="B82"/>
  <c r="AR340" s="1"/>
  <c r="B265"/>
  <c r="AR523" s="1"/>
  <c r="B361"/>
  <c r="AR619" s="1"/>
  <c r="BF67"/>
  <c r="B86"/>
  <c r="AR344" s="1"/>
  <c r="B269"/>
  <c r="AR527" s="1"/>
  <c r="B365"/>
  <c r="AR623" s="1"/>
  <c r="BF71"/>
  <c r="B362"/>
  <c r="AR620" s="1"/>
  <c r="BF68"/>
  <c r="B266"/>
  <c r="AR524" s="1"/>
  <c r="B83"/>
  <c r="AR341" s="1"/>
  <c r="AJ12"/>
  <c r="AK12" s="1"/>
  <c r="AL12" s="1"/>
  <c r="AN12" s="1"/>
  <c r="B279" l="1"/>
  <c r="AR537" s="1"/>
  <c r="B79"/>
  <c r="AR337" s="1"/>
  <c r="BF70"/>
  <c r="BF64"/>
  <c r="B364"/>
  <c r="AR622" s="1"/>
  <c r="B358"/>
  <c r="AR616" s="1"/>
  <c r="B85"/>
  <c r="AR343" s="1"/>
  <c r="B551"/>
  <c r="B649" s="1"/>
  <c r="B80"/>
  <c r="AR338" s="1"/>
  <c r="B359"/>
  <c r="AR617" s="1"/>
  <c r="BF264"/>
  <c r="B263"/>
  <c r="AR521" s="1"/>
  <c r="B558"/>
  <c r="B656" s="1"/>
  <c r="BF65"/>
  <c r="BF77"/>
  <c r="BF81"/>
  <c r="B96"/>
  <c r="AR354" s="1"/>
  <c r="BE230"/>
  <c r="D10" i="5"/>
  <c r="G4" i="9"/>
  <c r="G4" i="11"/>
  <c r="L2" i="1"/>
  <c r="I5" i="3" s="1"/>
  <c r="BF257" i="1"/>
  <c r="B371"/>
  <c r="AR629" s="1"/>
  <c r="B91"/>
  <c r="AR349" s="1"/>
  <c r="B368"/>
  <c r="AR626" s="1"/>
  <c r="BF76"/>
  <c r="B275"/>
  <c r="AR533" s="1"/>
  <c r="B102"/>
  <c r="AR360" s="1"/>
  <c r="A232"/>
  <c r="A526" s="1"/>
  <c r="B92"/>
  <c r="AR350" s="1"/>
  <c r="B272"/>
  <c r="AR530" s="1"/>
  <c r="B553"/>
  <c r="B651" s="1"/>
  <c r="BF267"/>
  <c r="AF8"/>
  <c r="AP8" s="1"/>
  <c r="AP2" s="1"/>
  <c r="B285"/>
  <c r="AR543" s="1"/>
  <c r="BF74"/>
  <c r="BE38"/>
  <c r="B370"/>
  <c r="AR628" s="1"/>
  <c r="BF260"/>
  <c r="B89"/>
  <c r="AR347" s="1"/>
  <c r="BF259"/>
  <c r="B274"/>
  <c r="AR532" s="1"/>
  <c r="B554"/>
  <c r="B652" s="1"/>
  <c r="BF87"/>
  <c r="A332"/>
  <c r="G332" s="1"/>
  <c r="B561"/>
  <c r="B659" s="1"/>
  <c r="B381"/>
  <c r="AR639" s="1"/>
  <c r="G524"/>
  <c r="G622" s="1"/>
  <c r="A622"/>
  <c r="G523"/>
  <c r="G621" s="1"/>
  <c r="A621"/>
  <c r="BA502"/>
  <c r="AY502"/>
  <c r="AZ502" s="1"/>
  <c r="B564"/>
  <c r="B662" s="1"/>
  <c r="BF270"/>
  <c r="B282"/>
  <c r="AR540" s="1"/>
  <c r="B378"/>
  <c r="AR636" s="1"/>
  <c r="BF84"/>
  <c r="B99"/>
  <c r="AR357" s="1"/>
  <c r="B101"/>
  <c r="AR359" s="1"/>
  <c r="B284"/>
  <c r="AR542" s="1"/>
  <c r="B380"/>
  <c r="AR638" s="1"/>
  <c r="BF86"/>
  <c r="B104"/>
  <c r="AR362" s="1"/>
  <c r="B565"/>
  <c r="B663" s="1"/>
  <c r="BF271"/>
  <c r="BF279"/>
  <c r="B108"/>
  <c r="AR366" s="1"/>
  <c r="B387"/>
  <c r="AR645" s="1"/>
  <c r="B291"/>
  <c r="AR549" s="1"/>
  <c r="BF93"/>
  <c r="B559"/>
  <c r="B657" s="1"/>
  <c r="BF265"/>
  <c r="B560"/>
  <c r="B658" s="1"/>
  <c r="BF266"/>
  <c r="B582"/>
  <c r="B680" s="1"/>
  <c r="BF288"/>
  <c r="B103"/>
  <c r="AR361" s="1"/>
  <c r="B382"/>
  <c r="AR640" s="1"/>
  <c r="BF88"/>
  <c r="B286"/>
  <c r="AR544" s="1"/>
  <c r="A42"/>
  <c r="A334"/>
  <c r="G334" s="1"/>
  <c r="A234"/>
  <c r="BE40"/>
  <c r="B283"/>
  <c r="AR541" s="1"/>
  <c r="A41"/>
  <c r="A333"/>
  <c r="G333" s="1"/>
  <c r="A233"/>
  <c r="BE39"/>
  <c r="B97"/>
  <c r="AR355" s="1"/>
  <c r="B376"/>
  <c r="AR634" s="1"/>
  <c r="B280"/>
  <c r="AR538" s="1"/>
  <c r="BF82"/>
  <c r="B120"/>
  <c r="AR378" s="1"/>
  <c r="B399"/>
  <c r="AR657" s="1"/>
  <c r="B303"/>
  <c r="AR561" s="1"/>
  <c r="BF105"/>
  <c r="B563"/>
  <c r="B661" s="1"/>
  <c r="BF269"/>
  <c r="B94"/>
  <c r="AR352" s="1"/>
  <c r="B277"/>
  <c r="AR535" s="1"/>
  <c r="B373"/>
  <c r="AR631" s="1"/>
  <c r="BF79"/>
  <c r="B98"/>
  <c r="AR356" s="1"/>
  <c r="B281"/>
  <c r="AR539" s="1"/>
  <c r="B377"/>
  <c r="AR635" s="1"/>
  <c r="BF83"/>
  <c r="B556"/>
  <c r="B654" s="1"/>
  <c r="BF262"/>
  <c r="B562"/>
  <c r="B660" s="1"/>
  <c r="BF268"/>
  <c r="A525"/>
  <c r="BE231"/>
  <c r="B570"/>
  <c r="B668" s="1"/>
  <c r="BF276"/>
  <c r="D304"/>
  <c r="D299"/>
  <c r="D295"/>
  <c r="D291"/>
  <c r="D287"/>
  <c r="D283"/>
  <c r="D279"/>
  <c r="D275"/>
  <c r="D271"/>
  <c r="D267"/>
  <c r="D263"/>
  <c r="D259"/>
  <c r="D255"/>
  <c r="D251"/>
  <c r="D247"/>
  <c r="D243"/>
  <c r="D239"/>
  <c r="D235"/>
  <c r="D231"/>
  <c r="D227"/>
  <c r="D223"/>
  <c r="D219"/>
  <c r="D215"/>
  <c r="D211"/>
  <c r="D206"/>
  <c r="D202"/>
  <c r="D198"/>
  <c r="D194"/>
  <c r="D190"/>
  <c r="D186"/>
  <c r="D182"/>
  <c r="D178"/>
  <c r="D174"/>
  <c r="D170"/>
  <c r="D166"/>
  <c r="D162"/>
  <c r="D158"/>
  <c r="D154"/>
  <c r="D150"/>
  <c r="D146"/>
  <c r="D142"/>
  <c r="D138"/>
  <c r="D134"/>
  <c r="D130"/>
  <c r="D126"/>
  <c r="D122"/>
  <c r="D118"/>
  <c r="D114"/>
  <c r="D301"/>
  <c r="D297"/>
  <c r="D293"/>
  <c r="D289"/>
  <c r="D285"/>
  <c r="D281"/>
  <c r="D277"/>
  <c r="D273"/>
  <c r="D269"/>
  <c r="D265"/>
  <c r="D261"/>
  <c r="D257"/>
  <c r="D253"/>
  <c r="D249"/>
  <c r="D245"/>
  <c r="D241"/>
  <c r="D237"/>
  <c r="D233"/>
  <c r="D229"/>
  <c r="D225"/>
  <c r="D221"/>
  <c r="D217"/>
  <c r="D213"/>
  <c r="D209"/>
  <c r="D204"/>
  <c r="D200"/>
  <c r="D196"/>
  <c r="D192"/>
  <c r="D188"/>
  <c r="D184"/>
  <c r="D180"/>
  <c r="D176"/>
  <c r="D172"/>
  <c r="D168"/>
  <c r="D164"/>
  <c r="D160"/>
  <c r="D156"/>
  <c r="D152"/>
  <c r="D148"/>
  <c r="D144"/>
  <c r="D140"/>
  <c r="D136"/>
  <c r="D132"/>
  <c r="D128"/>
  <c r="D124"/>
  <c r="D120"/>
  <c r="D116"/>
  <c r="D112"/>
  <c r="D107"/>
  <c r="D103"/>
  <c r="D99"/>
  <c r="D95"/>
  <c r="D91"/>
  <c r="D87"/>
  <c r="D83"/>
  <c r="D79"/>
  <c r="D75"/>
  <c r="D303"/>
  <c r="D298"/>
  <c r="D294"/>
  <c r="D290"/>
  <c r="D286"/>
  <c r="D282"/>
  <c r="D278"/>
  <c r="D274"/>
  <c r="D270"/>
  <c r="D266"/>
  <c r="D262"/>
  <c r="D258"/>
  <c r="D254"/>
  <c r="D250"/>
  <c r="D246"/>
  <c r="D242"/>
  <c r="D238"/>
  <c r="D234"/>
  <c r="D230"/>
  <c r="D226"/>
  <c r="D222"/>
  <c r="D218"/>
  <c r="D214"/>
  <c r="D210"/>
  <c r="D205"/>
  <c r="D201"/>
  <c r="D197"/>
  <c r="D193"/>
  <c r="D189"/>
  <c r="D185"/>
  <c r="D181"/>
  <c r="D177"/>
  <c r="D173"/>
  <c r="D169"/>
  <c r="D165"/>
  <c r="D161"/>
  <c r="D157"/>
  <c r="D153"/>
  <c r="D149"/>
  <c r="D145"/>
  <c r="D141"/>
  <c r="D137"/>
  <c r="D133"/>
  <c r="D129"/>
  <c r="D125"/>
  <c r="D121"/>
  <c r="D117"/>
  <c r="D113"/>
  <c r="D296"/>
  <c r="D280"/>
  <c r="D264"/>
  <c r="D248"/>
  <c r="D232"/>
  <c r="D216"/>
  <c r="D199"/>
  <c r="D183"/>
  <c r="D167"/>
  <c r="D151"/>
  <c r="D135"/>
  <c r="D119"/>
  <c r="D108"/>
  <c r="D102"/>
  <c r="D97"/>
  <c r="D92"/>
  <c r="D86"/>
  <c r="D81"/>
  <c r="D76"/>
  <c r="D71"/>
  <c r="D67"/>
  <c r="D63"/>
  <c r="D59"/>
  <c r="D55"/>
  <c r="D51"/>
  <c r="D47"/>
  <c r="D43"/>
  <c r="D39"/>
  <c r="D35"/>
  <c r="D31"/>
  <c r="D27"/>
  <c r="D23"/>
  <c r="D19"/>
  <c r="D16"/>
  <c r="D302"/>
  <c r="D224"/>
  <c r="D191"/>
  <c r="D143"/>
  <c r="D105"/>
  <c r="D89"/>
  <c r="D73"/>
  <c r="D61"/>
  <c r="D49"/>
  <c r="D37"/>
  <c r="D25"/>
  <c r="D300"/>
  <c r="D284"/>
  <c r="D268"/>
  <c r="D252"/>
  <c r="D236"/>
  <c r="D220"/>
  <c r="D203"/>
  <c r="D187"/>
  <c r="D171"/>
  <c r="D155"/>
  <c r="D139"/>
  <c r="D123"/>
  <c r="D109"/>
  <c r="D104"/>
  <c r="D98"/>
  <c r="D93"/>
  <c r="D88"/>
  <c r="D82"/>
  <c r="D77"/>
  <c r="D72"/>
  <c r="D68"/>
  <c r="D64"/>
  <c r="D60"/>
  <c r="D56"/>
  <c r="D52"/>
  <c r="D48"/>
  <c r="D44"/>
  <c r="D40"/>
  <c r="D36"/>
  <c r="D32"/>
  <c r="D28"/>
  <c r="D24"/>
  <c r="D20"/>
  <c r="D288"/>
  <c r="D256"/>
  <c r="D207"/>
  <c r="D159"/>
  <c r="D110"/>
  <c r="D94"/>
  <c r="D78"/>
  <c r="D65"/>
  <c r="D53"/>
  <c r="D41"/>
  <c r="D29"/>
  <c r="D17"/>
  <c r="D292"/>
  <c r="D276"/>
  <c r="D260"/>
  <c r="D244"/>
  <c r="D228"/>
  <c r="D212"/>
  <c r="D195"/>
  <c r="D179"/>
  <c r="D163"/>
  <c r="D147"/>
  <c r="D131"/>
  <c r="D115"/>
  <c r="D106"/>
  <c r="D101"/>
  <c r="D96"/>
  <c r="D90"/>
  <c r="D85"/>
  <c r="D80"/>
  <c r="D74"/>
  <c r="D70"/>
  <c r="D66"/>
  <c r="D62"/>
  <c r="D58"/>
  <c r="D54"/>
  <c r="D50"/>
  <c r="D46"/>
  <c r="D42"/>
  <c r="D38"/>
  <c r="D34"/>
  <c r="D30"/>
  <c r="D26"/>
  <c r="D22"/>
  <c r="D18"/>
  <c r="D15"/>
  <c r="D272"/>
  <c r="D240"/>
  <c r="D175"/>
  <c r="D127"/>
  <c r="D100"/>
  <c r="D84"/>
  <c r="D69"/>
  <c r="D57"/>
  <c r="D45"/>
  <c r="D33"/>
  <c r="D21"/>
  <c r="E221"/>
  <c r="E515" s="1"/>
  <c r="E613" s="1"/>
  <c r="AM12"/>
  <c r="Q3" s="1"/>
  <c r="K6" i="3" s="1"/>
  <c r="D10" i="12" s="1"/>
  <c r="G22" i="10" s="1"/>
  <c r="Q2" i="1"/>
  <c r="K5" i="3" s="1"/>
  <c r="D9" i="12" s="1"/>
  <c r="G21" i="10" s="1"/>
  <c r="AP12" i="1"/>
  <c r="AO12" s="1"/>
  <c r="E175" l="1"/>
  <c r="E469" s="1"/>
  <c r="B385"/>
  <c r="AR643" s="1"/>
  <c r="B573"/>
  <c r="B671" s="1"/>
  <c r="BF85"/>
  <c r="B379"/>
  <c r="AR637" s="1"/>
  <c r="B557"/>
  <c r="B655" s="1"/>
  <c r="B100"/>
  <c r="AR358" s="1"/>
  <c r="E142"/>
  <c r="E436" s="1"/>
  <c r="E218"/>
  <c r="E512" s="1"/>
  <c r="E610" s="1"/>
  <c r="E83"/>
  <c r="E377" s="1"/>
  <c r="E292"/>
  <c r="E586" s="1"/>
  <c r="E684" s="1"/>
  <c r="E125"/>
  <c r="E419" s="1"/>
  <c r="E74"/>
  <c r="E368" s="1"/>
  <c r="E57"/>
  <c r="E351" s="1"/>
  <c r="E39"/>
  <c r="E333" s="1"/>
  <c r="E301"/>
  <c r="E595" s="1"/>
  <c r="E693" s="1"/>
  <c r="E266"/>
  <c r="E560" s="1"/>
  <c r="E658" s="1"/>
  <c r="E32"/>
  <c r="E326" s="1"/>
  <c r="E156"/>
  <c r="E450" s="1"/>
  <c r="E145"/>
  <c r="E439" s="1"/>
  <c r="E96"/>
  <c r="E390" s="1"/>
  <c r="E173"/>
  <c r="E467" s="1"/>
  <c r="E240"/>
  <c r="E534" s="1"/>
  <c r="E632" s="1"/>
  <c r="E73"/>
  <c r="E367" s="1"/>
  <c r="E84"/>
  <c r="E378" s="1"/>
  <c r="E187"/>
  <c r="E481" s="1"/>
  <c r="E67"/>
  <c r="E361" s="1"/>
  <c r="E146"/>
  <c r="E440" s="1"/>
  <c r="E237"/>
  <c r="E531" s="1"/>
  <c r="E629" s="1"/>
  <c r="E172"/>
  <c r="E466" s="1"/>
  <c r="E154"/>
  <c r="E448" s="1"/>
  <c r="E282"/>
  <c r="E576" s="1"/>
  <c r="E674" s="1"/>
  <c r="E88"/>
  <c r="E382" s="1"/>
  <c r="E123"/>
  <c r="E417" s="1"/>
  <c r="E63"/>
  <c r="E357" s="1"/>
  <c r="E56"/>
  <c r="E350" s="1"/>
  <c r="E58"/>
  <c r="E352" s="1"/>
  <c r="E157"/>
  <c r="E451" s="1"/>
  <c r="E285"/>
  <c r="E579" s="1"/>
  <c r="E677" s="1"/>
  <c r="E224"/>
  <c r="E518" s="1"/>
  <c r="E616" s="1"/>
  <c r="E202"/>
  <c r="E496" s="1"/>
  <c r="E41"/>
  <c r="E335" s="1"/>
  <c r="E105"/>
  <c r="E399" s="1"/>
  <c r="E19"/>
  <c r="E313" s="1"/>
  <c r="E16"/>
  <c r="E310" s="1"/>
  <c r="E299"/>
  <c r="E593" s="1"/>
  <c r="E691" s="1"/>
  <c r="E42"/>
  <c r="E336" s="1"/>
  <c r="E259"/>
  <c r="E553" s="1"/>
  <c r="E651" s="1"/>
  <c r="E205"/>
  <c r="E499" s="1"/>
  <c r="E269"/>
  <c r="E563" s="1"/>
  <c r="E661" s="1"/>
  <c r="E140"/>
  <c r="E434" s="1"/>
  <c r="E204"/>
  <c r="E498" s="1"/>
  <c r="E186"/>
  <c r="E480" s="1"/>
  <c r="E250"/>
  <c r="E544" s="1"/>
  <c r="E642" s="1"/>
  <c r="E25"/>
  <c r="E319" s="1"/>
  <c r="E89"/>
  <c r="E383" s="1"/>
  <c r="E195"/>
  <c r="E489" s="1"/>
  <c r="E159"/>
  <c r="E453" s="1"/>
  <c r="E99"/>
  <c r="E393" s="1"/>
  <c r="E247"/>
  <c r="E541" s="1"/>
  <c r="E639" s="1"/>
  <c r="E149"/>
  <c r="E443" s="1"/>
  <c r="E26"/>
  <c r="E320" s="1"/>
  <c r="E90"/>
  <c r="E384" s="1"/>
  <c r="E199"/>
  <c r="E493" s="1"/>
  <c r="E189"/>
  <c r="E483" s="1"/>
  <c r="E253"/>
  <c r="E547" s="1"/>
  <c r="E645" s="1"/>
  <c r="E124"/>
  <c r="E418" s="1"/>
  <c r="E188"/>
  <c r="E482" s="1"/>
  <c r="E256"/>
  <c r="E550" s="1"/>
  <c r="E648" s="1"/>
  <c r="E170"/>
  <c r="E464" s="1"/>
  <c r="E234"/>
  <c r="E528" s="1"/>
  <c r="E626" s="1"/>
  <c r="E298"/>
  <c r="E592" s="1"/>
  <c r="E690" s="1"/>
  <c r="E36"/>
  <c r="E330" s="1"/>
  <c r="E271"/>
  <c r="E565" s="1"/>
  <c r="E663" s="1"/>
  <c r="E121"/>
  <c r="E415" s="1"/>
  <c r="E106"/>
  <c r="E400" s="1"/>
  <c r="E276"/>
  <c r="E570" s="1"/>
  <c r="E668" s="1"/>
  <c r="BF80"/>
  <c r="B117"/>
  <c r="AR375" s="1"/>
  <c r="B289"/>
  <c r="AR547" s="1"/>
  <c r="B278"/>
  <c r="AR536" s="1"/>
  <c r="BF102"/>
  <c r="B111"/>
  <c r="AR369" s="1"/>
  <c r="B95"/>
  <c r="AR353" s="1"/>
  <c r="B294"/>
  <c r="AR552" s="1"/>
  <c r="B374"/>
  <c r="AR632" s="1"/>
  <c r="B297"/>
  <c r="AR555" s="1"/>
  <c r="BF285"/>
  <c r="B396"/>
  <c r="AR654" s="1"/>
  <c r="BF263"/>
  <c r="B390"/>
  <c r="AR648" s="1"/>
  <c r="B106"/>
  <c r="AR364" s="1"/>
  <c r="BF275"/>
  <c r="B300"/>
  <c r="AR558" s="1"/>
  <c r="BF96"/>
  <c r="BF91"/>
  <c r="BF99"/>
  <c r="BF272"/>
  <c r="B569"/>
  <c r="B667" s="1"/>
  <c r="B579"/>
  <c r="B677" s="1"/>
  <c r="B114"/>
  <c r="AR372" s="1"/>
  <c r="B393"/>
  <c r="AR651" s="1"/>
  <c r="BF92"/>
  <c r="B568"/>
  <c r="B666" s="1"/>
  <c r="BF274"/>
  <c r="G4" i="4"/>
  <c r="G11" i="10"/>
  <c r="L4" i="9"/>
  <c r="M4" s="1"/>
  <c r="L4" i="11"/>
  <c r="M4" s="1"/>
  <c r="D10" i="13"/>
  <c r="G35" i="10" s="1"/>
  <c r="D9" i="5"/>
  <c r="F4" i="9"/>
  <c r="F4" i="11"/>
  <c r="D9" i="13" s="1"/>
  <c r="G34" i="10" s="1"/>
  <c r="E76" i="1"/>
  <c r="E370" s="1"/>
  <c r="E21"/>
  <c r="E315" s="1"/>
  <c r="E53"/>
  <c r="E347" s="1"/>
  <c r="E85"/>
  <c r="E379" s="1"/>
  <c r="E101"/>
  <c r="E395" s="1"/>
  <c r="E139"/>
  <c r="E433" s="1"/>
  <c r="E255"/>
  <c r="E549" s="1"/>
  <c r="E647" s="1"/>
  <c r="E72"/>
  <c r="E366" s="1"/>
  <c r="E267"/>
  <c r="E561" s="1"/>
  <c r="E659" s="1"/>
  <c r="E79"/>
  <c r="E373" s="1"/>
  <c r="E115"/>
  <c r="E409" s="1"/>
  <c r="E171"/>
  <c r="E465" s="1"/>
  <c r="E295"/>
  <c r="E589" s="1"/>
  <c r="E687" s="1"/>
  <c r="E92"/>
  <c r="E386" s="1"/>
  <c r="E283"/>
  <c r="E577" s="1"/>
  <c r="E675" s="1"/>
  <c r="E59"/>
  <c r="E353" s="1"/>
  <c r="E38"/>
  <c r="E332" s="1"/>
  <c r="E70"/>
  <c r="E364" s="1"/>
  <c r="E102"/>
  <c r="E396" s="1"/>
  <c r="E141"/>
  <c r="E435" s="1"/>
  <c r="E243"/>
  <c r="E537" s="1"/>
  <c r="E635" s="1"/>
  <c r="E169"/>
  <c r="E463" s="1"/>
  <c r="E201"/>
  <c r="E495" s="1"/>
  <c r="E233"/>
  <c r="E527" s="1"/>
  <c r="E625" s="1"/>
  <c r="E265"/>
  <c r="E559" s="1"/>
  <c r="E657" s="1"/>
  <c r="E297"/>
  <c r="E591" s="1"/>
  <c r="E689" s="1"/>
  <c r="E136"/>
  <c r="E430" s="1"/>
  <c r="E168"/>
  <c r="E462" s="1"/>
  <c r="E200"/>
  <c r="E494" s="1"/>
  <c r="E236"/>
  <c r="E530" s="1"/>
  <c r="E628" s="1"/>
  <c r="E268"/>
  <c r="E562" s="1"/>
  <c r="E660" s="1"/>
  <c r="E304"/>
  <c r="E598" s="1"/>
  <c r="E696" s="1"/>
  <c r="E182"/>
  <c r="E476" s="1"/>
  <c r="E214"/>
  <c r="E508" s="1"/>
  <c r="E606" s="1"/>
  <c r="E246"/>
  <c r="E540" s="1"/>
  <c r="E638" s="1"/>
  <c r="E278"/>
  <c r="E572" s="1"/>
  <c r="E670" s="1"/>
  <c r="E64"/>
  <c r="E358" s="1"/>
  <c r="E127"/>
  <c r="E421" s="1"/>
  <c r="E17"/>
  <c r="E311" s="1"/>
  <c r="E33"/>
  <c r="E327" s="1"/>
  <c r="E49"/>
  <c r="E343" s="1"/>
  <c r="E65"/>
  <c r="E359" s="1"/>
  <c r="E81"/>
  <c r="E375" s="1"/>
  <c r="E97"/>
  <c r="E391" s="1"/>
  <c r="E113"/>
  <c r="E407" s="1"/>
  <c r="E134"/>
  <c r="E428" s="1"/>
  <c r="E163"/>
  <c r="E457" s="1"/>
  <c r="E239"/>
  <c r="E533" s="1"/>
  <c r="E631" s="1"/>
  <c r="E303"/>
  <c r="E597" s="1"/>
  <c r="E695" s="1"/>
  <c r="E60"/>
  <c r="E354" s="1"/>
  <c r="E122"/>
  <c r="E416" s="1"/>
  <c r="E219"/>
  <c r="E513" s="1"/>
  <c r="E611" s="1"/>
  <c r="E47"/>
  <c r="E341" s="1"/>
  <c r="E75"/>
  <c r="E369" s="1"/>
  <c r="E91"/>
  <c r="E385" s="1"/>
  <c r="E107"/>
  <c r="E401" s="1"/>
  <c r="E131"/>
  <c r="E425" s="1"/>
  <c r="E155"/>
  <c r="E449" s="1"/>
  <c r="E215"/>
  <c r="E509" s="1"/>
  <c r="E607" s="1"/>
  <c r="E279"/>
  <c r="E573" s="1"/>
  <c r="E671" s="1"/>
  <c r="E40"/>
  <c r="E334" s="1"/>
  <c r="E80"/>
  <c r="E374" s="1"/>
  <c r="E117"/>
  <c r="E411" s="1"/>
  <c r="E235"/>
  <c r="E529" s="1"/>
  <c r="E627" s="1"/>
  <c r="E27"/>
  <c r="E321" s="1"/>
  <c r="E51"/>
  <c r="E345" s="1"/>
  <c r="E18"/>
  <c r="E312" s="1"/>
  <c r="E34"/>
  <c r="E328" s="1"/>
  <c r="E50"/>
  <c r="E344" s="1"/>
  <c r="E66"/>
  <c r="E360" s="1"/>
  <c r="E82"/>
  <c r="E376" s="1"/>
  <c r="E98"/>
  <c r="E392" s="1"/>
  <c r="E114"/>
  <c r="E408" s="1"/>
  <c r="E135"/>
  <c r="E429" s="1"/>
  <c r="E167"/>
  <c r="E461" s="1"/>
  <c r="E227"/>
  <c r="E521" s="1"/>
  <c r="E619" s="1"/>
  <c r="E291"/>
  <c r="E585" s="1"/>
  <c r="E683" s="1"/>
  <c r="E165"/>
  <c r="E459" s="1"/>
  <c r="E181"/>
  <c r="E475" s="1"/>
  <c r="E197"/>
  <c r="E491" s="1"/>
  <c r="E213"/>
  <c r="E507" s="1"/>
  <c r="E605" s="1"/>
  <c r="E229"/>
  <c r="E523" s="1"/>
  <c r="E621" s="1"/>
  <c r="E245"/>
  <c r="E539" s="1"/>
  <c r="E637" s="1"/>
  <c r="E261"/>
  <c r="E555" s="1"/>
  <c r="E653" s="1"/>
  <c r="E277"/>
  <c r="E571" s="1"/>
  <c r="E669" s="1"/>
  <c r="E293"/>
  <c r="E587" s="1"/>
  <c r="E685" s="1"/>
  <c r="E116"/>
  <c r="E410" s="1"/>
  <c r="E132"/>
  <c r="E426" s="1"/>
  <c r="E148"/>
  <c r="E442" s="1"/>
  <c r="E164"/>
  <c r="E458" s="1"/>
  <c r="E180"/>
  <c r="E474" s="1"/>
  <c r="E196"/>
  <c r="E490" s="1"/>
  <c r="E216"/>
  <c r="E510" s="1"/>
  <c r="E608" s="1"/>
  <c r="E232"/>
  <c r="E526" s="1"/>
  <c r="E624" s="1"/>
  <c r="E248"/>
  <c r="E542" s="1"/>
  <c r="E640" s="1"/>
  <c r="E264"/>
  <c r="E558" s="1"/>
  <c r="E656" s="1"/>
  <c r="E284"/>
  <c r="E578" s="1"/>
  <c r="E676" s="1"/>
  <c r="E300"/>
  <c r="E594" s="1"/>
  <c r="E692" s="1"/>
  <c r="E162"/>
  <c r="E456" s="1"/>
  <c r="E178"/>
  <c r="E472" s="1"/>
  <c r="E194"/>
  <c r="E488" s="1"/>
  <c r="E210"/>
  <c r="E504" s="1"/>
  <c r="E602" s="1"/>
  <c r="E226"/>
  <c r="E520" s="1"/>
  <c r="E618" s="1"/>
  <c r="E242"/>
  <c r="E536" s="1"/>
  <c r="E634" s="1"/>
  <c r="E258"/>
  <c r="E552" s="1"/>
  <c r="E650" s="1"/>
  <c r="E274"/>
  <c r="E568" s="1"/>
  <c r="E666" s="1"/>
  <c r="E290"/>
  <c r="E584" s="1"/>
  <c r="E682" s="1"/>
  <c r="E24"/>
  <c r="E318" s="1"/>
  <c r="E143"/>
  <c r="E437" s="1"/>
  <c r="E37"/>
  <c r="E331" s="1"/>
  <c r="E69"/>
  <c r="E363" s="1"/>
  <c r="E118"/>
  <c r="E412" s="1"/>
  <c r="E179"/>
  <c r="E473" s="1"/>
  <c r="E20"/>
  <c r="E314" s="1"/>
  <c r="E138"/>
  <c r="E432" s="1"/>
  <c r="E55"/>
  <c r="E349" s="1"/>
  <c r="E95"/>
  <c r="E389" s="1"/>
  <c r="E137"/>
  <c r="E431" s="1"/>
  <c r="E231"/>
  <c r="E525" s="1"/>
  <c r="E623" s="1"/>
  <c r="E52"/>
  <c r="E346" s="1"/>
  <c r="E133"/>
  <c r="E427" s="1"/>
  <c r="E31"/>
  <c r="E325" s="1"/>
  <c r="E22"/>
  <c r="E316" s="1"/>
  <c r="E54"/>
  <c r="E348" s="1"/>
  <c r="E86"/>
  <c r="E380" s="1"/>
  <c r="E119"/>
  <c r="E413" s="1"/>
  <c r="E183"/>
  <c r="E477" s="1"/>
  <c r="E153"/>
  <c r="E447" s="1"/>
  <c r="E185"/>
  <c r="E479" s="1"/>
  <c r="E217"/>
  <c r="E511" s="1"/>
  <c r="E609" s="1"/>
  <c r="E249"/>
  <c r="E543" s="1"/>
  <c r="E641" s="1"/>
  <c r="E281"/>
  <c r="E575" s="1"/>
  <c r="E673" s="1"/>
  <c r="E120"/>
  <c r="E414" s="1"/>
  <c r="E152"/>
  <c r="E446" s="1"/>
  <c r="E184"/>
  <c r="E478" s="1"/>
  <c r="E220"/>
  <c r="E514" s="1"/>
  <c r="E612" s="1"/>
  <c r="E252"/>
  <c r="E546" s="1"/>
  <c r="E644" s="1"/>
  <c r="E288"/>
  <c r="E582" s="1"/>
  <c r="E680" s="1"/>
  <c r="E166"/>
  <c r="E460" s="1"/>
  <c r="E198"/>
  <c r="E492" s="1"/>
  <c r="E230"/>
  <c r="E524" s="1"/>
  <c r="E622" s="1"/>
  <c r="E262"/>
  <c r="E556" s="1"/>
  <c r="E654" s="1"/>
  <c r="E294"/>
  <c r="E588" s="1"/>
  <c r="E686" s="1"/>
  <c r="E48"/>
  <c r="E342" s="1"/>
  <c r="E104"/>
  <c r="E398" s="1"/>
  <c r="E251"/>
  <c r="E545" s="1"/>
  <c r="E643" s="1"/>
  <c r="E29"/>
  <c r="E323" s="1"/>
  <c r="E45"/>
  <c r="E339" s="1"/>
  <c r="E61"/>
  <c r="E355" s="1"/>
  <c r="E77"/>
  <c r="E371" s="1"/>
  <c r="E93"/>
  <c r="E387" s="1"/>
  <c r="E109"/>
  <c r="E403" s="1"/>
  <c r="E129"/>
  <c r="E423" s="1"/>
  <c r="E150"/>
  <c r="E444" s="1"/>
  <c r="E223"/>
  <c r="E517" s="1"/>
  <c r="E615" s="1"/>
  <c r="E287"/>
  <c r="E581" s="1"/>
  <c r="E679" s="1"/>
  <c r="E44"/>
  <c r="E338" s="1"/>
  <c r="E100"/>
  <c r="E394" s="1"/>
  <c r="E207"/>
  <c r="E501" s="1"/>
  <c r="E35"/>
  <c r="E329" s="1"/>
  <c r="E71"/>
  <c r="E365" s="1"/>
  <c r="E87"/>
  <c r="E381" s="1"/>
  <c r="E103"/>
  <c r="E397" s="1"/>
  <c r="E126"/>
  <c r="E420" s="1"/>
  <c r="E147"/>
  <c r="E441" s="1"/>
  <c r="E203"/>
  <c r="E497" s="1"/>
  <c r="E263"/>
  <c r="E557" s="1"/>
  <c r="E655" s="1"/>
  <c r="E28"/>
  <c r="E322" s="1"/>
  <c r="E68"/>
  <c r="E362" s="1"/>
  <c r="E108"/>
  <c r="E402" s="1"/>
  <c r="E191"/>
  <c r="E485" s="1"/>
  <c r="E23"/>
  <c r="E317" s="1"/>
  <c r="E43"/>
  <c r="E337" s="1"/>
  <c r="E15"/>
  <c r="E309" s="1"/>
  <c r="E30"/>
  <c r="E324" s="1"/>
  <c r="E46"/>
  <c r="E340" s="1"/>
  <c r="E62"/>
  <c r="E356" s="1"/>
  <c r="E78"/>
  <c r="E372" s="1"/>
  <c r="E94"/>
  <c r="E388" s="1"/>
  <c r="E110"/>
  <c r="E404" s="1"/>
  <c r="E130"/>
  <c r="E424" s="1"/>
  <c r="E151"/>
  <c r="E445" s="1"/>
  <c r="E211"/>
  <c r="E505" s="1"/>
  <c r="E603" s="1"/>
  <c r="E275"/>
  <c r="E569" s="1"/>
  <c r="E667" s="1"/>
  <c r="E161"/>
  <c r="E455" s="1"/>
  <c r="E177"/>
  <c r="E471" s="1"/>
  <c r="E193"/>
  <c r="E487" s="1"/>
  <c r="E209"/>
  <c r="E503" s="1"/>
  <c r="E601" s="1"/>
  <c r="E225"/>
  <c r="E519" s="1"/>
  <c r="E617" s="1"/>
  <c r="E241"/>
  <c r="E535" s="1"/>
  <c r="E633" s="1"/>
  <c r="E257"/>
  <c r="E551" s="1"/>
  <c r="E649" s="1"/>
  <c r="E273"/>
  <c r="E567" s="1"/>
  <c r="E665" s="1"/>
  <c r="E289"/>
  <c r="E583" s="1"/>
  <c r="E681" s="1"/>
  <c r="E112"/>
  <c r="E406" s="1"/>
  <c r="E128"/>
  <c r="E422" s="1"/>
  <c r="E144"/>
  <c r="E438" s="1"/>
  <c r="E160"/>
  <c r="E454" s="1"/>
  <c r="E176"/>
  <c r="E470" s="1"/>
  <c r="E192"/>
  <c r="E486" s="1"/>
  <c r="E212"/>
  <c r="E506" s="1"/>
  <c r="E604" s="1"/>
  <c r="E228"/>
  <c r="E522" s="1"/>
  <c r="E620" s="1"/>
  <c r="E244"/>
  <c r="E538" s="1"/>
  <c r="E636" s="1"/>
  <c r="E260"/>
  <c r="E554" s="1"/>
  <c r="E652" s="1"/>
  <c r="E280"/>
  <c r="E574" s="1"/>
  <c r="E672" s="1"/>
  <c r="E296"/>
  <c r="E590" s="1"/>
  <c r="E688" s="1"/>
  <c r="E158"/>
  <c r="E452" s="1"/>
  <c r="E174"/>
  <c r="E468" s="1"/>
  <c r="E190"/>
  <c r="E484" s="1"/>
  <c r="E206"/>
  <c r="E500" s="1"/>
  <c r="E222"/>
  <c r="E516" s="1"/>
  <c r="E614" s="1"/>
  <c r="E238"/>
  <c r="E532" s="1"/>
  <c r="E630" s="1"/>
  <c r="E254"/>
  <c r="E548" s="1"/>
  <c r="E646" s="1"/>
  <c r="E270"/>
  <c r="E564" s="1"/>
  <c r="E662" s="1"/>
  <c r="E286"/>
  <c r="E580" s="1"/>
  <c r="E678" s="1"/>
  <c r="E302"/>
  <c r="E596" s="1"/>
  <c r="E694" s="1"/>
  <c r="F4" i="7"/>
  <c r="D9" i="6"/>
  <c r="G45" i="10" s="1"/>
  <c r="G4" i="7"/>
  <c r="D10" i="6"/>
  <c r="G46" i="10" s="1"/>
  <c r="BE232" i="1"/>
  <c r="B107"/>
  <c r="AR365" s="1"/>
  <c r="B386"/>
  <c r="AR644" s="1"/>
  <c r="B290"/>
  <c r="AR548" s="1"/>
  <c r="B566"/>
  <c r="B664" s="1"/>
  <c r="AP4"/>
  <c r="AO8"/>
  <c r="AO9" s="1"/>
  <c r="I3" i="3" s="1"/>
  <c r="E8" i="5" s="1"/>
  <c r="B576" i="1"/>
  <c r="B674" s="1"/>
  <c r="B287"/>
  <c r="AR545" s="1"/>
  <c r="B383"/>
  <c r="AR641" s="1"/>
  <c r="BF282"/>
  <c r="BF89"/>
  <c r="G526"/>
  <c r="G624" s="1"/>
  <c r="A624"/>
  <c r="G525"/>
  <c r="G623" s="1"/>
  <c r="A623"/>
  <c r="AB502"/>
  <c r="AH502" s="1"/>
  <c r="AI502" s="1"/>
  <c r="AJ502" s="1"/>
  <c r="AL502" s="1"/>
  <c r="AM502" s="1"/>
  <c r="AN502" s="1"/>
  <c r="B112"/>
  <c r="AR370" s="1"/>
  <c r="B391"/>
  <c r="AR649" s="1"/>
  <c r="B295"/>
  <c r="AR553" s="1"/>
  <c r="BF97"/>
  <c r="B123"/>
  <c r="AR381" s="1"/>
  <c r="B402"/>
  <c r="AR660" s="1"/>
  <c r="BF108"/>
  <c r="B116"/>
  <c r="AR374" s="1"/>
  <c r="B395"/>
  <c r="AR653" s="1"/>
  <c r="B299"/>
  <c r="AR557" s="1"/>
  <c r="BF101"/>
  <c r="D351"/>
  <c r="D309"/>
  <c r="D320"/>
  <c r="D352"/>
  <c r="D390"/>
  <c r="D425"/>
  <c r="D554"/>
  <c r="D652" s="1"/>
  <c r="D323"/>
  <c r="D501"/>
  <c r="D318"/>
  <c r="D334"/>
  <c r="D350"/>
  <c r="D387"/>
  <c r="D417"/>
  <c r="D481"/>
  <c r="D546"/>
  <c r="D644" s="1"/>
  <c r="D319"/>
  <c r="D367"/>
  <c r="D485"/>
  <c r="D325"/>
  <c r="D357"/>
  <c r="D396"/>
  <c r="D510"/>
  <c r="D608" s="1"/>
  <c r="D415"/>
  <c r="D447"/>
  <c r="D479"/>
  <c r="D512"/>
  <c r="D610" s="1"/>
  <c r="D544"/>
  <c r="D642" s="1"/>
  <c r="D576"/>
  <c r="D674" s="1"/>
  <c r="D377"/>
  <c r="D410"/>
  <c r="D426"/>
  <c r="D458"/>
  <c r="D490"/>
  <c r="D523"/>
  <c r="D621" s="1"/>
  <c r="D555"/>
  <c r="D653" s="1"/>
  <c r="D587"/>
  <c r="D685" s="1"/>
  <c r="D428"/>
  <c r="D460"/>
  <c r="D492"/>
  <c r="D525"/>
  <c r="D623" s="1"/>
  <c r="D557"/>
  <c r="D655" s="1"/>
  <c r="BF111"/>
  <c r="B578"/>
  <c r="B676" s="1"/>
  <c r="BF284"/>
  <c r="D339"/>
  <c r="D394"/>
  <c r="D566"/>
  <c r="D664" s="1"/>
  <c r="D316"/>
  <c r="D332"/>
  <c r="D348"/>
  <c r="D364"/>
  <c r="D384"/>
  <c r="D409"/>
  <c r="D473"/>
  <c r="D538"/>
  <c r="D636" s="1"/>
  <c r="D311"/>
  <c r="D359"/>
  <c r="D453"/>
  <c r="D314"/>
  <c r="D330"/>
  <c r="D346"/>
  <c r="D362"/>
  <c r="D382"/>
  <c r="D403"/>
  <c r="D465"/>
  <c r="D530"/>
  <c r="D628" s="1"/>
  <c r="D594"/>
  <c r="D692" s="1"/>
  <c r="D355"/>
  <c r="D437"/>
  <c r="D310"/>
  <c r="D321"/>
  <c r="D337"/>
  <c r="D353"/>
  <c r="D370"/>
  <c r="D391"/>
  <c r="D429"/>
  <c r="D493"/>
  <c r="D558"/>
  <c r="D656" s="1"/>
  <c r="D411"/>
  <c r="D427"/>
  <c r="D443"/>
  <c r="D459"/>
  <c r="D475"/>
  <c r="D491"/>
  <c r="D508"/>
  <c r="D606" s="1"/>
  <c r="D524"/>
  <c r="D622" s="1"/>
  <c r="D540"/>
  <c r="D638" s="1"/>
  <c r="D556"/>
  <c r="D654" s="1"/>
  <c r="D572"/>
  <c r="D670" s="1"/>
  <c r="D588"/>
  <c r="D686" s="1"/>
  <c r="D373"/>
  <c r="D389"/>
  <c r="D406"/>
  <c r="D422"/>
  <c r="D438"/>
  <c r="D454"/>
  <c r="D470"/>
  <c r="D486"/>
  <c r="D503"/>
  <c r="D601" s="1"/>
  <c r="D519"/>
  <c r="D617" s="1"/>
  <c r="D535"/>
  <c r="D633" s="1"/>
  <c r="D551"/>
  <c r="D649" s="1"/>
  <c r="D567"/>
  <c r="D665" s="1"/>
  <c r="D583"/>
  <c r="D681" s="1"/>
  <c r="D408"/>
  <c r="D424"/>
  <c r="D440"/>
  <c r="D456"/>
  <c r="D472"/>
  <c r="D488"/>
  <c r="D505"/>
  <c r="D603" s="1"/>
  <c r="D521"/>
  <c r="D619" s="1"/>
  <c r="D537"/>
  <c r="D635" s="1"/>
  <c r="D553"/>
  <c r="D651" s="1"/>
  <c r="D569"/>
  <c r="D667" s="1"/>
  <c r="D585"/>
  <c r="D683" s="1"/>
  <c r="B597"/>
  <c r="B695" s="1"/>
  <c r="BF303"/>
  <c r="B574"/>
  <c r="B672" s="1"/>
  <c r="BF280"/>
  <c r="A527"/>
  <c r="BE233"/>
  <c r="B577"/>
  <c r="B675" s="1"/>
  <c r="BF283"/>
  <c r="A528"/>
  <c r="BE234"/>
  <c r="BF291"/>
  <c r="B585"/>
  <c r="B683" s="1"/>
  <c r="D315"/>
  <c r="D363"/>
  <c r="D469"/>
  <c r="D324"/>
  <c r="D340"/>
  <c r="D356"/>
  <c r="D374"/>
  <c r="D395"/>
  <c r="D441"/>
  <c r="D506"/>
  <c r="D604" s="1"/>
  <c r="D570"/>
  <c r="D668" s="1"/>
  <c r="D335"/>
  <c r="D388"/>
  <c r="D550"/>
  <c r="D648" s="1"/>
  <c r="D322"/>
  <c r="D338"/>
  <c r="D354"/>
  <c r="D371"/>
  <c r="D392"/>
  <c r="D433"/>
  <c r="D497"/>
  <c r="D562"/>
  <c r="D660" s="1"/>
  <c r="D331"/>
  <c r="D383"/>
  <c r="D518"/>
  <c r="D616" s="1"/>
  <c r="D313"/>
  <c r="D329"/>
  <c r="D345"/>
  <c r="D361"/>
  <c r="D380"/>
  <c r="D402"/>
  <c r="D461"/>
  <c r="D526"/>
  <c r="D624" s="1"/>
  <c r="D590"/>
  <c r="D688" s="1"/>
  <c r="D419"/>
  <c r="D435"/>
  <c r="D451"/>
  <c r="D467"/>
  <c r="D483"/>
  <c r="D499"/>
  <c r="D516"/>
  <c r="D614" s="1"/>
  <c r="D532"/>
  <c r="D630" s="1"/>
  <c r="D548"/>
  <c r="D646" s="1"/>
  <c r="D564"/>
  <c r="D662" s="1"/>
  <c r="D580"/>
  <c r="D678" s="1"/>
  <c r="D597"/>
  <c r="D695" s="1"/>
  <c r="D381"/>
  <c r="D397"/>
  <c r="D414"/>
  <c r="D430"/>
  <c r="D446"/>
  <c r="D462"/>
  <c r="D478"/>
  <c r="D494"/>
  <c r="D511"/>
  <c r="D609" s="1"/>
  <c r="D527"/>
  <c r="D625" s="1"/>
  <c r="D543"/>
  <c r="D641" s="1"/>
  <c r="D559"/>
  <c r="D657" s="1"/>
  <c r="D575"/>
  <c r="D673" s="1"/>
  <c r="D591"/>
  <c r="D689" s="1"/>
  <c r="D416"/>
  <c r="D432"/>
  <c r="D448"/>
  <c r="D464"/>
  <c r="D480"/>
  <c r="D496"/>
  <c r="D513"/>
  <c r="D611" s="1"/>
  <c r="D529"/>
  <c r="D627" s="1"/>
  <c r="D545"/>
  <c r="D643" s="1"/>
  <c r="D561"/>
  <c r="D659" s="1"/>
  <c r="D577"/>
  <c r="D675" s="1"/>
  <c r="D593"/>
  <c r="D691" s="1"/>
  <c r="B575"/>
  <c r="B673" s="1"/>
  <c r="BF281"/>
  <c r="B571"/>
  <c r="B669" s="1"/>
  <c r="BF277"/>
  <c r="B135"/>
  <c r="AR393" s="1"/>
  <c r="B414"/>
  <c r="AR672" s="1"/>
  <c r="BF120"/>
  <c r="A43"/>
  <c r="A335"/>
  <c r="G335" s="1"/>
  <c r="A235"/>
  <c r="BE41"/>
  <c r="BF100"/>
  <c r="A44"/>
  <c r="A236"/>
  <c r="BE42"/>
  <c r="A336"/>
  <c r="G336" s="1"/>
  <c r="B118"/>
  <c r="AR376" s="1"/>
  <c r="B301"/>
  <c r="AR559" s="1"/>
  <c r="B397"/>
  <c r="AR655" s="1"/>
  <c r="BF103"/>
  <c r="B122"/>
  <c r="AR380" s="1"/>
  <c r="B401"/>
  <c r="AR659" s="1"/>
  <c r="BF107"/>
  <c r="B119"/>
  <c r="AR377" s="1"/>
  <c r="B398"/>
  <c r="AR656" s="1"/>
  <c r="B302"/>
  <c r="AR560" s="1"/>
  <c r="BF104"/>
  <c r="D421"/>
  <c r="D336"/>
  <c r="D368"/>
  <c r="D489"/>
  <c r="D372"/>
  <c r="D366"/>
  <c r="D341"/>
  <c r="D375"/>
  <c r="D445"/>
  <c r="D574"/>
  <c r="D672" s="1"/>
  <c r="D431"/>
  <c r="D463"/>
  <c r="D495"/>
  <c r="D528"/>
  <c r="D626" s="1"/>
  <c r="D560"/>
  <c r="D658" s="1"/>
  <c r="D592"/>
  <c r="D690" s="1"/>
  <c r="D393"/>
  <c r="D442"/>
  <c r="D474"/>
  <c r="D507"/>
  <c r="D605" s="1"/>
  <c r="D539"/>
  <c r="D637" s="1"/>
  <c r="D571"/>
  <c r="D669" s="1"/>
  <c r="D412"/>
  <c r="D444"/>
  <c r="D476"/>
  <c r="D509"/>
  <c r="D607" s="1"/>
  <c r="D541"/>
  <c r="D639" s="1"/>
  <c r="D573"/>
  <c r="D671" s="1"/>
  <c r="D589"/>
  <c r="D687" s="1"/>
  <c r="BF300"/>
  <c r="B594"/>
  <c r="B692" s="1"/>
  <c r="D327"/>
  <c r="D378"/>
  <c r="D534"/>
  <c r="D632" s="1"/>
  <c r="D312"/>
  <c r="D328"/>
  <c r="D344"/>
  <c r="D360"/>
  <c r="D379"/>
  <c r="D400"/>
  <c r="D457"/>
  <c r="D522"/>
  <c r="D620" s="1"/>
  <c r="D586"/>
  <c r="D684" s="1"/>
  <c r="D347"/>
  <c r="D404"/>
  <c r="D582"/>
  <c r="D680" s="1"/>
  <c r="D326"/>
  <c r="D342"/>
  <c r="D358"/>
  <c r="D376"/>
  <c r="D398"/>
  <c r="D449"/>
  <c r="D514"/>
  <c r="D612" s="1"/>
  <c r="D578"/>
  <c r="D676" s="1"/>
  <c r="D343"/>
  <c r="D399"/>
  <c r="D596"/>
  <c r="D694" s="1"/>
  <c r="D317"/>
  <c r="D333"/>
  <c r="D349"/>
  <c r="D365"/>
  <c r="D386"/>
  <c r="D413"/>
  <c r="D477"/>
  <c r="D542"/>
  <c r="D640" s="1"/>
  <c r="D407"/>
  <c r="D423"/>
  <c r="D439"/>
  <c r="D455"/>
  <c r="D471"/>
  <c r="D487"/>
  <c r="D504"/>
  <c r="D602" s="1"/>
  <c r="D520"/>
  <c r="D618" s="1"/>
  <c r="D536"/>
  <c r="D634" s="1"/>
  <c r="D552"/>
  <c r="D650" s="1"/>
  <c r="D568"/>
  <c r="D666" s="1"/>
  <c r="D584"/>
  <c r="D682" s="1"/>
  <c r="D369"/>
  <c r="D385"/>
  <c r="D401"/>
  <c r="D418"/>
  <c r="D434"/>
  <c r="D450"/>
  <c r="D466"/>
  <c r="D482"/>
  <c r="D498"/>
  <c r="D515"/>
  <c r="D613" s="1"/>
  <c r="D531"/>
  <c r="D629" s="1"/>
  <c r="D547"/>
  <c r="D645" s="1"/>
  <c r="D563"/>
  <c r="D661" s="1"/>
  <c r="D579"/>
  <c r="D677" s="1"/>
  <c r="D595"/>
  <c r="D693" s="1"/>
  <c r="D420"/>
  <c r="D436"/>
  <c r="D452"/>
  <c r="D468"/>
  <c r="D484"/>
  <c r="D500"/>
  <c r="D517"/>
  <c r="D615" s="1"/>
  <c r="D533"/>
  <c r="D631" s="1"/>
  <c r="D549"/>
  <c r="D647" s="1"/>
  <c r="D565"/>
  <c r="D663" s="1"/>
  <c r="D581"/>
  <c r="D679" s="1"/>
  <c r="D598"/>
  <c r="D696" s="1"/>
  <c r="B113"/>
  <c r="AR371" s="1"/>
  <c r="B392"/>
  <c r="AR650" s="1"/>
  <c r="BF98"/>
  <c r="B296"/>
  <c r="AR554" s="1"/>
  <c r="B109"/>
  <c r="AR367" s="1"/>
  <c r="B292"/>
  <c r="AR550" s="1"/>
  <c r="BF94"/>
  <c r="B388"/>
  <c r="AR646" s="1"/>
  <c r="B580"/>
  <c r="B678" s="1"/>
  <c r="BF286"/>
  <c r="L84"/>
  <c r="L34"/>
  <c r="L328" s="1"/>
  <c r="L66"/>
  <c r="L360" s="1"/>
  <c r="L106"/>
  <c r="L228"/>
  <c r="L522" s="1"/>
  <c r="L620" s="1"/>
  <c r="L110"/>
  <c r="L404" s="1"/>
  <c r="L32"/>
  <c r="L326" s="1"/>
  <c r="L64"/>
  <c r="L104"/>
  <c r="L220"/>
  <c r="L105"/>
  <c r="L23"/>
  <c r="L317" s="1"/>
  <c r="L55"/>
  <c r="L349" s="1"/>
  <c r="L92"/>
  <c r="L386" s="1"/>
  <c r="L183"/>
  <c r="L113"/>
  <c r="L407" s="1"/>
  <c r="L145"/>
  <c r="L439" s="1"/>
  <c r="L177"/>
  <c r="L226"/>
  <c r="L258"/>
  <c r="L552" s="1"/>
  <c r="L650" s="1"/>
  <c r="L290"/>
  <c r="L584" s="1"/>
  <c r="L682" s="1"/>
  <c r="L91"/>
  <c r="L124"/>
  <c r="L172"/>
  <c r="L466" s="1"/>
  <c r="L204"/>
  <c r="L498" s="1"/>
  <c r="L237"/>
  <c r="L271"/>
  <c r="L45"/>
  <c r="L339" s="1"/>
  <c r="L100"/>
  <c r="L272"/>
  <c r="L22"/>
  <c r="L316" s="1"/>
  <c r="L38"/>
  <c r="L54"/>
  <c r="L70"/>
  <c r="L364" s="1"/>
  <c r="L90"/>
  <c r="L384" s="1"/>
  <c r="L115"/>
  <c r="L409" s="1"/>
  <c r="L179"/>
  <c r="L244"/>
  <c r="L17"/>
  <c r="L65"/>
  <c r="L359" s="1"/>
  <c r="L159"/>
  <c r="L20"/>
  <c r="L314" s="1"/>
  <c r="L36"/>
  <c r="L330" s="1"/>
  <c r="L52"/>
  <c r="L68"/>
  <c r="L88"/>
  <c r="L382" s="1"/>
  <c r="L109"/>
  <c r="L171"/>
  <c r="L465" s="1"/>
  <c r="L236"/>
  <c r="L530" s="1"/>
  <c r="L628" s="1"/>
  <c r="L300"/>
  <c r="L61"/>
  <c r="L355" s="1"/>
  <c r="L143"/>
  <c r="L437" s="1"/>
  <c r="L16"/>
  <c r="L27"/>
  <c r="L43"/>
  <c r="L59"/>
  <c r="L353" s="1"/>
  <c r="L76"/>
  <c r="L97"/>
  <c r="L135"/>
  <c r="L199"/>
  <c r="L493" s="1"/>
  <c r="L264"/>
  <c r="L117"/>
  <c r="L133"/>
  <c r="L427" s="1"/>
  <c r="L149"/>
  <c r="L443" s="1"/>
  <c r="L165"/>
  <c r="L181"/>
  <c r="L197"/>
  <c r="L491" s="1"/>
  <c r="L214"/>
  <c r="L508" s="1"/>
  <c r="L606" s="1"/>
  <c r="L230"/>
  <c r="L524" s="1"/>
  <c r="L622" s="1"/>
  <c r="L246"/>
  <c r="L262"/>
  <c r="L278"/>
  <c r="L572" s="1"/>
  <c r="L670" s="1"/>
  <c r="L294"/>
  <c r="L588" s="1"/>
  <c r="L686" s="1"/>
  <c r="L79"/>
  <c r="L95"/>
  <c r="L112"/>
  <c r="L406" s="1"/>
  <c r="L128"/>
  <c r="L422" s="1"/>
  <c r="L144"/>
  <c r="L160"/>
  <c r="L176"/>
  <c r="L470" s="1"/>
  <c r="L192"/>
  <c r="L486" s="1"/>
  <c r="L209"/>
  <c r="L225"/>
  <c r="L241"/>
  <c r="L535" s="1"/>
  <c r="L633" s="1"/>
  <c r="L257"/>
  <c r="L273"/>
  <c r="L289"/>
  <c r="L114"/>
  <c r="L130"/>
  <c r="L146"/>
  <c r="L440" s="1"/>
  <c r="L162"/>
  <c r="L456" s="1"/>
  <c r="L178"/>
  <c r="L472" s="1"/>
  <c r="L194"/>
  <c r="L488" s="1"/>
  <c r="L211"/>
  <c r="L227"/>
  <c r="L243"/>
  <c r="L537" s="1"/>
  <c r="L635" s="1"/>
  <c r="L259"/>
  <c r="L553" s="1"/>
  <c r="L651" s="1"/>
  <c r="L275"/>
  <c r="L291"/>
  <c r="L33"/>
  <c r="L240"/>
  <c r="L50"/>
  <c r="L344" s="1"/>
  <c r="L85"/>
  <c r="L379" s="1"/>
  <c r="L163"/>
  <c r="L292"/>
  <c r="L288"/>
  <c r="L48"/>
  <c r="L82"/>
  <c r="L155"/>
  <c r="L284"/>
  <c r="L302"/>
  <c r="L596" s="1"/>
  <c r="L694" s="1"/>
  <c r="L39"/>
  <c r="L71"/>
  <c r="L119"/>
  <c r="L248"/>
  <c r="L129"/>
  <c r="L161"/>
  <c r="L193"/>
  <c r="L210"/>
  <c r="L504" s="1"/>
  <c r="L602" s="1"/>
  <c r="L242"/>
  <c r="L536" s="1"/>
  <c r="L634" s="1"/>
  <c r="L274"/>
  <c r="L75"/>
  <c r="L107"/>
  <c r="L401" s="1"/>
  <c r="L140"/>
  <c r="L434" s="1"/>
  <c r="L156"/>
  <c r="L188"/>
  <c r="L221"/>
  <c r="L515" s="1"/>
  <c r="L613" s="1"/>
  <c r="L253"/>
  <c r="L269"/>
  <c r="L285"/>
  <c r="L579" s="1"/>
  <c r="L677" s="1"/>
  <c r="L301"/>
  <c r="L595" s="1"/>
  <c r="L693" s="1"/>
  <c r="L126"/>
  <c r="L142"/>
  <c r="L436" s="1"/>
  <c r="L158"/>
  <c r="L452" s="1"/>
  <c r="L174"/>
  <c r="L468" s="1"/>
  <c r="L206"/>
  <c r="L500" s="1"/>
  <c r="L223"/>
  <c r="L239"/>
  <c r="L255"/>
  <c r="L549" s="1"/>
  <c r="L647" s="1"/>
  <c r="L287"/>
  <c r="L304"/>
  <c r="L21"/>
  <c r="L315" s="1"/>
  <c r="L69"/>
  <c r="L363" s="1"/>
  <c r="L175"/>
  <c r="L469" s="1"/>
  <c r="L30"/>
  <c r="L324" s="1"/>
  <c r="L46"/>
  <c r="L62"/>
  <c r="L80"/>
  <c r="L374" s="1"/>
  <c r="L101"/>
  <c r="L395" s="1"/>
  <c r="L147"/>
  <c r="L441" s="1"/>
  <c r="L212"/>
  <c r="L506" s="1"/>
  <c r="L604" s="1"/>
  <c r="L276"/>
  <c r="L41"/>
  <c r="L94"/>
  <c r="L256"/>
  <c r="L550" s="1"/>
  <c r="L648" s="1"/>
  <c r="L28"/>
  <c r="L322" s="1"/>
  <c r="L44"/>
  <c r="L338" s="1"/>
  <c r="L60"/>
  <c r="L77"/>
  <c r="L98"/>
  <c r="L392" s="1"/>
  <c r="L139"/>
  <c r="L203"/>
  <c r="L497" s="1"/>
  <c r="L268"/>
  <c r="L562" s="1"/>
  <c r="L660" s="1"/>
  <c r="L37"/>
  <c r="L89"/>
  <c r="L224"/>
  <c r="L518" s="1"/>
  <c r="L616" s="1"/>
  <c r="L19"/>
  <c r="L35"/>
  <c r="L51"/>
  <c r="L67"/>
  <c r="L361" s="1"/>
  <c r="L86"/>
  <c r="L108"/>
  <c r="L402" s="1"/>
  <c r="L167"/>
  <c r="L232"/>
  <c r="L296"/>
  <c r="L125"/>
  <c r="L141"/>
  <c r="L435" s="1"/>
  <c r="L157"/>
  <c r="L451" s="1"/>
  <c r="L173"/>
  <c r="L189"/>
  <c r="L205"/>
  <c r="L499" s="1"/>
  <c r="L222"/>
  <c r="L516" s="1"/>
  <c r="L614" s="1"/>
  <c r="L238"/>
  <c r="L532" s="1"/>
  <c r="L630" s="1"/>
  <c r="L254"/>
  <c r="L270"/>
  <c r="L286"/>
  <c r="L580" s="1"/>
  <c r="L678" s="1"/>
  <c r="L303"/>
  <c r="L87"/>
  <c r="L103"/>
  <c r="L120"/>
  <c r="L136"/>
  <c r="L152"/>
  <c r="L446" s="1"/>
  <c r="L168"/>
  <c r="L462" s="1"/>
  <c r="L184"/>
  <c r="L200"/>
  <c r="L217"/>
  <c r="L233"/>
  <c r="L249"/>
  <c r="L543" s="1"/>
  <c r="L641" s="1"/>
  <c r="L265"/>
  <c r="L559" s="1"/>
  <c r="L657" s="1"/>
  <c r="L281"/>
  <c r="L297"/>
  <c r="L122"/>
  <c r="L416" s="1"/>
  <c r="L138"/>
  <c r="L154"/>
  <c r="L448" s="1"/>
  <c r="L170"/>
  <c r="L186"/>
  <c r="L202"/>
  <c r="L496" s="1"/>
  <c r="L219"/>
  <c r="L235"/>
  <c r="L251"/>
  <c r="L545" s="1"/>
  <c r="L643" s="1"/>
  <c r="L267"/>
  <c r="L561" s="1"/>
  <c r="L659" s="1"/>
  <c r="L283"/>
  <c r="L299"/>
  <c r="L18"/>
  <c r="L312" s="1"/>
  <c r="L53"/>
  <c r="L49"/>
  <c r="L190"/>
  <c r="L484" s="1"/>
  <c r="L57"/>
  <c r="L127"/>
  <c r="L15"/>
  <c r="L26"/>
  <c r="L320" s="1"/>
  <c r="L42"/>
  <c r="L58"/>
  <c r="L352" s="1"/>
  <c r="L74"/>
  <c r="L96"/>
  <c r="L390" s="1"/>
  <c r="L131"/>
  <c r="L195"/>
  <c r="L260"/>
  <c r="L554" s="1"/>
  <c r="L652" s="1"/>
  <c r="L29"/>
  <c r="L323" s="1"/>
  <c r="L78"/>
  <c r="L207"/>
  <c r="L24"/>
  <c r="L40"/>
  <c r="L334" s="1"/>
  <c r="L56"/>
  <c r="L72"/>
  <c r="L366" s="1"/>
  <c r="L93"/>
  <c r="L123"/>
  <c r="L417" s="1"/>
  <c r="L187"/>
  <c r="L481" s="1"/>
  <c r="L252"/>
  <c r="L25"/>
  <c r="L73"/>
  <c r="L367" s="1"/>
  <c r="L191"/>
  <c r="L31"/>
  <c r="L47"/>
  <c r="L341" s="1"/>
  <c r="L63"/>
  <c r="L81"/>
  <c r="L102"/>
  <c r="L151"/>
  <c r="L445" s="1"/>
  <c r="L216"/>
  <c r="L280"/>
  <c r="L574" s="1"/>
  <c r="L672" s="1"/>
  <c r="L121"/>
  <c r="L137"/>
  <c r="L431" s="1"/>
  <c r="L153"/>
  <c r="L169"/>
  <c r="L185"/>
  <c r="L201"/>
  <c r="L495" s="1"/>
  <c r="L218"/>
  <c r="L512" s="1"/>
  <c r="L610" s="1"/>
  <c r="L234"/>
  <c r="L250"/>
  <c r="L544" s="1"/>
  <c r="L642" s="1"/>
  <c r="L266"/>
  <c r="L282"/>
  <c r="L576" s="1"/>
  <c r="L674" s="1"/>
  <c r="L298"/>
  <c r="L83"/>
  <c r="L99"/>
  <c r="L393" s="1"/>
  <c r="L116"/>
  <c r="L410" s="1"/>
  <c r="L132"/>
  <c r="L148"/>
  <c r="L442" s="1"/>
  <c r="L164"/>
  <c r="L180"/>
  <c r="L474" s="1"/>
  <c r="L196"/>
  <c r="L213"/>
  <c r="L229"/>
  <c r="L523" s="1"/>
  <c r="L621" s="1"/>
  <c r="L245"/>
  <c r="L261"/>
  <c r="L555" s="1"/>
  <c r="L653" s="1"/>
  <c r="L277"/>
  <c r="L293"/>
  <c r="L587" s="1"/>
  <c r="L685" s="1"/>
  <c r="L118"/>
  <c r="L134"/>
  <c r="L428" s="1"/>
  <c r="L150"/>
  <c r="L166"/>
  <c r="L460" s="1"/>
  <c r="L182"/>
  <c r="L476" s="1"/>
  <c r="L198"/>
  <c r="L215"/>
  <c r="L231"/>
  <c r="L525" s="1"/>
  <c r="L623" s="1"/>
  <c r="L247"/>
  <c r="L263"/>
  <c r="L279"/>
  <c r="L295"/>
  <c r="L589" s="1"/>
  <c r="L687" s="1"/>
  <c r="AQ12"/>
  <c r="Q4"/>
  <c r="K4" i="3" s="1"/>
  <c r="AO13" i="1"/>
  <c r="K3" i="3" s="1"/>
  <c r="B394" i="1" l="1"/>
  <c r="AR652" s="1"/>
  <c r="B298"/>
  <c r="AR556" s="1"/>
  <c r="E8" i="6"/>
  <c r="E8" i="13"/>
  <c r="B115" i="1"/>
  <c r="AR373" s="1"/>
  <c r="B583"/>
  <c r="B681" s="1"/>
  <c r="B293"/>
  <c r="AR551" s="1"/>
  <c r="B129"/>
  <c r="AR387" s="1"/>
  <c r="B400"/>
  <c r="AR658" s="1"/>
  <c r="BF117"/>
  <c r="B132"/>
  <c r="AR390" s="1"/>
  <c r="B405"/>
  <c r="B411"/>
  <c r="AR669" s="1"/>
  <c r="B126"/>
  <c r="AR384" s="1"/>
  <c r="BF289"/>
  <c r="B389"/>
  <c r="AR647" s="1"/>
  <c r="B572"/>
  <c r="B670" s="1"/>
  <c r="B588"/>
  <c r="B686" s="1"/>
  <c r="BF95"/>
  <c r="BF114"/>
  <c r="B581"/>
  <c r="B679" s="1"/>
  <c r="BF278"/>
  <c r="BF294"/>
  <c r="B110"/>
  <c r="AR368" s="1"/>
  <c r="B408"/>
  <c r="AR666" s="1"/>
  <c r="B121"/>
  <c r="AR379" s="1"/>
  <c r="BF297"/>
  <c r="B304"/>
  <c r="AR562" s="1"/>
  <c r="B591"/>
  <c r="B689" s="1"/>
  <c r="BF106"/>
  <c r="L4" i="4"/>
  <c r="M4" s="1"/>
  <c r="F4"/>
  <c r="G10" i="10"/>
  <c r="L4" i="1"/>
  <c r="F260" s="1"/>
  <c r="A258" i="3" s="1"/>
  <c r="D8" i="6"/>
  <c r="G44" i="10" s="1"/>
  <c r="B28" i="14" s="1"/>
  <c r="E4" i="7"/>
  <c r="L4"/>
  <c r="M4" s="1"/>
  <c r="BF290" i="1"/>
  <c r="AQ8"/>
  <c r="AR8" s="1"/>
  <c r="AR9" s="1"/>
  <c r="N4" s="1"/>
  <c r="I8" i="3" s="1"/>
  <c r="D11" i="5" s="1"/>
  <c r="B584" i="1"/>
  <c r="B682" s="1"/>
  <c r="BF287"/>
  <c r="BJ405"/>
  <c r="BK405" s="1"/>
  <c r="AR663"/>
  <c r="G528"/>
  <c r="G626" s="1"/>
  <c r="A626"/>
  <c r="G527"/>
  <c r="G625" s="1"/>
  <c r="A625"/>
  <c r="AK502"/>
  <c r="BM502" s="1"/>
  <c r="M302"/>
  <c r="M596" s="1"/>
  <c r="M694" s="1"/>
  <c r="M295"/>
  <c r="M589" s="1"/>
  <c r="M687" s="1"/>
  <c r="M143"/>
  <c r="M437" s="1"/>
  <c r="M278"/>
  <c r="M572" s="1"/>
  <c r="M670" s="1"/>
  <c r="M230"/>
  <c r="M524" s="1"/>
  <c r="M622" s="1"/>
  <c r="M66"/>
  <c r="M360" s="1"/>
  <c r="M99"/>
  <c r="M393" s="1"/>
  <c r="M282"/>
  <c r="M576" s="1"/>
  <c r="M674" s="1"/>
  <c r="M258"/>
  <c r="M552" s="1"/>
  <c r="M650" s="1"/>
  <c r="M72"/>
  <c r="M256"/>
  <c r="M550" s="1"/>
  <c r="M648" s="1"/>
  <c r="M197"/>
  <c r="M491" s="1"/>
  <c r="M149"/>
  <c r="M443" s="1"/>
  <c r="M286"/>
  <c r="M580" s="1"/>
  <c r="M678" s="1"/>
  <c r="M238"/>
  <c r="M532" s="1"/>
  <c r="M630" s="1"/>
  <c r="M101"/>
  <c r="M395" s="1"/>
  <c r="M21"/>
  <c r="M315" s="1"/>
  <c r="M255"/>
  <c r="M549" s="1"/>
  <c r="M647" s="1"/>
  <c r="M206"/>
  <c r="M500" s="1"/>
  <c r="M259"/>
  <c r="M553" s="1"/>
  <c r="M651" s="1"/>
  <c r="M229"/>
  <c r="M523" s="1"/>
  <c r="M621" s="1"/>
  <c r="M180"/>
  <c r="M474" s="1"/>
  <c r="M201"/>
  <c r="M495" s="1"/>
  <c r="M260"/>
  <c r="M190"/>
  <c r="M484" s="1"/>
  <c r="M251"/>
  <c r="M545" s="1"/>
  <c r="M643" s="1"/>
  <c r="M202"/>
  <c r="M496" s="1"/>
  <c r="M301"/>
  <c r="M595" s="1"/>
  <c r="M693" s="1"/>
  <c r="M85"/>
  <c r="M379" s="1"/>
  <c r="M178"/>
  <c r="M472" s="1"/>
  <c r="M115"/>
  <c r="M409" s="1"/>
  <c r="M151"/>
  <c r="M445" s="1"/>
  <c r="M123"/>
  <c r="M417" s="1"/>
  <c r="M107"/>
  <c r="M401" s="1"/>
  <c r="M242"/>
  <c r="M536" s="1"/>
  <c r="M634" s="1"/>
  <c r="M176"/>
  <c r="M470" s="1"/>
  <c r="M128"/>
  <c r="M422" s="1"/>
  <c r="M45"/>
  <c r="M339" s="1"/>
  <c r="M204"/>
  <c r="M498" s="1"/>
  <c r="M231"/>
  <c r="M525" s="1"/>
  <c r="M623" s="1"/>
  <c r="M182"/>
  <c r="M476" s="1"/>
  <c r="M116"/>
  <c r="M410" s="1"/>
  <c r="M218"/>
  <c r="M512" s="1"/>
  <c r="M610" s="1"/>
  <c r="M47"/>
  <c r="M341" s="1"/>
  <c r="M73"/>
  <c r="M367" s="1"/>
  <c r="M187"/>
  <c r="M481" s="1"/>
  <c r="M29"/>
  <c r="M323" s="1"/>
  <c r="M249"/>
  <c r="M543" s="1"/>
  <c r="M641" s="1"/>
  <c r="M147"/>
  <c r="M441" s="1"/>
  <c r="M175"/>
  <c r="M469" s="1"/>
  <c r="M294"/>
  <c r="M588" s="1"/>
  <c r="M686" s="1"/>
  <c r="M214"/>
  <c r="M508" s="1"/>
  <c r="M606" s="1"/>
  <c r="M133"/>
  <c r="M427" s="1"/>
  <c r="M199"/>
  <c r="M493" s="1"/>
  <c r="M61"/>
  <c r="M355" s="1"/>
  <c r="M171"/>
  <c r="M465" s="1"/>
  <c r="M113"/>
  <c r="M407" s="1"/>
  <c r="M158"/>
  <c r="M452" s="1"/>
  <c r="M148"/>
  <c r="M442" s="1"/>
  <c r="M250"/>
  <c r="M544" s="1"/>
  <c r="M642" s="1"/>
  <c r="M168"/>
  <c r="M462" s="1"/>
  <c r="M141"/>
  <c r="M435" s="1"/>
  <c r="M224"/>
  <c r="M518" s="1"/>
  <c r="M616" s="1"/>
  <c r="M268"/>
  <c r="M562" s="1"/>
  <c r="M660" s="1"/>
  <c r="M174"/>
  <c r="M468" s="1"/>
  <c r="M285"/>
  <c r="M579" s="1"/>
  <c r="M677" s="1"/>
  <c r="M221"/>
  <c r="M515" s="1"/>
  <c r="M613" s="1"/>
  <c r="M140"/>
  <c r="M434" s="1"/>
  <c r="M210"/>
  <c r="M504" s="1"/>
  <c r="M602" s="1"/>
  <c r="F227"/>
  <c r="A225" i="3" s="1"/>
  <c r="M243" i="1"/>
  <c r="M194"/>
  <c r="M488" s="1"/>
  <c r="M146"/>
  <c r="M241"/>
  <c r="M535" s="1"/>
  <c r="M633" s="1"/>
  <c r="M192"/>
  <c r="M486" s="1"/>
  <c r="M59"/>
  <c r="M353" s="1"/>
  <c r="M65"/>
  <c r="M172"/>
  <c r="M466" s="1"/>
  <c r="M290"/>
  <c r="M584" s="1"/>
  <c r="M682" s="1"/>
  <c r="M23"/>
  <c r="M228"/>
  <c r="M150"/>
  <c r="L444"/>
  <c r="M234"/>
  <c r="L528"/>
  <c r="L626" s="1"/>
  <c r="M303"/>
  <c r="L597"/>
  <c r="L695" s="1"/>
  <c r="M167"/>
  <c r="L461"/>
  <c r="M19"/>
  <c r="L313"/>
  <c r="M274"/>
  <c r="L568"/>
  <c r="L666" s="1"/>
  <c r="M129"/>
  <c r="L423"/>
  <c r="M284"/>
  <c r="L578"/>
  <c r="L676" s="1"/>
  <c r="M288"/>
  <c r="L582"/>
  <c r="L680" s="1"/>
  <c r="M33"/>
  <c r="L327"/>
  <c r="M291"/>
  <c r="L585"/>
  <c r="L683" s="1"/>
  <c r="M289"/>
  <c r="L583"/>
  <c r="L681" s="1"/>
  <c r="M264"/>
  <c r="L558"/>
  <c r="L656" s="1"/>
  <c r="M43"/>
  <c r="L337"/>
  <c r="M52"/>
  <c r="L346"/>
  <c r="M91"/>
  <c r="L385"/>
  <c r="M64"/>
  <c r="L358"/>
  <c r="M84"/>
  <c r="L378"/>
  <c r="BF296"/>
  <c r="B590"/>
  <c r="B688" s="1"/>
  <c r="B137"/>
  <c r="AR395" s="1"/>
  <c r="BF122"/>
  <c r="B416"/>
  <c r="AR674" s="1"/>
  <c r="A46"/>
  <c r="A338"/>
  <c r="G338" s="1"/>
  <c r="A238"/>
  <c r="BE44"/>
  <c r="A45"/>
  <c r="A337"/>
  <c r="G337" s="1"/>
  <c r="A237"/>
  <c r="BE43"/>
  <c r="M118"/>
  <c r="L412"/>
  <c r="M57"/>
  <c r="L351"/>
  <c r="M184"/>
  <c r="L478"/>
  <c r="M86"/>
  <c r="L380"/>
  <c r="M35"/>
  <c r="L329"/>
  <c r="M276"/>
  <c r="L570"/>
  <c r="L668" s="1"/>
  <c r="M75"/>
  <c r="L369"/>
  <c r="M161"/>
  <c r="L455"/>
  <c r="M71"/>
  <c r="L365"/>
  <c r="M48"/>
  <c r="L342"/>
  <c r="M240"/>
  <c r="L534"/>
  <c r="L632" s="1"/>
  <c r="M227"/>
  <c r="L521"/>
  <c r="L619" s="1"/>
  <c r="M114"/>
  <c r="L408"/>
  <c r="M117"/>
  <c r="L411"/>
  <c r="M135"/>
  <c r="L429"/>
  <c r="M300"/>
  <c r="L594"/>
  <c r="L692" s="1"/>
  <c r="M68"/>
  <c r="L362"/>
  <c r="M177"/>
  <c r="L471"/>
  <c r="M104"/>
  <c r="L398"/>
  <c r="M106"/>
  <c r="L400"/>
  <c r="B124"/>
  <c r="AR382" s="1"/>
  <c r="B403"/>
  <c r="AR661" s="1"/>
  <c r="BF109"/>
  <c r="A530"/>
  <c r="BE236"/>
  <c r="M277"/>
  <c r="L571"/>
  <c r="L669" s="1"/>
  <c r="M196"/>
  <c r="L490"/>
  <c r="M298"/>
  <c r="L592"/>
  <c r="L690" s="1"/>
  <c r="M169"/>
  <c r="L463"/>
  <c r="M121"/>
  <c r="L415"/>
  <c r="M63"/>
  <c r="L357"/>
  <c r="M56"/>
  <c r="L350"/>
  <c r="M24"/>
  <c r="L318"/>
  <c r="M131"/>
  <c r="L425"/>
  <c r="M74"/>
  <c r="L368"/>
  <c r="M127"/>
  <c r="L421"/>
  <c r="M53"/>
  <c r="L347"/>
  <c r="M299"/>
  <c r="L593"/>
  <c r="L691" s="1"/>
  <c r="M219"/>
  <c r="L513"/>
  <c r="L611" s="1"/>
  <c r="M170"/>
  <c r="L464"/>
  <c r="M281"/>
  <c r="L575"/>
  <c r="L673" s="1"/>
  <c r="M200"/>
  <c r="L494"/>
  <c r="M103"/>
  <c r="L397"/>
  <c r="M189"/>
  <c r="L483"/>
  <c r="M296"/>
  <c r="L590"/>
  <c r="L688" s="1"/>
  <c r="M51"/>
  <c r="L345"/>
  <c r="M139"/>
  <c r="L433"/>
  <c r="M60"/>
  <c r="L354"/>
  <c r="M41"/>
  <c r="L335"/>
  <c r="M46"/>
  <c r="L340"/>
  <c r="M287"/>
  <c r="L581"/>
  <c r="L679" s="1"/>
  <c r="M223"/>
  <c r="L517"/>
  <c r="L615" s="1"/>
  <c r="M253"/>
  <c r="L547"/>
  <c r="L645" s="1"/>
  <c r="M156"/>
  <c r="L450"/>
  <c r="M193"/>
  <c r="L487"/>
  <c r="M119"/>
  <c r="L413"/>
  <c r="M82"/>
  <c r="L376"/>
  <c r="M163"/>
  <c r="L457"/>
  <c r="M130"/>
  <c r="L424"/>
  <c r="M257"/>
  <c r="L551"/>
  <c r="L649" s="1"/>
  <c r="M209"/>
  <c r="L503"/>
  <c r="L601" s="1"/>
  <c r="M246"/>
  <c r="L540"/>
  <c r="L638" s="1"/>
  <c r="M165"/>
  <c r="L459"/>
  <c r="M16"/>
  <c r="L310"/>
  <c r="M179"/>
  <c r="L473"/>
  <c r="M38"/>
  <c r="L332"/>
  <c r="M100"/>
  <c r="L394"/>
  <c r="M237"/>
  <c r="L531"/>
  <c r="L629" s="1"/>
  <c r="M226"/>
  <c r="L520"/>
  <c r="L618" s="1"/>
  <c r="M220"/>
  <c r="L514"/>
  <c r="L612" s="1"/>
  <c r="BF292"/>
  <c r="B586"/>
  <c r="B684" s="1"/>
  <c r="A529"/>
  <c r="BE235"/>
  <c r="B150"/>
  <c r="AR408" s="1"/>
  <c r="B429"/>
  <c r="AR687" s="1"/>
  <c r="BF135"/>
  <c r="B131"/>
  <c r="AR389" s="1"/>
  <c r="B410"/>
  <c r="AR668" s="1"/>
  <c r="BF116"/>
  <c r="BF110"/>
  <c r="BF295"/>
  <c r="B589"/>
  <c r="B687" s="1"/>
  <c r="M280"/>
  <c r="M40"/>
  <c r="M58"/>
  <c r="M18"/>
  <c r="M154"/>
  <c r="M44"/>
  <c r="M80"/>
  <c r="M22"/>
  <c r="M26"/>
  <c r="M267"/>
  <c r="M122"/>
  <c r="M152"/>
  <c r="M142"/>
  <c r="M162"/>
  <c r="M145"/>
  <c r="M92"/>
  <c r="M55"/>
  <c r="M34"/>
  <c r="M279"/>
  <c r="L573"/>
  <c r="L671" s="1"/>
  <c r="M132"/>
  <c r="L426"/>
  <c r="M102"/>
  <c r="L396"/>
  <c r="M25"/>
  <c r="L319"/>
  <c r="M78"/>
  <c r="L372"/>
  <c r="M233"/>
  <c r="L527"/>
  <c r="L625" s="1"/>
  <c r="M136"/>
  <c r="L430"/>
  <c r="M270"/>
  <c r="L564"/>
  <c r="L662" s="1"/>
  <c r="M89"/>
  <c r="L383"/>
  <c r="M126"/>
  <c r="L420"/>
  <c r="M39"/>
  <c r="L333"/>
  <c r="M211"/>
  <c r="L505"/>
  <c r="L603" s="1"/>
  <c r="M160"/>
  <c r="L454"/>
  <c r="M79"/>
  <c r="L373"/>
  <c r="M97"/>
  <c r="L391"/>
  <c r="M109"/>
  <c r="L403"/>
  <c r="M17"/>
  <c r="L311"/>
  <c r="B133"/>
  <c r="AR391" s="1"/>
  <c r="B412"/>
  <c r="AR670" s="1"/>
  <c r="BF118"/>
  <c r="BF115"/>
  <c r="B409"/>
  <c r="AR667" s="1"/>
  <c r="BF126"/>
  <c r="BF299"/>
  <c r="B593"/>
  <c r="B691" s="1"/>
  <c r="B423"/>
  <c r="AR681" s="1"/>
  <c r="BF129"/>
  <c r="B127"/>
  <c r="AR385" s="1"/>
  <c r="B406"/>
  <c r="AR664" s="1"/>
  <c r="BF112"/>
  <c r="M153"/>
  <c r="L447"/>
  <c r="M93"/>
  <c r="L387"/>
  <c r="M207"/>
  <c r="L501"/>
  <c r="M283"/>
  <c r="L577"/>
  <c r="L675" s="1"/>
  <c r="M87"/>
  <c r="L381"/>
  <c r="M173"/>
  <c r="L467"/>
  <c r="M232"/>
  <c r="L526"/>
  <c r="L624" s="1"/>
  <c r="M95"/>
  <c r="L389"/>
  <c r="M124"/>
  <c r="L418"/>
  <c r="B128"/>
  <c r="AR386" s="1"/>
  <c r="B407"/>
  <c r="AR665" s="1"/>
  <c r="BF113"/>
  <c r="B596"/>
  <c r="B694" s="1"/>
  <c r="BF302"/>
  <c r="B595"/>
  <c r="B693" s="1"/>
  <c r="BF301"/>
  <c r="M247"/>
  <c r="L541"/>
  <c r="L639" s="1"/>
  <c r="M198"/>
  <c r="L492"/>
  <c r="M245"/>
  <c r="L539"/>
  <c r="L637" s="1"/>
  <c r="M263"/>
  <c r="L557"/>
  <c r="L655" s="1"/>
  <c r="M215"/>
  <c r="L509"/>
  <c r="L607" s="1"/>
  <c r="M213"/>
  <c r="L507"/>
  <c r="L605" s="1"/>
  <c r="M164"/>
  <c r="L458"/>
  <c r="M83"/>
  <c r="L377"/>
  <c r="M266"/>
  <c r="L560"/>
  <c r="L658" s="1"/>
  <c r="M185"/>
  <c r="L479"/>
  <c r="M216"/>
  <c r="L510"/>
  <c r="L608" s="1"/>
  <c r="M81"/>
  <c r="L375"/>
  <c r="M31"/>
  <c r="L325"/>
  <c r="M191"/>
  <c r="L485"/>
  <c r="M252"/>
  <c r="L546"/>
  <c r="L644" s="1"/>
  <c r="M195"/>
  <c r="L489"/>
  <c r="E272"/>
  <c r="L336"/>
  <c r="M15"/>
  <c r="L309"/>
  <c r="M49"/>
  <c r="L343"/>
  <c r="M235"/>
  <c r="L529"/>
  <c r="L627" s="1"/>
  <c r="M186"/>
  <c r="L480"/>
  <c r="M138"/>
  <c r="L432"/>
  <c r="M297"/>
  <c r="L591"/>
  <c r="L689" s="1"/>
  <c r="M217"/>
  <c r="L511"/>
  <c r="L609" s="1"/>
  <c r="M120"/>
  <c r="L414"/>
  <c r="M254"/>
  <c r="L548"/>
  <c r="L646" s="1"/>
  <c r="M125"/>
  <c r="L419"/>
  <c r="M37"/>
  <c r="L331"/>
  <c r="M77"/>
  <c r="L371"/>
  <c r="M94"/>
  <c r="L388"/>
  <c r="M62"/>
  <c r="L356"/>
  <c r="M304"/>
  <c r="L598"/>
  <c r="L696" s="1"/>
  <c r="M239"/>
  <c r="L533"/>
  <c r="L631" s="1"/>
  <c r="M269"/>
  <c r="L563"/>
  <c r="L661" s="1"/>
  <c r="M188"/>
  <c r="L482"/>
  <c r="M248"/>
  <c r="L542"/>
  <c r="L640" s="1"/>
  <c r="M155"/>
  <c r="L449"/>
  <c r="M292"/>
  <c r="L586"/>
  <c r="L684" s="1"/>
  <c r="M275"/>
  <c r="L569"/>
  <c r="L667" s="1"/>
  <c r="M273"/>
  <c r="L567"/>
  <c r="L665" s="1"/>
  <c r="M225"/>
  <c r="L519"/>
  <c r="L617" s="1"/>
  <c r="M144"/>
  <c r="L438"/>
  <c r="M262"/>
  <c r="L556"/>
  <c r="L654" s="1"/>
  <c r="M181"/>
  <c r="L475"/>
  <c r="M76"/>
  <c r="L370"/>
  <c r="M27"/>
  <c r="L321"/>
  <c r="M159"/>
  <c r="L453"/>
  <c r="M244"/>
  <c r="L538"/>
  <c r="L636" s="1"/>
  <c r="M54"/>
  <c r="L348"/>
  <c r="M272"/>
  <c r="M566" s="1"/>
  <c r="M664" s="1"/>
  <c r="L566"/>
  <c r="L664" s="1"/>
  <c r="M271"/>
  <c r="L565"/>
  <c r="L663" s="1"/>
  <c r="M183"/>
  <c r="L477"/>
  <c r="M105"/>
  <c r="L399"/>
  <c r="B134"/>
  <c r="AR392" s="1"/>
  <c r="B413"/>
  <c r="AR671" s="1"/>
  <c r="BF119"/>
  <c r="BF298"/>
  <c r="B592"/>
  <c r="B690" s="1"/>
  <c r="B138"/>
  <c r="AR396" s="1"/>
  <c r="B417"/>
  <c r="AR675" s="1"/>
  <c r="BF123"/>
  <c r="M96"/>
  <c r="M98"/>
  <c r="M30"/>
  <c r="M20"/>
  <c r="M70"/>
  <c r="M110"/>
  <c r="M166"/>
  <c r="M134"/>
  <c r="M293"/>
  <c r="M261"/>
  <c r="M137"/>
  <c r="M265"/>
  <c r="M222"/>
  <c r="M205"/>
  <c r="M157"/>
  <c r="M108"/>
  <c r="M67"/>
  <c r="M203"/>
  <c r="M28"/>
  <c r="M212"/>
  <c r="M69"/>
  <c r="M50"/>
  <c r="M112"/>
  <c r="M236"/>
  <c r="M88"/>
  <c r="M36"/>
  <c r="M90"/>
  <c r="M32"/>
  <c r="M42"/>
  <c r="AS12"/>
  <c r="AS13" s="1"/>
  <c r="S3" s="1"/>
  <c r="AR12"/>
  <c r="AR13" s="1"/>
  <c r="S4" s="1"/>
  <c r="AQ13"/>
  <c r="S2" s="1"/>
  <c r="K7" i="3" s="1"/>
  <c r="BF293" i="1" l="1"/>
  <c r="B130"/>
  <c r="AR388" s="1"/>
  <c r="B136"/>
  <c r="AR394" s="1"/>
  <c r="B587"/>
  <c r="B685" s="1"/>
  <c r="B141"/>
  <c r="AR399" s="1"/>
  <c r="B415"/>
  <c r="AR673" s="1"/>
  <c r="B144"/>
  <c r="AR402" s="1"/>
  <c r="B420"/>
  <c r="AR678" s="1"/>
  <c r="BF121"/>
  <c r="F64"/>
  <c r="A62" i="3" s="1"/>
  <c r="F270" i="1"/>
  <c r="A268" i="3" s="1"/>
  <c r="F281" i="1"/>
  <c r="A279" i="3" s="1"/>
  <c r="F77" i="1"/>
  <c r="A75" i="3" s="1"/>
  <c r="F153" i="1"/>
  <c r="A151" i="3" s="1"/>
  <c r="F269" i="1"/>
  <c r="A267" i="3" s="1"/>
  <c r="F298" i="1"/>
  <c r="A296" i="3" s="1"/>
  <c r="F156" i="1"/>
  <c r="A154" i="3" s="1"/>
  <c r="F57" i="1"/>
  <c r="A55" i="3" s="1"/>
  <c r="F56" i="1"/>
  <c r="A54" i="3" s="1"/>
  <c r="F144" i="1"/>
  <c r="A142" i="3" s="1"/>
  <c r="F39" i="1"/>
  <c r="A37" i="3" s="1"/>
  <c r="F264" i="1"/>
  <c r="A262" i="3" s="1"/>
  <c r="F67" i="1"/>
  <c r="A65" i="3" s="1"/>
  <c r="F2" i="2"/>
  <c r="F120" i="1"/>
  <c r="A118" i="3" s="1"/>
  <c r="F36" i="1"/>
  <c r="A34" i="3" s="1"/>
  <c r="F273" i="1"/>
  <c r="A271" i="3" s="1"/>
  <c r="F229" i="1"/>
  <c r="A227" i="3" s="1"/>
  <c r="F106" i="1"/>
  <c r="A104" i="3" s="1"/>
  <c r="F294" i="1"/>
  <c r="A292" i="3" s="1"/>
  <c r="F74" i="1"/>
  <c r="A72" i="3" s="1"/>
  <c r="F125" i="1"/>
  <c r="A123" i="3" s="1"/>
  <c r="F134" i="1"/>
  <c r="A132" i="3" s="1"/>
  <c r="F182" i="1"/>
  <c r="A180" i="3" s="1"/>
  <c r="F3" i="2"/>
  <c r="F6" s="1"/>
  <c r="F187" i="1"/>
  <c r="A185" i="3" s="1"/>
  <c r="F169" i="1"/>
  <c r="A167" i="3" s="1"/>
  <c r="F93" i="1"/>
  <c r="A91" i="3" s="1"/>
  <c r="F161" i="1"/>
  <c r="A159" i="3" s="1"/>
  <c r="F251" i="1"/>
  <c r="A249" i="3" s="1"/>
  <c r="F222" i="1"/>
  <c r="A220" i="3" s="1"/>
  <c r="F230" i="1"/>
  <c r="A228" i="3" s="1"/>
  <c r="F250" i="1"/>
  <c r="A248" i="3" s="1"/>
  <c r="F140" i="1"/>
  <c r="A138" i="3" s="1"/>
  <c r="F115" i="1"/>
  <c r="A113" i="3" s="1"/>
  <c r="F127" i="1"/>
  <c r="A125" i="3" s="1"/>
  <c r="F49" i="1"/>
  <c r="A47" i="3" s="1"/>
  <c r="F185" i="1"/>
  <c r="A183" i="3" s="1"/>
  <c r="I4"/>
  <c r="T7" s="1"/>
  <c r="Y7" s="1"/>
  <c r="E4" i="11" s="1"/>
  <c r="F263" i="1"/>
  <c r="A261" i="3" s="1"/>
  <c r="F30" i="1"/>
  <c r="A28" i="3" s="1"/>
  <c r="F287" i="1"/>
  <c r="A285" i="3" s="1"/>
  <c r="F20" i="1"/>
  <c r="A18" i="3" s="1"/>
  <c r="F184" i="1"/>
  <c r="A182" i="3" s="1"/>
  <c r="F290" i="1"/>
  <c r="A288" i="3" s="1"/>
  <c r="F302" i="1"/>
  <c r="A300" i="3" s="1"/>
  <c r="F142" i="1"/>
  <c r="A140" i="3" s="1"/>
  <c r="F88" i="1"/>
  <c r="A86" i="3" s="1"/>
  <c r="F65" i="1"/>
  <c r="A63" i="3" s="1"/>
  <c r="F254" i="1"/>
  <c r="A252" i="3" s="1"/>
  <c r="F293" i="1"/>
  <c r="A291" i="3" s="1"/>
  <c r="F132" i="1"/>
  <c r="A130" i="3" s="1"/>
  <c r="F69" i="1"/>
  <c r="A67" i="3" s="1"/>
  <c r="F76" i="1"/>
  <c r="A74" i="3" s="1"/>
  <c r="F197" i="1"/>
  <c r="A195" i="3" s="1"/>
  <c r="F141" i="1"/>
  <c r="A139" i="3" s="1"/>
  <c r="F51" i="1"/>
  <c r="A49" i="3" s="1"/>
  <c r="F150" i="1"/>
  <c r="A148" i="3" s="1"/>
  <c r="F224" i="1"/>
  <c r="F518" s="1"/>
  <c r="F50"/>
  <c r="A48" i="3" s="1"/>
  <c r="F217" i="1"/>
  <c r="A215" i="3" s="1"/>
  <c r="F252" i="1"/>
  <c r="A250" i="3" s="1"/>
  <c r="F90" i="1"/>
  <c r="A88" i="3" s="1"/>
  <c r="F190" i="1"/>
  <c r="A188" i="3" s="1"/>
  <c r="F202" i="1"/>
  <c r="A200" i="3" s="1"/>
  <c r="F271" i="1"/>
  <c r="A269" i="3" s="1"/>
  <c r="F107" i="1"/>
  <c r="A105" i="3" s="1"/>
  <c r="F178" i="1"/>
  <c r="A176" i="3" s="1"/>
  <c r="F112" i="1"/>
  <c r="A110" i="3" s="1"/>
  <c r="F81" i="1"/>
  <c r="A79" i="3" s="1"/>
  <c r="BF132" i="1"/>
  <c r="B147"/>
  <c r="BF147" s="1"/>
  <c r="B426"/>
  <c r="AR684" s="1"/>
  <c r="B404"/>
  <c r="AR662" s="1"/>
  <c r="B125"/>
  <c r="AR383" s="1"/>
  <c r="BF304"/>
  <c r="B598"/>
  <c r="B696" s="1"/>
  <c r="H4" i="4"/>
  <c r="G12" i="10"/>
  <c r="F245" i="1"/>
  <c r="A243" i="3" s="1"/>
  <c r="F215" i="1"/>
  <c r="A213" i="3" s="1"/>
  <c r="F280" i="1"/>
  <c r="A278" i="3" s="1"/>
  <c r="F162" i="1"/>
  <c r="A160" i="3" s="1"/>
  <c r="F21" i="1"/>
  <c r="A19" i="3" s="1"/>
  <c r="F38" i="1"/>
  <c r="A36" i="3" s="1"/>
  <c r="F191" i="1"/>
  <c r="A189" i="3" s="1"/>
  <c r="F78" i="1"/>
  <c r="A76" i="3" s="1"/>
  <c r="F171" i="1"/>
  <c r="A169" i="3" s="1"/>
  <c r="F29" i="1"/>
  <c r="N29" s="1"/>
  <c r="F59"/>
  <c r="A57" i="3" s="1"/>
  <c r="F188" i="1"/>
  <c r="A186" i="3" s="1"/>
  <c r="F130" i="1"/>
  <c r="A128" i="3" s="1"/>
  <c r="F98" i="1"/>
  <c r="A96" i="3" s="1"/>
  <c r="F137" i="1"/>
  <c r="A135" i="3" s="1"/>
  <c r="F203" i="1"/>
  <c r="A201" i="3" s="1"/>
  <c r="F52" i="1"/>
  <c r="A50" i="3" s="1"/>
  <c r="F297" i="1"/>
  <c r="A295" i="3" s="1"/>
  <c r="F267" i="1"/>
  <c r="A265" i="3" s="1"/>
  <c r="F136" i="1"/>
  <c r="A134" i="3" s="1"/>
  <c r="F286" i="1"/>
  <c r="A284" i="3" s="1"/>
  <c r="F73" i="1"/>
  <c r="A71" i="3" s="1"/>
  <c r="F110" i="1"/>
  <c r="A108" i="3" s="1"/>
  <c r="F63" i="1"/>
  <c r="A61" i="3" s="1"/>
  <c r="F174" i="1"/>
  <c r="AF174" s="1"/>
  <c r="AG174" s="1"/>
  <c r="AH174" s="1"/>
  <c r="AI174" s="1"/>
  <c r="F42"/>
  <c r="A40" i="3" s="1"/>
  <c r="F155" i="1"/>
  <c r="A153" i="3" s="1"/>
  <c r="F80" i="1"/>
  <c r="A78" i="3" s="1"/>
  <c r="F16" i="1"/>
  <c r="A14" i="3" s="1"/>
  <c r="F23" i="1"/>
  <c r="A21" i="3" s="1"/>
  <c r="F285" i="1"/>
  <c r="A283" i="3" s="1"/>
  <c r="F172" i="1"/>
  <c r="F466" s="1"/>
  <c r="N466" s="1"/>
  <c r="F27"/>
  <c r="A25" i="3" s="1"/>
  <c r="F266" i="1"/>
  <c r="A264" i="3" s="1"/>
  <c r="F291" i="1"/>
  <c r="A289" i="3" s="1"/>
  <c r="F228" i="1"/>
  <c r="A226" i="3" s="1"/>
  <c r="F58" i="1"/>
  <c r="A56" i="3" s="1"/>
  <c r="F99" i="1"/>
  <c r="A97" i="3" s="1"/>
  <c r="F103" i="1"/>
  <c r="A101" i="3" s="1"/>
  <c r="F176" i="1"/>
  <c r="A174" i="3" s="1"/>
  <c r="F135" i="1"/>
  <c r="A133" i="3" s="1"/>
  <c r="F164" i="1"/>
  <c r="A162" i="3" s="1"/>
  <c r="F126" i="1"/>
  <c r="A124" i="3" s="1"/>
  <c r="F223" i="1"/>
  <c r="A221" i="3" s="1"/>
  <c r="F288" i="1"/>
  <c r="A286" i="3" s="1"/>
  <c r="F173" i="1"/>
  <c r="A171" i="3" s="1"/>
  <c r="F24" i="1"/>
  <c r="A22" i="3" s="1"/>
  <c r="F278" i="1"/>
  <c r="A276" i="3" s="1"/>
  <c r="F179" i="1"/>
  <c r="A177" i="3" s="1"/>
  <c r="F31" i="1"/>
  <c r="A29" i="3" s="1"/>
  <c r="F84" i="1"/>
  <c r="A82" i="3" s="1"/>
  <c r="F35" i="1"/>
  <c r="A33" i="3" s="1"/>
  <c r="F249" i="1"/>
  <c r="A247" i="3" s="1"/>
  <c r="F283" i="1"/>
  <c r="A281" i="3" s="1"/>
  <c r="F219" i="1"/>
  <c r="A217" i="3" s="1"/>
  <c r="F152" i="1"/>
  <c r="A150" i="3" s="1"/>
  <c r="F284" i="1"/>
  <c r="A282" i="3" s="1"/>
  <c r="F220" i="1"/>
  <c r="A218" i="3" s="1"/>
  <c r="F167" i="1"/>
  <c r="A165" i="3" s="1"/>
  <c r="F89" i="1"/>
  <c r="A87" i="3" s="1"/>
  <c r="F26" i="1"/>
  <c r="A24" i="3" s="1"/>
  <c r="F46" i="1"/>
  <c r="A44" i="3" s="1"/>
  <c r="F95" i="1"/>
  <c r="A93" i="3" s="1"/>
  <c r="F196" i="1"/>
  <c r="A194" i="3" s="1"/>
  <c r="F94" i="1"/>
  <c r="A92" i="3" s="1"/>
  <c r="F71" i="1"/>
  <c r="A69" i="3" s="1"/>
  <c r="F177" i="1"/>
  <c r="A175" i="3" s="1"/>
  <c r="F96" i="1"/>
  <c r="A94" i="3" s="1"/>
  <c r="F32" i="1"/>
  <c r="A30" i="3" s="1"/>
  <c r="F75" i="1"/>
  <c r="A73" i="3" s="1"/>
  <c r="F301" i="1"/>
  <c r="A299" i="3" s="1"/>
  <c r="F221" i="1"/>
  <c r="A219" i="3" s="1"/>
  <c r="F204" i="1"/>
  <c r="A202" i="3" s="1"/>
  <c r="F272" i="1"/>
  <c r="B270" i="3" s="1"/>
  <c r="F151" i="1"/>
  <c r="A149" i="3" s="1"/>
  <c r="D2" i="2"/>
  <c r="H2" s="1"/>
  <c r="F201" i="1"/>
  <c r="A199" i="3" s="1"/>
  <c r="F83" i="1"/>
  <c r="AF83" s="1"/>
  <c r="AG83" s="1"/>
  <c r="AH83" s="1"/>
  <c r="AI83" s="1"/>
  <c r="AK83" s="1"/>
  <c r="F100"/>
  <c r="A98" i="3" s="1"/>
  <c r="F87" i="1"/>
  <c r="A85" i="3" s="1"/>
  <c r="H3" i="2"/>
  <c r="H8" s="1"/>
  <c r="F292" i="1"/>
  <c r="A290" i="3" s="1"/>
  <c r="F33" i="1"/>
  <c r="A31" i="3" s="1"/>
  <c r="F121" i="1"/>
  <c r="A119" i="3" s="1"/>
  <c r="F40" i="1"/>
  <c r="A38" i="3" s="1"/>
  <c r="F243" i="1"/>
  <c r="A241" i="3" s="1"/>
  <c r="F199" i="1"/>
  <c r="A197" i="3" s="1"/>
  <c r="F192" i="1"/>
  <c r="A190" i="3" s="1"/>
  <c r="F218" i="1"/>
  <c r="A216" i="3" s="1"/>
  <c r="F275" i="1"/>
  <c r="A273" i="3" s="1"/>
  <c r="F212" i="1"/>
  <c r="A210" i="3" s="1"/>
  <c r="F34" i="1"/>
  <c r="A32" i="3" s="1"/>
  <c r="F43" i="1"/>
  <c r="A41" i="3" s="1"/>
  <c r="F47" i="1"/>
  <c r="A45" i="3" s="1"/>
  <c r="F289" i="1"/>
  <c r="A287" i="3" s="1"/>
  <c r="F72" i="1"/>
  <c r="A70" i="3" s="1"/>
  <c r="F15" i="1"/>
  <c r="N15" s="1"/>
  <c r="F193"/>
  <c r="A191" i="3" s="1"/>
  <c r="F554" i="1"/>
  <c r="F652" s="1"/>
  <c r="F262"/>
  <c r="F556" s="1"/>
  <c r="F654" s="1"/>
  <c r="F279"/>
  <c r="A277" i="3" s="1"/>
  <c r="F148" i="1"/>
  <c r="A146" i="3" s="1"/>
  <c r="F216" i="1"/>
  <c r="A214" i="3" s="1"/>
  <c r="F85" i="1"/>
  <c r="A83" i="3" s="1"/>
  <c r="F91" i="1"/>
  <c r="A89" i="3" s="1"/>
  <c r="F55" i="1"/>
  <c r="A53" i="3" s="1"/>
  <c r="F92" i="1"/>
  <c r="A90" i="3" s="1"/>
  <c r="F237" i="1"/>
  <c r="A235" i="3" s="1"/>
  <c r="F256" i="1"/>
  <c r="A254" i="3" s="1"/>
  <c r="F175" i="1"/>
  <c r="A173" i="3" s="1"/>
  <c r="F234" i="1"/>
  <c r="A232" i="3" s="1"/>
  <c r="F200" i="1"/>
  <c r="A198" i="3" s="1"/>
  <c r="F268" i="1"/>
  <c r="A266" i="3" s="1"/>
  <c r="F146" i="1"/>
  <c r="A144" i="3" s="1"/>
  <c r="F18" i="1"/>
  <c r="A16" i="3" s="1"/>
  <c r="F19" i="1"/>
  <c r="A17" i="3" s="1"/>
  <c r="F303" i="1"/>
  <c r="A301" i="3" s="1"/>
  <c r="F240" i="1"/>
  <c r="A238" i="3" s="1"/>
  <c r="F109" i="1"/>
  <c r="A107" i="3" s="1"/>
  <c r="F158" i="1"/>
  <c r="A156" i="3" s="1"/>
  <c r="F68" i="1"/>
  <c r="A66" i="3" s="1"/>
  <c r="F114" i="1"/>
  <c r="A112" i="3" s="1"/>
  <c r="F258" i="1"/>
  <c r="A256" i="3" s="1"/>
  <c r="F123" i="1"/>
  <c r="A121" i="3" s="1"/>
  <c r="F211" i="1"/>
  <c r="A209" i="3" s="1"/>
  <c r="F157" i="1"/>
  <c r="A155" i="3" s="1"/>
  <c r="F79" i="1"/>
  <c r="A77" i="3" s="1"/>
  <c r="F166" i="1"/>
  <c r="A164" i="3" s="1"/>
  <c r="F128" i="1"/>
  <c r="A126" i="3" s="1"/>
  <c r="F282" i="1"/>
  <c r="A280" i="3" s="1"/>
  <c r="F102" i="1"/>
  <c r="A100" i="3" s="1"/>
  <c r="F22" i="1"/>
  <c r="A20" i="3" s="1"/>
  <c r="F261" i="1"/>
  <c r="A259" i="3" s="1"/>
  <c r="F295" i="1"/>
  <c r="A293" i="3" s="1"/>
  <c r="F231" i="1"/>
  <c r="A229" i="3" s="1"/>
  <c r="F296" i="1"/>
  <c r="A294" i="3" s="1"/>
  <c r="F232" i="1"/>
  <c r="A230" i="3" s="1"/>
  <c r="F183" i="1"/>
  <c r="A181" i="3" s="1"/>
  <c r="F101" i="1"/>
  <c r="N101" s="1"/>
  <c r="F37"/>
  <c r="A35" i="3" s="1"/>
  <c r="F66" i="1"/>
  <c r="A64" i="3" s="1"/>
  <c r="F143" i="1"/>
  <c r="A141" i="3" s="1"/>
  <c r="F210" i="1"/>
  <c r="A208" i="3" s="1"/>
  <c r="F122" i="1"/>
  <c r="A120" i="3" s="1"/>
  <c r="F194" i="1"/>
  <c r="A192" i="3" s="1"/>
  <c r="F108" i="1"/>
  <c r="A106" i="3" s="1"/>
  <c r="F44" i="1"/>
  <c r="A42" i="3" s="1"/>
  <c r="F117" i="1"/>
  <c r="A115" i="3" s="1"/>
  <c r="F277" i="1"/>
  <c r="A275" i="3" s="1"/>
  <c r="F213" i="1"/>
  <c r="A211" i="3" s="1"/>
  <c r="F247" i="1"/>
  <c r="A245" i="3" s="1"/>
  <c r="F180" i="1"/>
  <c r="A178" i="3" s="1"/>
  <c r="F116" i="1"/>
  <c r="A114" i="3" s="1"/>
  <c r="F248" i="1"/>
  <c r="A246" i="3" s="1"/>
  <c r="F205" i="1"/>
  <c r="A203" i="3" s="1"/>
  <c r="F119" i="1"/>
  <c r="A117" i="3" s="1"/>
  <c r="F53" i="1"/>
  <c r="A51" i="3" s="1"/>
  <c r="F86" i="1"/>
  <c r="A84" i="3" s="1"/>
  <c r="F207" i="1"/>
  <c r="A205" i="3" s="1"/>
  <c r="F274" i="1"/>
  <c r="A272" i="3" s="1"/>
  <c r="F147" i="1"/>
  <c r="A145" i="3" s="1"/>
  <c r="F181" i="1"/>
  <c r="A179" i="3" s="1"/>
  <c r="F233" i="1"/>
  <c r="A231" i="3" s="1"/>
  <c r="F129" i="1"/>
  <c r="A127" i="3" s="1"/>
  <c r="F60" i="1"/>
  <c r="A58" i="3" s="1"/>
  <c r="F186" i="1"/>
  <c r="A184" i="3" s="1"/>
  <c r="F255" i="1"/>
  <c r="A253" i="3" s="1"/>
  <c r="F124" i="1"/>
  <c r="A122" i="3" s="1"/>
  <c r="F238" i="1"/>
  <c r="A236" i="3" s="1"/>
  <c r="F61" i="1"/>
  <c r="A59" i="3" s="1"/>
  <c r="F54" i="1"/>
  <c r="A52" i="3" s="1"/>
  <c r="F242" i="1"/>
  <c r="F536" s="1"/>
  <c r="F149"/>
  <c r="A147" i="3" s="1"/>
  <c r="F118" i="1"/>
  <c r="A116" i="3" s="1"/>
  <c r="F154" i="1"/>
  <c r="A152" i="3" s="1"/>
  <c r="F265" i="1"/>
  <c r="A263" i="3" s="1"/>
  <c r="F299" i="1"/>
  <c r="A297" i="3" s="1"/>
  <c r="F235" i="1"/>
  <c r="A233" i="3" s="1"/>
  <c r="F168" i="1"/>
  <c r="A166" i="3" s="1"/>
  <c r="F300" i="1"/>
  <c r="A298" i="3" s="1"/>
  <c r="F236" i="1"/>
  <c r="A234" i="3" s="1"/>
  <c r="F189" i="1"/>
  <c r="A187" i="3" s="1"/>
  <c r="F105" i="1"/>
  <c r="A103" i="3" s="1"/>
  <c r="F41" i="1"/>
  <c r="A39" i="3" s="1"/>
  <c r="F70" i="1"/>
  <c r="A68" i="3" s="1"/>
  <c r="F159" i="1"/>
  <c r="A157" i="3" s="1"/>
  <c r="F225" i="1"/>
  <c r="A223" i="3" s="1"/>
  <c r="F131" i="1"/>
  <c r="A129" i="3" s="1"/>
  <c r="F133" i="1"/>
  <c r="F427" s="1"/>
  <c r="N427" s="1"/>
  <c r="F198"/>
  <c r="A196" i="3" s="1"/>
  <c r="F113" i="1"/>
  <c r="A111" i="3" s="1"/>
  <c r="F48" i="1"/>
  <c r="A46" i="3" s="1"/>
  <c r="F138" i="1"/>
  <c r="A136" i="3" s="1"/>
  <c r="F253" i="1"/>
  <c r="A251" i="3" s="1"/>
  <c r="F239" i="1"/>
  <c r="A237" i="3" s="1"/>
  <c r="F304" i="1"/>
  <c r="A302" i="3" s="1"/>
  <c r="F195" i="1"/>
  <c r="A193" i="3" s="1"/>
  <c r="F45" i="1"/>
  <c r="A43" i="3" s="1"/>
  <c r="F28" i="1"/>
  <c r="A26" i="3" s="1"/>
  <c r="F246" i="1"/>
  <c r="A244" i="3" s="1"/>
  <c r="F139" i="1"/>
  <c r="A137" i="3" s="1"/>
  <c r="F214" i="1"/>
  <c r="AF214" s="1"/>
  <c r="AG214" s="1"/>
  <c r="AH214" s="1"/>
  <c r="AI214" s="1"/>
  <c r="AK214" s="1"/>
  <c r="D3" i="2"/>
  <c r="D13" s="1"/>
  <c r="F160" i="1"/>
  <c r="A158" i="3" s="1"/>
  <c r="F97" i="1"/>
  <c r="A95" i="3" s="1"/>
  <c r="F206" i="1"/>
  <c r="A204" i="3" s="1"/>
  <c r="F104" i="1"/>
  <c r="A102" i="3" s="1"/>
  <c r="F209" i="1"/>
  <c r="A207" i="3" s="1"/>
  <c r="F244" i="1"/>
  <c r="A242" i="3" s="1"/>
  <c r="F82" i="1"/>
  <c r="A80" i="3" s="1"/>
  <c r="F165" i="1"/>
  <c r="A163" i="3" s="1"/>
  <c r="F170" i="1"/>
  <c r="A168" i="3" s="1"/>
  <c r="F241" i="1"/>
  <c r="A239" i="3" s="1"/>
  <c r="F276" i="1"/>
  <c r="A274" i="3" s="1"/>
  <c r="F17" i="1"/>
  <c r="A15" i="3" s="1"/>
  <c r="F62" i="1"/>
  <c r="A60" i="3" s="1"/>
  <c r="F25" i="1"/>
  <c r="A23" i="3" s="1"/>
  <c r="AF260" i="1"/>
  <c r="AG260" s="1"/>
  <c r="AH260" s="1"/>
  <c r="AI260" s="1"/>
  <c r="AK260" s="1"/>
  <c r="F163"/>
  <c r="A161" i="3" s="1"/>
  <c r="F259" i="1"/>
  <c r="A257" i="3" s="1"/>
  <c r="F145" i="1"/>
  <c r="A143" i="3" s="1"/>
  <c r="F257" i="1"/>
  <c r="A255" i="3" s="1"/>
  <c r="B258"/>
  <c r="F226" i="1"/>
  <c r="F520" s="1"/>
  <c r="F618" s="1"/>
  <c r="Q22" i="7"/>
  <c r="Q23" s="1"/>
  <c r="Q25" s="1"/>
  <c r="AS8" i="1"/>
  <c r="AS9" s="1"/>
  <c r="N3" s="1"/>
  <c r="I9" i="3" s="1"/>
  <c r="D12" i="5"/>
  <c r="AQ9" i="1"/>
  <c r="N2" s="1"/>
  <c r="I7" i="3" s="1"/>
  <c r="D13" i="5"/>
  <c r="G530" i="1"/>
  <c r="G628" s="1"/>
  <c r="A628"/>
  <c r="G529"/>
  <c r="G627" s="1"/>
  <c r="A627"/>
  <c r="CG502"/>
  <c r="M537"/>
  <c r="M635" s="1"/>
  <c r="AP502"/>
  <c r="AQ502" s="1"/>
  <c r="BR502" s="1"/>
  <c r="BS502" s="1"/>
  <c r="B57" i="3"/>
  <c r="F428" i="1"/>
  <c r="F434"/>
  <c r="N434" s="1"/>
  <c r="F521"/>
  <c r="F619" s="1"/>
  <c r="B225" i="3"/>
  <c r="F481" i="1"/>
  <c r="N481" s="1"/>
  <c r="B185" i="3"/>
  <c r="B183"/>
  <c r="F374" i="1"/>
  <c r="B227" i="3"/>
  <c r="B148"/>
  <c r="K8"/>
  <c r="K9"/>
  <c r="N260" i="1"/>
  <c r="M554"/>
  <c r="M366"/>
  <c r="M317"/>
  <c r="M522"/>
  <c r="M620" s="1"/>
  <c r="M359"/>
  <c r="M440"/>
  <c r="AF140"/>
  <c r="AG140" s="1"/>
  <c r="AH140" s="1"/>
  <c r="AI140" s="1"/>
  <c r="M530"/>
  <c r="M628" s="1"/>
  <c r="M499"/>
  <c r="AF205"/>
  <c r="AG205" s="1"/>
  <c r="AH205" s="1"/>
  <c r="AI205" s="1"/>
  <c r="M314"/>
  <c r="M392"/>
  <c r="M399"/>
  <c r="AF105"/>
  <c r="AG105" s="1"/>
  <c r="AH105" s="1"/>
  <c r="AI105" s="1"/>
  <c r="AK105" s="1"/>
  <c r="M348"/>
  <c r="M370"/>
  <c r="M519"/>
  <c r="M617" s="1"/>
  <c r="M449"/>
  <c r="M533"/>
  <c r="M631" s="1"/>
  <c r="M371"/>
  <c r="M591"/>
  <c r="M689" s="1"/>
  <c r="M343"/>
  <c r="M546"/>
  <c r="M644" s="1"/>
  <c r="M510"/>
  <c r="M608" s="1"/>
  <c r="M458"/>
  <c r="M541"/>
  <c r="M639" s="1"/>
  <c r="M403"/>
  <c r="M454"/>
  <c r="M564"/>
  <c r="M662" s="1"/>
  <c r="M372"/>
  <c r="M319"/>
  <c r="M426"/>
  <c r="M328"/>
  <c r="M561"/>
  <c r="M659" s="1"/>
  <c r="M503"/>
  <c r="M601" s="1"/>
  <c r="M424"/>
  <c r="M376"/>
  <c r="M487"/>
  <c r="M547"/>
  <c r="M645" s="1"/>
  <c r="M340"/>
  <c r="M345"/>
  <c r="M494"/>
  <c r="M593"/>
  <c r="M691" s="1"/>
  <c r="M425"/>
  <c r="M318"/>
  <c r="M415"/>
  <c r="B139"/>
  <c r="AR397" s="1"/>
  <c r="B418"/>
  <c r="AR676" s="1"/>
  <c r="BF124"/>
  <c r="M398"/>
  <c r="M594"/>
  <c r="M692" s="1"/>
  <c r="M408"/>
  <c r="M365"/>
  <c r="M369"/>
  <c r="M351"/>
  <c r="M382"/>
  <c r="M322"/>
  <c r="M451"/>
  <c r="M431"/>
  <c r="M460"/>
  <c r="M364"/>
  <c r="M324"/>
  <c r="B143"/>
  <c r="AR401" s="1"/>
  <c r="B422"/>
  <c r="AR680" s="1"/>
  <c r="BF128"/>
  <c r="M389"/>
  <c r="M501"/>
  <c r="M439"/>
  <c r="M338"/>
  <c r="M334"/>
  <c r="B151"/>
  <c r="AR409" s="1"/>
  <c r="M358"/>
  <c r="M346"/>
  <c r="M583"/>
  <c r="M681" s="1"/>
  <c r="M578"/>
  <c r="M676" s="1"/>
  <c r="M568"/>
  <c r="M666" s="1"/>
  <c r="M461"/>
  <c r="AF167"/>
  <c r="AG167" s="1"/>
  <c r="AH167" s="1"/>
  <c r="AI167" s="1"/>
  <c r="M444"/>
  <c r="M506"/>
  <c r="M604" s="1"/>
  <c r="M402"/>
  <c r="M559"/>
  <c r="M657" s="1"/>
  <c r="M428"/>
  <c r="M404"/>
  <c r="B149"/>
  <c r="AR407" s="1"/>
  <c r="B428"/>
  <c r="AR686" s="1"/>
  <c r="BF134"/>
  <c r="M477"/>
  <c r="M538"/>
  <c r="M636" s="1"/>
  <c r="M321"/>
  <c r="M475"/>
  <c r="M438"/>
  <c r="AF144"/>
  <c r="AG144" s="1"/>
  <c r="AH144" s="1"/>
  <c r="AI144" s="1"/>
  <c r="M567"/>
  <c r="M665" s="1"/>
  <c r="M586"/>
  <c r="M684" s="1"/>
  <c r="M542"/>
  <c r="M640" s="1"/>
  <c r="M563"/>
  <c r="M661" s="1"/>
  <c r="M598"/>
  <c r="M696" s="1"/>
  <c r="M388"/>
  <c r="M331"/>
  <c r="M548"/>
  <c r="M646" s="1"/>
  <c r="M511"/>
  <c r="M609" s="1"/>
  <c r="M432"/>
  <c r="M529"/>
  <c r="M627" s="1"/>
  <c r="M309"/>
  <c r="M489"/>
  <c r="M485"/>
  <c r="N81"/>
  <c r="M375"/>
  <c r="M479"/>
  <c r="M377"/>
  <c r="M507"/>
  <c r="M605" s="1"/>
  <c r="M557"/>
  <c r="M655" s="1"/>
  <c r="M492"/>
  <c r="B142"/>
  <c r="AR400" s="1"/>
  <c r="B421"/>
  <c r="AR679" s="1"/>
  <c r="BF127"/>
  <c r="B156"/>
  <c r="AR414" s="1"/>
  <c r="M311"/>
  <c r="M373"/>
  <c r="M505"/>
  <c r="M603" s="1"/>
  <c r="M333"/>
  <c r="M420"/>
  <c r="M383"/>
  <c r="M430"/>
  <c r="M396"/>
  <c r="M573"/>
  <c r="M671" s="1"/>
  <c r="M386"/>
  <c r="M436"/>
  <c r="M446"/>
  <c r="M374"/>
  <c r="M352"/>
  <c r="M520"/>
  <c r="M531"/>
  <c r="M629" s="1"/>
  <c r="M332"/>
  <c r="M310"/>
  <c r="M459"/>
  <c r="M551"/>
  <c r="M649" s="1"/>
  <c r="M457"/>
  <c r="M413"/>
  <c r="M450"/>
  <c r="M581"/>
  <c r="M679" s="1"/>
  <c r="M335"/>
  <c r="M433"/>
  <c r="M590"/>
  <c r="M688" s="1"/>
  <c r="M397"/>
  <c r="M575"/>
  <c r="M673" s="1"/>
  <c r="M513"/>
  <c r="M611" s="1"/>
  <c r="M347"/>
  <c r="M368"/>
  <c r="M350"/>
  <c r="M357"/>
  <c r="M463"/>
  <c r="N298"/>
  <c r="M592"/>
  <c r="M690" s="1"/>
  <c r="M490"/>
  <c r="M400"/>
  <c r="M471"/>
  <c r="M362"/>
  <c r="M429"/>
  <c r="N227"/>
  <c r="M521"/>
  <c r="M619" s="1"/>
  <c r="AF227"/>
  <c r="AG227" s="1"/>
  <c r="AH227" s="1"/>
  <c r="AI227" s="1"/>
  <c r="AK227" s="1"/>
  <c r="M342"/>
  <c r="M455"/>
  <c r="M570"/>
  <c r="M668" s="1"/>
  <c r="M329"/>
  <c r="M478"/>
  <c r="A47"/>
  <c r="BE45"/>
  <c r="A339"/>
  <c r="G339" s="1"/>
  <c r="A239"/>
  <c r="A48"/>
  <c r="A340"/>
  <c r="G340" s="1"/>
  <c r="BE46"/>
  <c r="A240"/>
  <c r="N229"/>
  <c r="N203"/>
  <c r="M497"/>
  <c r="M555"/>
  <c r="M653" s="1"/>
  <c r="N271"/>
  <c r="M565"/>
  <c r="M663" s="1"/>
  <c r="M453"/>
  <c r="M556"/>
  <c r="M569"/>
  <c r="M667" s="1"/>
  <c r="M482"/>
  <c r="M356"/>
  <c r="M419"/>
  <c r="M414"/>
  <c r="M480"/>
  <c r="E566"/>
  <c r="E664" s="1"/>
  <c r="M325"/>
  <c r="M560"/>
  <c r="M658" s="1"/>
  <c r="M509"/>
  <c r="M607" s="1"/>
  <c r="M539"/>
  <c r="M637" s="1"/>
  <c r="B148"/>
  <c r="AR406" s="1"/>
  <c r="B427"/>
  <c r="AR685" s="1"/>
  <c r="BF133"/>
  <c r="M391"/>
  <c r="M527"/>
  <c r="M625" s="1"/>
  <c r="M456"/>
  <c r="M316"/>
  <c r="M448"/>
  <c r="B165"/>
  <c r="AR423" s="1"/>
  <c r="BF150"/>
  <c r="B444"/>
  <c r="M514"/>
  <c r="M612" s="1"/>
  <c r="M394"/>
  <c r="M473"/>
  <c r="M540"/>
  <c r="M638" s="1"/>
  <c r="M517"/>
  <c r="M615" s="1"/>
  <c r="M354"/>
  <c r="M483"/>
  <c r="M464"/>
  <c r="M421"/>
  <c r="M571"/>
  <c r="M669" s="1"/>
  <c r="M411"/>
  <c r="M534"/>
  <c r="M632" s="1"/>
  <c r="M380"/>
  <c r="M412"/>
  <c r="A531"/>
  <c r="BE237"/>
  <c r="A532"/>
  <c r="BE238"/>
  <c r="M326"/>
  <c r="M344"/>
  <c r="M526"/>
  <c r="M624" s="1"/>
  <c r="M447"/>
  <c r="M416"/>
  <c r="B162"/>
  <c r="AR420" s="1"/>
  <c r="B441"/>
  <c r="M558"/>
  <c r="M656" s="1"/>
  <c r="M327"/>
  <c r="M330"/>
  <c r="M336"/>
  <c r="M384"/>
  <c r="M406"/>
  <c r="M363"/>
  <c r="M361"/>
  <c r="M516"/>
  <c r="M614" s="1"/>
  <c r="M587"/>
  <c r="M685" s="1"/>
  <c r="M390"/>
  <c r="B153"/>
  <c r="AR411" s="1"/>
  <c r="BF138"/>
  <c r="B432"/>
  <c r="AR690" s="1"/>
  <c r="M418"/>
  <c r="M467"/>
  <c r="M381"/>
  <c r="M577"/>
  <c r="M675" s="1"/>
  <c r="M387"/>
  <c r="B424"/>
  <c r="AR682" s="1"/>
  <c r="BF130"/>
  <c r="M349"/>
  <c r="M320"/>
  <c r="M312"/>
  <c r="M574"/>
  <c r="M672" s="1"/>
  <c r="B146"/>
  <c r="AR404" s="1"/>
  <c r="B425"/>
  <c r="AR683" s="1"/>
  <c r="BF131"/>
  <c r="B152"/>
  <c r="AR410" s="1"/>
  <c r="B431"/>
  <c r="AR689" s="1"/>
  <c r="BF137"/>
  <c r="M378"/>
  <c r="M385"/>
  <c r="M337"/>
  <c r="M585"/>
  <c r="M683" s="1"/>
  <c r="M582"/>
  <c r="M680" s="1"/>
  <c r="M423"/>
  <c r="M313"/>
  <c r="M597"/>
  <c r="M695" s="1"/>
  <c r="M528"/>
  <c r="M626" s="1"/>
  <c r="N63" l="1"/>
  <c r="N142"/>
  <c r="AF136"/>
  <c r="AG136" s="1"/>
  <c r="AH136" s="1"/>
  <c r="AI136" s="1"/>
  <c r="AF39"/>
  <c r="AG39" s="1"/>
  <c r="AH39" s="1"/>
  <c r="AI39" s="1"/>
  <c r="AK39" s="1"/>
  <c r="B18" i="3"/>
  <c r="AF166" i="1"/>
  <c r="AG166" s="1"/>
  <c r="AH166" s="1"/>
  <c r="AI166" s="1"/>
  <c r="F409"/>
  <c r="N409" s="1"/>
  <c r="B276" i="3"/>
  <c r="AF78" i="1"/>
  <c r="AG78" s="1"/>
  <c r="AH78" s="1"/>
  <c r="AI78" s="1"/>
  <c r="AK78" s="1"/>
  <c r="F425"/>
  <c r="B167" i="3"/>
  <c r="F414" i="1"/>
  <c r="AF120"/>
  <c r="AG120" s="1"/>
  <c r="AH120" s="1"/>
  <c r="AI120" s="1"/>
  <c r="AK120" s="1"/>
  <c r="B435"/>
  <c r="AR693" s="1"/>
  <c r="N115"/>
  <c r="N162"/>
  <c r="AF156"/>
  <c r="AG156" s="1"/>
  <c r="AH156" s="1"/>
  <c r="AI156" s="1"/>
  <c r="AK156" s="1"/>
  <c r="B419"/>
  <c r="AR677" s="1"/>
  <c r="AF134"/>
  <c r="AG134" s="1"/>
  <c r="AH134" s="1"/>
  <c r="AI134" s="1"/>
  <c r="AK134" s="1"/>
  <c r="AF107"/>
  <c r="AG107" s="1"/>
  <c r="AH107" s="1"/>
  <c r="AI107" s="1"/>
  <c r="AK107" s="1"/>
  <c r="AF77"/>
  <c r="AG77" s="1"/>
  <c r="AH77" s="1"/>
  <c r="AI77" s="1"/>
  <c r="AK77" s="1"/>
  <c r="F454"/>
  <c r="F460"/>
  <c r="F390"/>
  <c r="F436"/>
  <c r="N436" s="1"/>
  <c r="B118" i="3"/>
  <c r="B127"/>
  <c r="B170"/>
  <c r="N96" i="1"/>
  <c r="N106"/>
  <c r="BF125"/>
  <c r="N39"/>
  <c r="BF141"/>
  <c r="N176"/>
  <c r="F333"/>
  <c r="F371"/>
  <c r="F516"/>
  <c r="F614" s="1"/>
  <c r="F450"/>
  <c r="A222" i="3"/>
  <c r="B145" i="1"/>
  <c r="AR403" s="1"/>
  <c r="N222"/>
  <c r="AF117"/>
  <c r="AG117" s="1"/>
  <c r="AH117" s="1"/>
  <c r="AI117" s="1"/>
  <c r="AK117" s="1"/>
  <c r="N120"/>
  <c r="N156"/>
  <c r="N197"/>
  <c r="N77"/>
  <c r="B104" i="3"/>
  <c r="B37"/>
  <c r="F357" i="1"/>
  <c r="N357" s="1"/>
  <c r="B75" i="3"/>
  <c r="F524" i="1"/>
  <c r="B154" i="3"/>
  <c r="B430" i="1"/>
  <c r="AR688" s="1"/>
  <c r="B438"/>
  <c r="AK136"/>
  <c r="BF136"/>
  <c r="B252" i="3"/>
  <c r="B138"/>
  <c r="B123"/>
  <c r="B159" i="1"/>
  <c r="AR417" s="1"/>
  <c r="AK144"/>
  <c r="BF144"/>
  <c r="N252"/>
  <c r="B142" i="3"/>
  <c r="B300"/>
  <c r="B176"/>
  <c r="B48"/>
  <c r="F368" i="1"/>
  <c r="N30"/>
  <c r="AF229"/>
  <c r="AG229" s="1"/>
  <c r="AH229" s="1"/>
  <c r="AI229" s="1"/>
  <c r="AK229" s="1"/>
  <c r="N125"/>
  <c r="AF287"/>
  <c r="AG287" s="1"/>
  <c r="AH287" s="1"/>
  <c r="AI287" s="1"/>
  <c r="AK287" s="1"/>
  <c r="N185"/>
  <c r="N302"/>
  <c r="AF24"/>
  <c r="AG24" s="1"/>
  <c r="AH24" s="1"/>
  <c r="AI24" s="1"/>
  <c r="AK24" s="1"/>
  <c r="AF109"/>
  <c r="AG109" s="1"/>
  <c r="AH109" s="1"/>
  <c r="AI109" s="1"/>
  <c r="AK109" s="1"/>
  <c r="AF216"/>
  <c r="AG216" s="1"/>
  <c r="AH216" s="1"/>
  <c r="AI216" s="1"/>
  <c r="AK216" s="1"/>
  <c r="F444"/>
  <c r="N444" s="1"/>
  <c r="F438"/>
  <c r="N438" s="1"/>
  <c r="F546"/>
  <c r="F644" s="1"/>
  <c r="N644" s="1"/>
  <c r="B67" i="3"/>
  <c r="F395" i="1"/>
  <c r="N395" s="1"/>
  <c r="AF254"/>
  <c r="AG254" s="1"/>
  <c r="AH254" s="1"/>
  <c r="AI254" s="1"/>
  <c r="AK254" s="1"/>
  <c r="F353"/>
  <c r="N353" s="1"/>
  <c r="F12" i="2"/>
  <c r="N251" i="1"/>
  <c r="B285" i="3"/>
  <c r="B215"/>
  <c r="AF255" i="1"/>
  <c r="AG255" s="1"/>
  <c r="AH255" s="1"/>
  <c r="AI255" s="1"/>
  <c r="AK255" s="1"/>
  <c r="AF234"/>
  <c r="AG234" s="1"/>
  <c r="AH234" s="1"/>
  <c r="AI234" s="1"/>
  <c r="AK234" s="1"/>
  <c r="N154"/>
  <c r="N56"/>
  <c r="N287"/>
  <c r="AF81"/>
  <c r="AG81" s="1"/>
  <c r="AH81" s="1"/>
  <c r="AI81" s="1"/>
  <c r="AK81" s="1"/>
  <c r="AF217"/>
  <c r="AG217" s="1"/>
  <c r="AH217" s="1"/>
  <c r="AI217" s="1"/>
  <c r="AK217" s="1"/>
  <c r="F596"/>
  <c r="F694" s="1"/>
  <c r="N694" s="1"/>
  <c r="AF270"/>
  <c r="AG270" s="1"/>
  <c r="AH270" s="1"/>
  <c r="AI270" s="1"/>
  <c r="AK270" s="1"/>
  <c r="AF76"/>
  <c r="AG76" s="1"/>
  <c r="AH76" s="1"/>
  <c r="AI76" s="1"/>
  <c r="AK76" s="1"/>
  <c r="AF258"/>
  <c r="AG258" s="1"/>
  <c r="AH258" s="1"/>
  <c r="AI258" s="1"/>
  <c r="AK258" s="1"/>
  <c r="F324"/>
  <c r="F479"/>
  <c r="N479" s="1"/>
  <c r="F565"/>
  <c r="F663" s="1"/>
  <c r="N663" s="1"/>
  <c r="F419"/>
  <c r="N419" s="1"/>
  <c r="B279" i="3"/>
  <c r="F581" i="1"/>
  <c r="F679" s="1"/>
  <c r="N679" s="1"/>
  <c r="F8" i="2"/>
  <c r="N140" i="1"/>
  <c r="D15" i="2"/>
  <c r="AF280" i="1"/>
  <c r="AG280" s="1"/>
  <c r="AH280" s="1"/>
  <c r="AI280" s="1"/>
  <c r="AK280" s="1"/>
  <c r="AF298"/>
  <c r="AG298" s="1"/>
  <c r="AH298" s="1"/>
  <c r="AI298" s="1"/>
  <c r="AK298" s="1"/>
  <c r="N281"/>
  <c r="N144"/>
  <c r="N150"/>
  <c r="F10" i="2"/>
  <c r="AF252" i="1"/>
  <c r="AG252" s="1"/>
  <c r="AH252" s="1"/>
  <c r="AI252" s="1"/>
  <c r="AK252" s="1"/>
  <c r="B74" i="3"/>
  <c r="F528" i="1"/>
  <c r="F626" s="1"/>
  <c r="N626" s="1"/>
  <c r="B79" i="3"/>
  <c r="B110"/>
  <c r="F545" i="1"/>
  <c r="N545" s="1"/>
  <c r="F575"/>
  <c r="F673" s="1"/>
  <c r="N673" s="1"/>
  <c r="B296" i="3"/>
  <c r="AF67" i="1"/>
  <c r="AG67" s="1"/>
  <c r="AH67" s="1"/>
  <c r="AI67" s="1"/>
  <c r="AK67" s="1"/>
  <c r="N273"/>
  <c r="F18" i="2"/>
  <c r="F4"/>
  <c r="N250" i="1"/>
  <c r="AF202"/>
  <c r="AG202" s="1"/>
  <c r="AH202" s="1"/>
  <c r="AI202" s="1"/>
  <c r="F435"/>
  <c r="N435" s="1"/>
  <c r="F359"/>
  <c r="N359" s="1"/>
  <c r="F350"/>
  <c r="N350" s="1"/>
  <c r="B200" i="3"/>
  <c r="F455" i="1"/>
  <c r="N455" s="1"/>
  <c r="N202"/>
  <c r="AF294"/>
  <c r="AG294" s="1"/>
  <c r="AH294" s="1"/>
  <c r="AI294" s="1"/>
  <c r="AK294" s="1"/>
  <c r="N64"/>
  <c r="F5" i="2"/>
  <c r="N49" i="1"/>
  <c r="F363"/>
  <c r="N363" s="1"/>
  <c r="F406"/>
  <c r="F563"/>
  <c r="F661" s="1"/>
  <c r="N661" s="1"/>
  <c r="F511"/>
  <c r="F609" s="1"/>
  <c r="N609" s="1"/>
  <c r="B34" i="3"/>
  <c r="N153" i="1"/>
  <c r="B136" i="3"/>
  <c r="B130"/>
  <c r="B58"/>
  <c r="F358" i="1"/>
  <c r="N358" s="1"/>
  <c r="B151" i="3"/>
  <c r="AF290" i="1"/>
  <c r="AG290" s="1"/>
  <c r="AH290" s="1"/>
  <c r="AI290" s="1"/>
  <c r="AK290" s="1"/>
  <c r="N93"/>
  <c r="AF69"/>
  <c r="AG69" s="1"/>
  <c r="AH69" s="1"/>
  <c r="AI69" s="1"/>
  <c r="AK69" s="1"/>
  <c r="AF112"/>
  <c r="AG112" s="1"/>
  <c r="AH112" s="1"/>
  <c r="AI112" s="1"/>
  <c r="AK112" s="1"/>
  <c r="AF36"/>
  <c r="AG36" s="1"/>
  <c r="AH36" s="1"/>
  <c r="AI36" s="1"/>
  <c r="AK36" s="1"/>
  <c r="N127"/>
  <c r="AF56"/>
  <c r="AG56" s="1"/>
  <c r="AH56" s="1"/>
  <c r="AI56" s="1"/>
  <c r="AK56" s="1"/>
  <c r="N217"/>
  <c r="N269"/>
  <c r="AF64"/>
  <c r="AG64" s="1"/>
  <c r="AH64" s="1"/>
  <c r="AI64" s="1"/>
  <c r="AK64" s="1"/>
  <c r="F17" i="2"/>
  <c r="F9"/>
  <c r="F16"/>
  <c r="N51" i="1"/>
  <c r="N270"/>
  <c r="AF178"/>
  <c r="AG178" s="1"/>
  <c r="AH178" s="1"/>
  <c r="AI178" s="1"/>
  <c r="N65"/>
  <c r="B49" i="3"/>
  <c r="F564" i="1"/>
  <c r="F662" s="1"/>
  <c r="N662" s="1"/>
  <c r="F361"/>
  <c r="N361" s="1"/>
  <c r="B47" i="3"/>
  <c r="B62"/>
  <c r="F484" i="1"/>
  <c r="N484" s="1"/>
  <c r="B159" i="3"/>
  <c r="B288"/>
  <c r="AF84" i="1"/>
  <c r="AG84" s="1"/>
  <c r="AH84" s="1"/>
  <c r="AI84" s="1"/>
  <c r="AK84" s="1"/>
  <c r="N67"/>
  <c r="N112"/>
  <c r="AF264"/>
  <c r="AG264" s="1"/>
  <c r="AH264" s="1"/>
  <c r="AI264" s="1"/>
  <c r="AK264" s="1"/>
  <c r="AF125"/>
  <c r="AG125" s="1"/>
  <c r="AH125" s="1"/>
  <c r="AI125" s="1"/>
  <c r="AF271"/>
  <c r="AG271" s="1"/>
  <c r="AH271" s="1"/>
  <c r="AI271" s="1"/>
  <c r="AK271" s="1"/>
  <c r="N161"/>
  <c r="AF74"/>
  <c r="AG74" s="1"/>
  <c r="AH74" s="1"/>
  <c r="AI74" s="1"/>
  <c r="AK74" s="1"/>
  <c r="AF281"/>
  <c r="AG281" s="1"/>
  <c r="AH281" s="1"/>
  <c r="AI281" s="1"/>
  <c r="AK281" s="1"/>
  <c r="AF165"/>
  <c r="AG165" s="1"/>
  <c r="AH165" s="1"/>
  <c r="AI165" s="1"/>
  <c r="AK165" s="1"/>
  <c r="AF185"/>
  <c r="AG185" s="1"/>
  <c r="AH185" s="1"/>
  <c r="AI185" s="1"/>
  <c r="N254"/>
  <c r="AF273"/>
  <c r="AG273" s="1"/>
  <c r="AH273" s="1"/>
  <c r="AI273" s="1"/>
  <c r="AK273" s="1"/>
  <c r="AF150"/>
  <c r="AG150" s="1"/>
  <c r="AH150" s="1"/>
  <c r="AI150" s="1"/>
  <c r="AK150" s="1"/>
  <c r="N88"/>
  <c r="F15" i="2"/>
  <c r="F14"/>
  <c r="AF57" i="1"/>
  <c r="AG57" s="1"/>
  <c r="AH57" s="1"/>
  <c r="AI57" s="1"/>
  <c r="AK57" s="1"/>
  <c r="N25"/>
  <c r="AF49"/>
  <c r="AG49" s="1"/>
  <c r="AH49" s="1"/>
  <c r="AI49" s="1"/>
  <c r="AK49" s="1"/>
  <c r="N76"/>
  <c r="N187"/>
  <c r="AF187"/>
  <c r="AG187" s="1"/>
  <c r="AH187" s="1"/>
  <c r="AI187" s="1"/>
  <c r="AF251"/>
  <c r="AG251" s="1"/>
  <c r="AH251" s="1"/>
  <c r="AI251" s="1"/>
  <c r="AK251" s="1"/>
  <c r="N290"/>
  <c r="N182"/>
  <c r="B223" i="3"/>
  <c r="F370" i="1"/>
  <c r="N370" s="1"/>
  <c r="B268" i="3"/>
  <c r="F523" i="1"/>
  <c r="N523" s="1"/>
  <c r="B65" i="3"/>
  <c r="F548" i="1"/>
  <c r="F646" s="1"/>
  <c r="N646" s="1"/>
  <c r="B41" i="3"/>
  <c r="B262"/>
  <c r="F396" i="1"/>
  <c r="N396" s="1"/>
  <c r="F375"/>
  <c r="N375" s="1"/>
  <c r="B271" i="3"/>
  <c r="B269"/>
  <c r="F496" i="1"/>
  <c r="N496" s="1"/>
  <c r="B248" i="3"/>
  <c r="B55"/>
  <c r="B250"/>
  <c r="B249"/>
  <c r="F448" i="1"/>
  <c r="N448" s="1"/>
  <c r="AF302"/>
  <c r="AG302" s="1"/>
  <c r="AH302" s="1"/>
  <c r="AI302" s="1"/>
  <c r="AK302" s="1"/>
  <c r="F592"/>
  <c r="F690" s="1"/>
  <c r="N690" s="1"/>
  <c r="AF230"/>
  <c r="AG230" s="1"/>
  <c r="AH230" s="1"/>
  <c r="AI230" s="1"/>
  <c r="AK230" s="1"/>
  <c r="N36"/>
  <c r="N264"/>
  <c r="AF153"/>
  <c r="AG153" s="1"/>
  <c r="AH153" s="1"/>
  <c r="AI153" s="1"/>
  <c r="AK153" s="1"/>
  <c r="AF50"/>
  <c r="AG50" s="1"/>
  <c r="AH50" s="1"/>
  <c r="AI50" s="1"/>
  <c r="AK50" s="1"/>
  <c r="AF141"/>
  <c r="AG141" s="1"/>
  <c r="AH141" s="1"/>
  <c r="AI141" s="1"/>
  <c r="AK141" s="1"/>
  <c r="N263"/>
  <c r="N57"/>
  <c r="N190"/>
  <c r="F385"/>
  <c r="N385" s="1"/>
  <c r="F557"/>
  <c r="F655" s="1"/>
  <c r="N655" s="1"/>
  <c r="F439"/>
  <c r="N439" s="1"/>
  <c r="B188" i="3"/>
  <c r="B228"/>
  <c r="B147"/>
  <c r="N69" i="1"/>
  <c r="N294"/>
  <c r="AF184"/>
  <c r="AG184" s="1"/>
  <c r="AH184" s="1"/>
  <c r="AI184" s="1"/>
  <c r="AF161"/>
  <c r="AG161" s="1"/>
  <c r="AH161" s="1"/>
  <c r="AI161" s="1"/>
  <c r="N74"/>
  <c r="AF269"/>
  <c r="AG269" s="1"/>
  <c r="AH269" s="1"/>
  <c r="AI269" s="1"/>
  <c r="AK269" s="1"/>
  <c r="N40"/>
  <c r="AF30"/>
  <c r="AG30" s="1"/>
  <c r="AH30" s="1"/>
  <c r="AI30" s="1"/>
  <c r="AK30" s="1"/>
  <c r="F13" i="2"/>
  <c r="F7"/>
  <c r="F11"/>
  <c r="AF51" i="1"/>
  <c r="AG51" s="1"/>
  <c r="AH51" s="1"/>
  <c r="AI51" s="1"/>
  <c r="AK51" s="1"/>
  <c r="N130"/>
  <c r="AF132"/>
  <c r="AG132" s="1"/>
  <c r="AH132" s="1"/>
  <c r="AI132" s="1"/>
  <c r="AK132" s="1"/>
  <c r="AF250"/>
  <c r="AG250" s="1"/>
  <c r="AH250" s="1"/>
  <c r="AI250" s="1"/>
  <c r="AK250" s="1"/>
  <c r="AF65"/>
  <c r="AG65" s="1"/>
  <c r="AH65" s="1"/>
  <c r="AI65" s="1"/>
  <c r="AK65" s="1"/>
  <c r="AF190"/>
  <c r="AG190" s="1"/>
  <c r="AH190" s="1"/>
  <c r="AI190" s="1"/>
  <c r="N218"/>
  <c r="B28" i="3"/>
  <c r="F345" i="1"/>
  <c r="N345" s="1"/>
  <c r="B63" i="3"/>
  <c r="F320" i="1"/>
  <c r="N320" s="1"/>
  <c r="F558"/>
  <c r="F656" s="1"/>
  <c r="N656" s="1"/>
  <c r="F344"/>
  <c r="N344" s="1"/>
  <c r="B54" i="3"/>
  <c r="F343" i="1"/>
  <c r="N343" s="1"/>
  <c r="F567"/>
  <c r="F665" s="1"/>
  <c r="N665" s="1"/>
  <c r="F472"/>
  <c r="N472" s="1"/>
  <c r="F330"/>
  <c r="N330" s="1"/>
  <c r="B267" i="3"/>
  <c r="F544" i="1"/>
  <c r="F642" s="1"/>
  <c r="N642" s="1"/>
  <c r="F447"/>
  <c r="F351"/>
  <c r="N351" s="1"/>
  <c r="B72" i="3"/>
  <c r="F584" i="1"/>
  <c r="F682" s="1"/>
  <c r="N682" s="1"/>
  <c r="AF303"/>
  <c r="AG303" s="1"/>
  <c r="AH303" s="1"/>
  <c r="AI303" s="1"/>
  <c r="AK303" s="1"/>
  <c r="N43"/>
  <c r="N293"/>
  <c r="N90"/>
  <c r="N261"/>
  <c r="N66"/>
  <c r="N169"/>
  <c r="N195"/>
  <c r="F491"/>
  <c r="N491" s="1"/>
  <c r="AF20"/>
  <c r="AG20" s="1"/>
  <c r="AH20" s="1"/>
  <c r="AI20" s="1"/>
  <c r="AK20" s="1"/>
  <c r="F473"/>
  <c r="N473" s="1"/>
  <c r="F362"/>
  <c r="N362" s="1"/>
  <c r="F410"/>
  <c r="N410" s="1"/>
  <c r="B140" i="3"/>
  <c r="B220"/>
  <c r="B195"/>
  <c r="D8" i="5"/>
  <c r="G9" i="10" s="1"/>
  <c r="C3" i="14" s="1"/>
  <c r="N141" i="1"/>
  <c r="AF93"/>
  <c r="AG93" s="1"/>
  <c r="AH93" s="1"/>
  <c r="AI93" s="1"/>
  <c r="AK93" s="1"/>
  <c r="AF293"/>
  <c r="AG293" s="1"/>
  <c r="AH293" s="1"/>
  <c r="AI293" s="1"/>
  <c r="AK293" s="1"/>
  <c r="AF222"/>
  <c r="AG222" s="1"/>
  <c r="AH222" s="1"/>
  <c r="AI222" s="1"/>
  <c r="AK222" s="1"/>
  <c r="AF90"/>
  <c r="AG90" s="1"/>
  <c r="AH90" s="1"/>
  <c r="AI90" s="1"/>
  <c r="AK90" s="1"/>
  <c r="N42"/>
  <c r="AF197"/>
  <c r="AG197" s="1"/>
  <c r="AH197" s="1"/>
  <c r="AI197" s="1"/>
  <c r="H17" i="2"/>
  <c r="N184" i="1"/>
  <c r="AF169"/>
  <c r="AG169" s="1"/>
  <c r="AH169" s="1"/>
  <c r="AI169" s="1"/>
  <c r="N53"/>
  <c r="AF284"/>
  <c r="AG284" s="1"/>
  <c r="AH284" s="1"/>
  <c r="AI284" s="1"/>
  <c r="AK284" s="1"/>
  <c r="N52"/>
  <c r="AF40"/>
  <c r="AG40" s="1"/>
  <c r="AH40" s="1"/>
  <c r="AI40" s="1"/>
  <c r="AK40" s="1"/>
  <c r="F401"/>
  <c r="N401" s="1"/>
  <c r="AF88"/>
  <c r="AG88" s="1"/>
  <c r="AH88" s="1"/>
  <c r="AI88" s="1"/>
  <c r="AK88" s="1"/>
  <c r="N224"/>
  <c r="N20"/>
  <c r="N178"/>
  <c r="AF115"/>
  <c r="AG115" s="1"/>
  <c r="AH115" s="1"/>
  <c r="AI115" s="1"/>
  <c r="AK115" s="1"/>
  <c r="N230"/>
  <c r="B126" i="3"/>
  <c r="F315" i="1"/>
  <c r="N315" s="1"/>
  <c r="F346"/>
  <c r="N346" s="1"/>
  <c r="F463"/>
  <c r="N463" s="1"/>
  <c r="F400"/>
  <c r="N400" s="1"/>
  <c r="F426"/>
  <c r="N426" s="1"/>
  <c r="F314"/>
  <c r="N314" s="1"/>
  <c r="F354"/>
  <c r="N354" s="1"/>
  <c r="B216" i="3"/>
  <c r="B254"/>
  <c r="B91"/>
  <c r="B86"/>
  <c r="B125"/>
  <c r="B180"/>
  <c r="B105"/>
  <c r="B88"/>
  <c r="B182"/>
  <c r="F360" i="1"/>
  <c r="N360" s="1"/>
  <c r="B292" i="3"/>
  <c r="B291"/>
  <c r="B222"/>
  <c r="E4" i="9"/>
  <c r="Q22" s="1"/>
  <c r="Q23" s="1"/>
  <c r="Q25" s="1"/>
  <c r="AF224" i="1"/>
  <c r="AG224" s="1"/>
  <c r="AH224" s="1"/>
  <c r="AI224" s="1"/>
  <c r="AK224" s="1"/>
  <c r="AF288"/>
  <c r="AG288" s="1"/>
  <c r="AH288" s="1"/>
  <c r="AI288" s="1"/>
  <c r="AK288" s="1"/>
  <c r="B113" i="3"/>
  <c r="B132"/>
  <c r="N50" i="1"/>
  <c r="AF127"/>
  <c r="AG127" s="1"/>
  <c r="AH127" s="1"/>
  <c r="AI127" s="1"/>
  <c r="AK127" s="1"/>
  <c r="AF97"/>
  <c r="AG97" s="1"/>
  <c r="AH97" s="1"/>
  <c r="AI97" s="1"/>
  <c r="AK97" s="1"/>
  <c r="H4" i="2"/>
  <c r="AF106" i="1"/>
  <c r="AG106" s="1"/>
  <c r="AH106" s="1"/>
  <c r="AI106" s="1"/>
  <c r="AK106" s="1"/>
  <c r="AF142"/>
  <c r="AG142" s="1"/>
  <c r="AH142" s="1"/>
  <c r="AI142" s="1"/>
  <c r="AK142" s="1"/>
  <c r="AF279"/>
  <c r="AG279" s="1"/>
  <c r="AH279" s="1"/>
  <c r="AI279" s="1"/>
  <c r="AK279" s="1"/>
  <c r="AF263"/>
  <c r="AG263" s="1"/>
  <c r="AH263" s="1"/>
  <c r="AI263" s="1"/>
  <c r="AK263" s="1"/>
  <c r="N244"/>
  <c r="N134"/>
  <c r="N132"/>
  <c r="AF238"/>
  <c r="AG238" s="1"/>
  <c r="AH238" s="1"/>
  <c r="AI238" s="1"/>
  <c r="AK238" s="1"/>
  <c r="N268"/>
  <c r="N256"/>
  <c r="AF182"/>
  <c r="AG182" s="1"/>
  <c r="AH182" s="1"/>
  <c r="AI182" s="1"/>
  <c r="F422"/>
  <c r="N422" s="1"/>
  <c r="F539"/>
  <c r="F637" s="1"/>
  <c r="B139" i="3"/>
  <c r="B261"/>
  <c r="F352" i="1"/>
  <c r="N352" s="1"/>
  <c r="F495"/>
  <c r="N495" s="1"/>
  <c r="B66" i="3"/>
  <c r="F562" i="1"/>
  <c r="F660" s="1"/>
  <c r="N660" s="1"/>
  <c r="F387"/>
  <c r="N387" s="1"/>
  <c r="F382"/>
  <c r="N382" s="1"/>
  <c r="F421"/>
  <c r="N421" s="1"/>
  <c r="F476"/>
  <c r="N476" s="1"/>
  <c r="N107"/>
  <c r="F384"/>
  <c r="N384" s="1"/>
  <c r="F478"/>
  <c r="N478" s="1"/>
  <c r="B97" i="3"/>
  <c r="F347" i="1"/>
  <c r="N347" s="1"/>
  <c r="F578"/>
  <c r="F676" s="1"/>
  <c r="N676" s="1"/>
  <c r="F588"/>
  <c r="N588" s="1"/>
  <c r="F587"/>
  <c r="F685" s="1"/>
  <c r="N685" s="1"/>
  <c r="AF168"/>
  <c r="AG168" s="1"/>
  <c r="AH168" s="1"/>
  <c r="AI168" s="1"/>
  <c r="AF219"/>
  <c r="AG219" s="1"/>
  <c r="AH219" s="1"/>
  <c r="AI219" s="1"/>
  <c r="AK219" s="1"/>
  <c r="AF92"/>
  <c r="AG92" s="1"/>
  <c r="AH92" s="1"/>
  <c r="AI92" s="1"/>
  <c r="AK92" s="1"/>
  <c r="AF102"/>
  <c r="AG102" s="1"/>
  <c r="AH102" s="1"/>
  <c r="AI102" s="1"/>
  <c r="AK102" s="1"/>
  <c r="N191"/>
  <c r="AF225"/>
  <c r="AG225" s="1"/>
  <c r="AH225" s="1"/>
  <c r="AI225" s="1"/>
  <c r="AK225" s="1"/>
  <c r="B15" i="3"/>
  <c r="F378" i="1"/>
  <c r="N378" s="1"/>
  <c r="B253" i="3"/>
  <c r="F501" i="1"/>
  <c r="A99" i="3"/>
  <c r="D16" i="2"/>
  <c r="N18" i="1"/>
  <c r="D10" i="2"/>
  <c r="N233" i="1"/>
  <c r="N168"/>
  <c r="N177"/>
  <c r="AF17"/>
  <c r="AG17" s="1"/>
  <c r="AH17" s="1"/>
  <c r="AI17" s="1"/>
  <c r="AK17" s="1"/>
  <c r="N110"/>
  <c r="N210"/>
  <c r="B237" i="3"/>
  <c r="F519" i="1"/>
  <c r="F617" s="1"/>
  <c r="F525"/>
  <c r="F623" s="1"/>
  <c r="N623" s="1"/>
  <c r="D8" i="2"/>
  <c r="N255" i="1"/>
  <c r="AF207"/>
  <c r="AG207" s="1"/>
  <c r="AH207" s="1"/>
  <c r="AI207" s="1"/>
  <c r="AF137"/>
  <c r="AG137" s="1"/>
  <c r="AH137" s="1"/>
  <c r="AI137" s="1"/>
  <c r="AK137" s="1"/>
  <c r="N28"/>
  <c r="F398"/>
  <c r="N398" s="1"/>
  <c r="B153" i="3"/>
  <c r="B197"/>
  <c r="F461" i="1"/>
  <c r="N461" s="1"/>
  <c r="B100" i="3"/>
  <c r="B152"/>
  <c r="F549" i="1"/>
  <c r="F647" s="1"/>
  <c r="N647" s="1"/>
  <c r="AF55"/>
  <c r="AG55" s="1"/>
  <c r="AH55" s="1"/>
  <c r="AI55" s="1"/>
  <c r="AK55" s="1"/>
  <c r="N283"/>
  <c r="AF215"/>
  <c r="AG215" s="1"/>
  <c r="AH215" s="1"/>
  <c r="AI215" s="1"/>
  <c r="AK215" s="1"/>
  <c r="D12" i="2"/>
  <c r="D11"/>
  <c r="AF301" i="1"/>
  <c r="AG301" s="1"/>
  <c r="AH301" s="1"/>
  <c r="AI301" s="1"/>
  <c r="AK301" s="1"/>
  <c r="N33"/>
  <c r="N118"/>
  <c r="N100"/>
  <c r="AF212"/>
  <c r="AG212" s="1"/>
  <c r="AH212" s="1"/>
  <c r="AI212" s="1"/>
  <c r="N289"/>
  <c r="AF44"/>
  <c r="AG44" s="1"/>
  <c r="AH44" s="1"/>
  <c r="AI44" s="1"/>
  <c r="AK44" s="1"/>
  <c r="N75"/>
  <c r="AF104"/>
  <c r="AG104" s="1"/>
  <c r="AH104" s="1"/>
  <c r="AI104" s="1"/>
  <c r="AK104" s="1"/>
  <c r="N239"/>
  <c r="F407"/>
  <c r="N407" s="1"/>
  <c r="B103" i="3"/>
  <c r="F467" i="1"/>
  <c r="N467" s="1"/>
  <c r="F442"/>
  <c r="N442" s="1"/>
  <c r="F312"/>
  <c r="N312" s="1"/>
  <c r="B210" i="3"/>
  <c r="F513" i="1"/>
  <c r="F611" s="1"/>
  <c r="N611" s="1"/>
  <c r="F561"/>
  <c r="F659" s="1"/>
  <c r="B208" i="3"/>
  <c r="B107"/>
  <c r="F583" i="1"/>
  <c r="F681" s="1"/>
  <c r="N681" s="1"/>
  <c r="A27" i="3"/>
  <c r="B99"/>
  <c r="AF159" i="1"/>
  <c r="AG159" s="1"/>
  <c r="AH159" s="1"/>
  <c r="AI159" s="1"/>
  <c r="AK159" s="1"/>
  <c r="F440"/>
  <c r="N440" s="1"/>
  <c r="F591"/>
  <c r="F689" s="1"/>
  <c r="N689" s="1"/>
  <c r="D4" i="2"/>
  <c r="D14"/>
  <c r="AF18" i="1"/>
  <c r="AG18" s="1"/>
  <c r="AH18" s="1"/>
  <c r="AI18" s="1"/>
  <c r="AK18" s="1"/>
  <c r="AF210"/>
  <c r="AG210" s="1"/>
  <c r="AH210" s="1"/>
  <c r="AI210" s="1"/>
  <c r="N103"/>
  <c r="N163"/>
  <c r="N285"/>
  <c r="N79"/>
  <c r="N247"/>
  <c r="AF155"/>
  <c r="AG155" s="1"/>
  <c r="AH155" s="1"/>
  <c r="AI155" s="1"/>
  <c r="N54"/>
  <c r="AF99"/>
  <c r="AG99" s="1"/>
  <c r="AH99" s="1"/>
  <c r="AI99" s="1"/>
  <c r="AK99" s="1"/>
  <c r="AF206"/>
  <c r="AG206" s="1"/>
  <c r="AH206" s="1"/>
  <c r="AI206" s="1"/>
  <c r="B26" i="3"/>
  <c r="B166"/>
  <c r="B90"/>
  <c r="B77"/>
  <c r="F367" i="1"/>
  <c r="N367" s="1"/>
  <c r="F506"/>
  <c r="F604" s="1"/>
  <c r="N604" s="1"/>
  <c r="B52" i="3"/>
  <c r="F403" i="1"/>
  <c r="N403" s="1"/>
  <c r="B205" i="3"/>
  <c r="B289"/>
  <c r="A270"/>
  <c r="AF29" i="1"/>
  <c r="AG29" s="1"/>
  <c r="AH29" s="1"/>
  <c r="AI29" s="1"/>
  <c r="AK29" s="1"/>
  <c r="N31"/>
  <c r="N186"/>
  <c r="AF146"/>
  <c r="AG146" s="1"/>
  <c r="AH146" s="1"/>
  <c r="AI146" s="1"/>
  <c r="AF257"/>
  <c r="AG257" s="1"/>
  <c r="AH257" s="1"/>
  <c r="AI257" s="1"/>
  <c r="AK257" s="1"/>
  <c r="N83"/>
  <c r="N292"/>
  <c r="N183"/>
  <c r="N46"/>
  <c r="AF82"/>
  <c r="AG82" s="1"/>
  <c r="AH82" s="1"/>
  <c r="AI82" s="1"/>
  <c r="AK82" s="1"/>
  <c r="AF297"/>
  <c r="AG297" s="1"/>
  <c r="AH297" s="1"/>
  <c r="AI297" s="1"/>
  <c r="AK297" s="1"/>
  <c r="N45"/>
  <c r="N206"/>
  <c r="AF23"/>
  <c r="AG23" s="1"/>
  <c r="AH23" s="1"/>
  <c r="AI23" s="1"/>
  <c r="AK23" s="1"/>
  <c r="B204" i="3"/>
  <c r="F469" i="1"/>
  <c r="N469" s="1"/>
  <c r="B179" i="3"/>
  <c r="B45"/>
  <c r="B40"/>
  <c r="F560" i="1"/>
  <c r="F658" s="1"/>
  <c r="N658" s="1"/>
  <c r="B212" i="3"/>
  <c r="B27"/>
  <c r="F566" i="1"/>
  <c r="F664" s="1"/>
  <c r="N664" s="1"/>
  <c r="N220"/>
  <c r="AF114"/>
  <c r="AG114" s="1"/>
  <c r="AH114" s="1"/>
  <c r="AI114" s="1"/>
  <c r="AK114" s="1"/>
  <c r="N253"/>
  <c r="AF164"/>
  <c r="AG164" s="1"/>
  <c r="AH164" s="1"/>
  <c r="AI164" s="1"/>
  <c r="AF98"/>
  <c r="AG98" s="1"/>
  <c r="AH98" s="1"/>
  <c r="AI98" s="1"/>
  <c r="AK98" s="1"/>
  <c r="AF295"/>
  <c r="AG295" s="1"/>
  <c r="AH295" s="1"/>
  <c r="AI295" s="1"/>
  <c r="AK295" s="1"/>
  <c r="N146"/>
  <c r="AF73"/>
  <c r="AG73" s="1"/>
  <c r="AH73" s="1"/>
  <c r="AI73" s="1"/>
  <c r="AK73" s="1"/>
  <c r="F376"/>
  <c r="B196" i="3"/>
  <c r="B171"/>
  <c r="F408" i="1"/>
  <c r="N408" s="1"/>
  <c r="B71" i="3"/>
  <c r="B238"/>
  <c r="F380" i="1"/>
  <c r="N380" s="1"/>
  <c r="F402"/>
  <c r="N402" s="1"/>
  <c r="B280" i="3"/>
  <c r="B295"/>
  <c r="A81"/>
  <c r="N272" i="1"/>
  <c r="AF143"/>
  <c r="AG143" s="1"/>
  <c r="AH143" s="1"/>
  <c r="AI143" s="1"/>
  <c r="AK143" s="1"/>
  <c r="AF173"/>
  <c r="AG173" s="1"/>
  <c r="AH173" s="1"/>
  <c r="AI173" s="1"/>
  <c r="N61"/>
  <c r="AF42"/>
  <c r="AG42" s="1"/>
  <c r="AH42" s="1"/>
  <c r="AI42" s="1"/>
  <c r="AK42" s="1"/>
  <c r="F323"/>
  <c r="N323" s="1"/>
  <c r="AF240"/>
  <c r="AG240" s="1"/>
  <c r="AH240" s="1"/>
  <c r="AI240" s="1"/>
  <c r="AK240" s="1"/>
  <c r="AF266"/>
  <c r="AG266" s="1"/>
  <c r="AH266" s="1"/>
  <c r="AI266" s="1"/>
  <c r="AK266" s="1"/>
  <c r="AF38"/>
  <c r="AG38" s="1"/>
  <c r="AH38" s="1"/>
  <c r="AI38" s="1"/>
  <c r="AK38" s="1"/>
  <c r="N71"/>
  <c r="AF61"/>
  <c r="AG61" s="1"/>
  <c r="AH61" s="1"/>
  <c r="AI61" s="1"/>
  <c r="AK61" s="1"/>
  <c r="N282"/>
  <c r="B184" i="3"/>
  <c r="B255"/>
  <c r="F336" i="1"/>
  <c r="N336" s="1"/>
  <c r="F458"/>
  <c r="N458" s="1"/>
  <c r="B211" i="3"/>
  <c r="F586" i="1"/>
  <c r="F684" s="1"/>
  <c r="N684" s="1"/>
  <c r="A131" i="3"/>
  <c r="B81"/>
  <c r="AK125" i="1"/>
  <c r="B140"/>
  <c r="AR398" s="1"/>
  <c r="AF223"/>
  <c r="AG223" s="1"/>
  <c r="AH223" s="1"/>
  <c r="AI223" s="1"/>
  <c r="AK223" s="1"/>
  <c r="AF196"/>
  <c r="AG196" s="1"/>
  <c r="AH196" s="1"/>
  <c r="AI196" s="1"/>
  <c r="N89"/>
  <c r="N131"/>
  <c r="N85"/>
  <c r="F335"/>
  <c r="N335" s="1"/>
  <c r="F517"/>
  <c r="F615" s="1"/>
  <c r="N615" s="1"/>
  <c r="N221"/>
  <c r="B94" i="3"/>
  <c r="F497" i="1"/>
  <c r="N497" s="1"/>
  <c r="B78" i="3"/>
  <c r="B70"/>
  <c r="AF277" i="1"/>
  <c r="AG277" s="1"/>
  <c r="AH277" s="1"/>
  <c r="AI277" s="1"/>
  <c r="AK277" s="1"/>
  <c r="AF179"/>
  <c r="AG179" s="1"/>
  <c r="AH179" s="1"/>
  <c r="AI179" s="1"/>
  <c r="N22"/>
  <c r="AF188"/>
  <c r="AG188" s="1"/>
  <c r="AH188" s="1"/>
  <c r="AI188" s="1"/>
  <c r="N262"/>
  <c r="H5" i="2"/>
  <c r="N35" i="1"/>
  <c r="AF119"/>
  <c r="AG119" s="1"/>
  <c r="AH119" s="1"/>
  <c r="AI119" s="1"/>
  <c r="AK119" s="1"/>
  <c r="AF16"/>
  <c r="AG16" s="1"/>
  <c r="AH16" s="1"/>
  <c r="AI16" s="1"/>
  <c r="AK16" s="1"/>
  <c r="N80"/>
  <c r="N152"/>
  <c r="N94"/>
  <c r="N27"/>
  <c r="F572"/>
  <c r="N572" s="1"/>
  <c r="AF70"/>
  <c r="AG70" s="1"/>
  <c r="AH70" s="1"/>
  <c r="AI70" s="1"/>
  <c r="AK70" s="1"/>
  <c r="AF121"/>
  <c r="AG121" s="1"/>
  <c r="AH121" s="1"/>
  <c r="AI121" s="1"/>
  <c r="AK121" s="1"/>
  <c r="AF200"/>
  <c r="AG200" s="1"/>
  <c r="AH200" s="1"/>
  <c r="AI200" s="1"/>
  <c r="N160"/>
  <c r="AF221"/>
  <c r="AG221" s="1"/>
  <c r="AH221" s="1"/>
  <c r="AI221" s="1"/>
  <c r="AK221" s="1"/>
  <c r="AF286"/>
  <c r="AG286" s="1"/>
  <c r="AH286" s="1"/>
  <c r="AI286" s="1"/>
  <c r="AK286" s="1"/>
  <c r="F316"/>
  <c r="N316" s="1"/>
  <c r="F559"/>
  <c r="F657" s="1"/>
  <c r="N657" s="1"/>
  <c r="B89" i="3"/>
  <c r="F456" i="1"/>
  <c r="N456" s="1"/>
  <c r="F482"/>
  <c r="N482" s="1"/>
  <c r="B143" i="3"/>
  <c r="F417" i="1"/>
  <c r="N417" s="1"/>
  <c r="F413"/>
  <c r="N413" s="1"/>
  <c r="B85" i="3"/>
  <c r="F326" i="1"/>
  <c r="N326" s="1"/>
  <c r="B194" i="3"/>
  <c r="F543" i="1"/>
  <c r="F641" s="1"/>
  <c r="N641" s="1"/>
  <c r="B226" i="3"/>
  <c r="F310" i="1"/>
  <c r="N310" s="1"/>
  <c r="B266" i="3"/>
  <c r="B114"/>
  <c r="F309" i="1"/>
  <c r="N309" s="1"/>
  <c r="B236" i="3"/>
  <c r="B192"/>
  <c r="B230"/>
  <c r="F590" i="1"/>
  <c r="F688" s="1"/>
  <c r="N688" s="1"/>
  <c r="B240" i="3"/>
  <c r="AF242" i="1"/>
  <c r="AG242" s="1"/>
  <c r="AH242" s="1"/>
  <c r="AI242" s="1"/>
  <c r="AK242" s="1"/>
  <c r="N237"/>
  <c r="AF172"/>
  <c r="AG172" s="1"/>
  <c r="AH172" s="1"/>
  <c r="AI172" s="1"/>
  <c r="AF192"/>
  <c r="AG192" s="1"/>
  <c r="AH192" s="1"/>
  <c r="AI192" s="1"/>
  <c r="F464"/>
  <c r="N464" s="1"/>
  <c r="F531"/>
  <c r="F629" s="1"/>
  <c r="N629" s="1"/>
  <c r="F381"/>
  <c r="N381" s="1"/>
  <c r="B61" i="3"/>
  <c r="F594" i="1"/>
  <c r="F692" s="1"/>
  <c r="N692" s="1"/>
  <c r="A170" i="3"/>
  <c r="N19" i="1"/>
  <c r="N91"/>
  <c r="N286"/>
  <c r="N87"/>
  <c r="AF96"/>
  <c r="AG96" s="1"/>
  <c r="AH96" s="1"/>
  <c r="AI96" s="1"/>
  <c r="AK96" s="1"/>
  <c r="N232"/>
  <c r="AF32"/>
  <c r="AG32" s="1"/>
  <c r="AH32" s="1"/>
  <c r="AI32" s="1"/>
  <c r="AK32" s="1"/>
  <c r="AF60"/>
  <c r="AG60" s="1"/>
  <c r="AH60" s="1"/>
  <c r="AI60" s="1"/>
  <c r="AK60" s="1"/>
  <c r="AF261"/>
  <c r="AG261" s="1"/>
  <c r="AH261" s="1"/>
  <c r="AI261" s="1"/>
  <c r="AK261" s="1"/>
  <c r="AF256"/>
  <c r="AG256" s="1"/>
  <c r="AH256" s="1"/>
  <c r="AI256" s="1"/>
  <c r="AK256" s="1"/>
  <c r="AF249"/>
  <c r="AG249" s="1"/>
  <c r="AH249" s="1"/>
  <c r="AI249" s="1"/>
  <c r="AK249" s="1"/>
  <c r="H6" i="2"/>
  <c r="N68" i="1"/>
  <c r="AF139"/>
  <c r="AG139" s="1"/>
  <c r="AH139" s="1"/>
  <c r="AI139" s="1"/>
  <c r="AK139" s="1"/>
  <c r="N211"/>
  <c r="AF15"/>
  <c r="AG15" s="1"/>
  <c r="AH15" s="1"/>
  <c r="AI15" s="1"/>
  <c r="AK15" s="1"/>
  <c r="N138"/>
  <c r="N299"/>
  <c r="N659"/>
  <c r="N236"/>
  <c r="AF123"/>
  <c r="AG123" s="1"/>
  <c r="AH123" s="1"/>
  <c r="AI123" s="1"/>
  <c r="AK123" s="1"/>
  <c r="AF66"/>
  <c r="AG66" s="1"/>
  <c r="AH66" s="1"/>
  <c r="AI66" s="1"/>
  <c r="AK66" s="1"/>
  <c r="AF21"/>
  <c r="AG21" s="1"/>
  <c r="AH21" s="1"/>
  <c r="AI21" s="1"/>
  <c r="AK21" s="1"/>
  <c r="N241"/>
  <c r="AF72"/>
  <c r="AG72" s="1"/>
  <c r="AH72" s="1"/>
  <c r="AI72" s="1"/>
  <c r="AK72" s="1"/>
  <c r="F356"/>
  <c r="N356" s="1"/>
  <c r="F503"/>
  <c r="F601" s="1"/>
  <c r="B304" i="3" s="1"/>
  <c r="F540" i="1"/>
  <c r="F638" s="1"/>
  <c r="N638" s="1"/>
  <c r="F432"/>
  <c r="N432" s="1"/>
  <c r="B76" i="3"/>
  <c r="B160"/>
  <c r="F424" i="1"/>
  <c r="N424" s="1"/>
  <c r="B38" i="3"/>
  <c r="B219"/>
  <c r="F388" i="1"/>
  <c r="N388" s="1"/>
  <c r="F550"/>
  <c r="F648" s="1"/>
  <c r="N648" s="1"/>
  <c r="B35" i="3"/>
  <c r="F555" i="1"/>
  <c r="F653" s="1"/>
  <c r="N653" s="1"/>
  <c r="F441"/>
  <c r="N441" s="1"/>
  <c r="AF278"/>
  <c r="AG278" s="1"/>
  <c r="AH278" s="1"/>
  <c r="AI278" s="1"/>
  <c r="AK278" s="1"/>
  <c r="B131" i="3"/>
  <c r="B172"/>
  <c r="J4" i="4"/>
  <c r="G14" i="10"/>
  <c r="D8" i="13"/>
  <c r="G33" i="10" s="1"/>
  <c r="B16" i="14" s="1"/>
  <c r="Q22" i="11"/>
  <c r="Q23" s="1"/>
  <c r="Q25" s="1"/>
  <c r="I4" i="4"/>
  <c r="G13" i="10"/>
  <c r="F445" i="1"/>
  <c r="N445" s="1"/>
  <c r="F355"/>
  <c r="N355" s="1"/>
  <c r="AF189"/>
  <c r="AG189" s="1"/>
  <c r="AH189" s="1"/>
  <c r="AI189" s="1"/>
  <c r="N214"/>
  <c r="N276"/>
  <c r="F579"/>
  <c r="F677" s="1"/>
  <c r="N677" s="1"/>
  <c r="N126"/>
  <c r="N235"/>
  <c r="AF248"/>
  <c r="AG248" s="1"/>
  <c r="AH248" s="1"/>
  <c r="AI248" s="1"/>
  <c r="AK248" s="1"/>
  <c r="AF95"/>
  <c r="AG95" s="1"/>
  <c r="AH95" s="1"/>
  <c r="AI95" s="1"/>
  <c r="AK95" s="1"/>
  <c r="AF157"/>
  <c r="AG157" s="1"/>
  <c r="AH157" s="1"/>
  <c r="AI157" s="1"/>
  <c r="AF243"/>
  <c r="AG243" s="1"/>
  <c r="AH243" s="1"/>
  <c r="AI243" s="1"/>
  <c r="AK243" s="1"/>
  <c r="B80" i="3"/>
  <c r="B82"/>
  <c r="F349" i="1"/>
  <c r="N349" s="1"/>
  <c r="F485"/>
  <c r="N485" s="1"/>
  <c r="B146" i="3"/>
  <c r="B173"/>
  <c r="B112"/>
  <c r="B165"/>
  <c r="F397" i="1"/>
  <c r="N397" s="1"/>
  <c r="B144" i="3"/>
  <c r="B265"/>
  <c r="B106"/>
  <c r="F420" i="1"/>
  <c r="F437"/>
  <c r="N437" s="1"/>
  <c r="F477"/>
  <c r="N477" s="1"/>
  <c r="F542"/>
  <c r="F640" s="1"/>
  <c r="N640" s="1"/>
  <c r="B290" i="3"/>
  <c r="N84" i="1"/>
  <c r="D5" i="2"/>
  <c r="D9"/>
  <c r="D18"/>
  <c r="D6"/>
  <c r="N280" i="1"/>
  <c r="AF151"/>
  <c r="AG151" s="1"/>
  <c r="AH151" s="1"/>
  <c r="AI151" s="1"/>
  <c r="AK151" s="1"/>
  <c r="AF87"/>
  <c r="AG87" s="1"/>
  <c r="AH87" s="1"/>
  <c r="AI87" s="1"/>
  <c r="AK87" s="1"/>
  <c r="AF101"/>
  <c r="AG101" s="1"/>
  <c r="AH101" s="1"/>
  <c r="AI101" s="1"/>
  <c r="AK101" s="1"/>
  <c r="AF33"/>
  <c r="AG33" s="1"/>
  <c r="AH33" s="1"/>
  <c r="AI33" s="1"/>
  <c r="AK33" s="1"/>
  <c r="AF118"/>
  <c r="AG118" s="1"/>
  <c r="AH118" s="1"/>
  <c r="AI118" s="1"/>
  <c r="AK118" s="1"/>
  <c r="N240"/>
  <c r="N223"/>
  <c r="AF100"/>
  <c r="AG100" s="1"/>
  <c r="AH100" s="1"/>
  <c r="AI100" s="1"/>
  <c r="AK100" s="1"/>
  <c r="AF154"/>
  <c r="AG154" s="1"/>
  <c r="AH154" s="1"/>
  <c r="AI154" s="1"/>
  <c r="F508"/>
  <c r="N508" s="1"/>
  <c r="AF162"/>
  <c r="AG162" s="1"/>
  <c r="AH162" s="1"/>
  <c r="AI162" s="1"/>
  <c r="AK162" s="1"/>
  <c r="AF186"/>
  <c r="AG186" s="1"/>
  <c r="AH186" s="1"/>
  <c r="AI186" s="1"/>
  <c r="N188"/>
  <c r="N159"/>
  <c r="N148"/>
  <c r="N113"/>
  <c r="AF35"/>
  <c r="AG35" s="1"/>
  <c r="AH35" s="1"/>
  <c r="AI35" s="1"/>
  <c r="AK35" s="1"/>
  <c r="AF177"/>
  <c r="AG177" s="1"/>
  <c r="AH177" s="1"/>
  <c r="AI177" s="1"/>
  <c r="N196"/>
  <c r="N219"/>
  <c r="AF103"/>
  <c r="AG103" s="1"/>
  <c r="AH103" s="1"/>
  <c r="AI103" s="1"/>
  <c r="AK103" s="1"/>
  <c r="N257"/>
  <c r="N172"/>
  <c r="N102"/>
  <c r="AF89"/>
  <c r="AG89" s="1"/>
  <c r="AH89" s="1"/>
  <c r="AI89" s="1"/>
  <c r="AK89" s="1"/>
  <c r="N17"/>
  <c r="AF191"/>
  <c r="AG191" s="1"/>
  <c r="AH191" s="1"/>
  <c r="AI191" s="1"/>
  <c r="AF292"/>
  <c r="AG292" s="1"/>
  <c r="AH292" s="1"/>
  <c r="AI292" s="1"/>
  <c r="AK292" s="1"/>
  <c r="AF183"/>
  <c r="AG183" s="1"/>
  <c r="AH183" s="1"/>
  <c r="AI183" s="1"/>
  <c r="AF110"/>
  <c r="AG110" s="1"/>
  <c r="AH110" s="1"/>
  <c r="AI110" s="1"/>
  <c r="AK110" s="1"/>
  <c r="N212"/>
  <c r="N167"/>
  <c r="AF289"/>
  <c r="AG289" s="1"/>
  <c r="AH289" s="1"/>
  <c r="AI289" s="1"/>
  <c r="AK289" s="1"/>
  <c r="N44"/>
  <c r="N207"/>
  <c r="N137"/>
  <c r="AF28"/>
  <c r="AG28" s="1"/>
  <c r="AH28" s="1"/>
  <c r="AI28" s="1"/>
  <c r="AK28" s="1"/>
  <c r="N114"/>
  <c r="N104"/>
  <c r="N24"/>
  <c r="AF253"/>
  <c r="AG253" s="1"/>
  <c r="AH253" s="1"/>
  <c r="AI253" s="1"/>
  <c r="AK253" s="1"/>
  <c r="N82"/>
  <c r="AF267"/>
  <c r="AG267" s="1"/>
  <c r="AH267" s="1"/>
  <c r="AI267" s="1"/>
  <c r="AK267" s="1"/>
  <c r="AF247"/>
  <c r="AG247" s="1"/>
  <c r="AH247" s="1"/>
  <c r="AI247" s="1"/>
  <c r="AK247" s="1"/>
  <c r="N155"/>
  <c r="N105"/>
  <c r="N205"/>
  <c r="AF231"/>
  <c r="AG231" s="1"/>
  <c r="AH231" s="1"/>
  <c r="AI231" s="1"/>
  <c r="AK231" s="1"/>
  <c r="N258"/>
  <c r="AF228"/>
  <c r="AG228" s="1"/>
  <c r="AH228" s="1"/>
  <c r="AI228" s="1"/>
  <c r="AK228" s="1"/>
  <c r="AF175"/>
  <c r="AG175" s="1"/>
  <c r="AH175" s="1"/>
  <c r="AI175" s="1"/>
  <c r="AF285"/>
  <c r="AG285" s="1"/>
  <c r="AH285" s="1"/>
  <c r="AI285" s="1"/>
  <c r="AK285" s="1"/>
  <c r="B274" i="3"/>
  <c r="F459" i="1"/>
  <c r="N459" s="1"/>
  <c r="B102" i="3"/>
  <c r="B43"/>
  <c r="B251"/>
  <c r="B111"/>
  <c r="F453" i="1"/>
  <c r="N453" s="1"/>
  <c r="B187" i="3"/>
  <c r="B233"/>
  <c r="F329" i="1"/>
  <c r="N329" s="1"/>
  <c r="B22" i="3"/>
  <c r="B221"/>
  <c r="B53"/>
  <c r="B189"/>
  <c r="F510" i="1"/>
  <c r="F608" s="1"/>
  <c r="N608" s="1"/>
  <c r="F431"/>
  <c r="N431" s="1"/>
  <c r="B186" i="3"/>
  <c r="F457" i="1"/>
  <c r="N457" s="1"/>
  <c r="B155" i="3"/>
  <c r="F552" i="1"/>
  <c r="F650" s="1"/>
  <c r="N650" s="1"/>
  <c r="F470"/>
  <c r="N470" s="1"/>
  <c r="B16" i="3"/>
  <c r="B232"/>
  <c r="F569" i="1"/>
  <c r="F667" s="1"/>
  <c r="N667" s="1"/>
  <c r="B241" i="3"/>
  <c r="F327" i="1"/>
  <c r="N327" s="1"/>
  <c r="F394"/>
  <c r="N394" s="1"/>
  <c r="F471"/>
  <c r="N471" s="1"/>
  <c r="B93" i="3"/>
  <c r="F383" i="1"/>
  <c r="N383" s="1"/>
  <c r="F446"/>
  <c r="N446" s="1"/>
  <c r="B201" i="3"/>
  <c r="B101"/>
  <c r="F404" i="1"/>
  <c r="N404" s="1"/>
  <c r="F527"/>
  <c r="F625" s="1"/>
  <c r="N625" s="1"/>
  <c r="F499"/>
  <c r="N499" s="1"/>
  <c r="F541"/>
  <c r="F639" s="1"/>
  <c r="N639" s="1"/>
  <c r="F487"/>
  <c r="N487" s="1"/>
  <c r="F412"/>
  <c r="N412" s="1"/>
  <c r="F338"/>
  <c r="N338" s="1"/>
  <c r="B124" i="3"/>
  <c r="B141"/>
  <c r="B181"/>
  <c r="B229"/>
  <c r="F430" i="1"/>
  <c r="N430" s="1"/>
  <c r="B246" i="3"/>
  <c r="B287"/>
  <c r="B293"/>
  <c r="F574" i="1"/>
  <c r="F672" s="1"/>
  <c r="N672" s="1"/>
  <c r="B59" i="3"/>
  <c r="B149"/>
  <c r="B299"/>
  <c r="B283"/>
  <c r="N59" i="1"/>
  <c r="N291"/>
  <c r="N86"/>
  <c r="AF275"/>
  <c r="AG275" s="1"/>
  <c r="AH275" s="1"/>
  <c r="AI275" s="1"/>
  <c r="AK275" s="1"/>
  <c r="N198"/>
  <c r="AF213"/>
  <c r="AG213" s="1"/>
  <c r="AH213" s="1"/>
  <c r="AI213" s="1"/>
  <c r="AK213" s="1"/>
  <c r="AF181"/>
  <c r="AG181" s="1"/>
  <c r="AH181" s="1"/>
  <c r="AI181" s="1"/>
  <c r="N108"/>
  <c r="AF59"/>
  <c r="AG59" s="1"/>
  <c r="AH59" s="1"/>
  <c r="AI59" s="1"/>
  <c r="AK59" s="1"/>
  <c r="N193"/>
  <c r="N267"/>
  <c r="N295"/>
  <c r="N175"/>
  <c r="AF47"/>
  <c r="AG47" s="1"/>
  <c r="AH47" s="1"/>
  <c r="AI47" s="1"/>
  <c r="AK47" s="1"/>
  <c r="N151"/>
  <c r="F570"/>
  <c r="F668" s="1"/>
  <c r="N668" s="1"/>
  <c r="F339"/>
  <c r="N339" s="1"/>
  <c r="F547"/>
  <c r="F645" s="1"/>
  <c r="N645" s="1"/>
  <c r="F483"/>
  <c r="N483" s="1"/>
  <c r="F529"/>
  <c r="F627" s="1"/>
  <c r="N627" s="1"/>
  <c r="F318"/>
  <c r="F451"/>
  <c r="N451" s="1"/>
  <c r="F537"/>
  <c r="F635" s="1"/>
  <c r="N635" s="1"/>
  <c r="F389"/>
  <c r="N389" s="1"/>
  <c r="B217" i="3"/>
  <c r="B84"/>
  <c r="F589" i="1"/>
  <c r="N589" s="1"/>
  <c r="A212" i="3"/>
  <c r="N231" i="1"/>
  <c r="N234"/>
  <c r="AF291"/>
  <c r="AG291" s="1"/>
  <c r="AH291" s="1"/>
  <c r="AI291" s="1"/>
  <c r="AK291" s="1"/>
  <c r="D7" i="2"/>
  <c r="D17"/>
  <c r="F595" i="1"/>
  <c r="F693" s="1"/>
  <c r="N693" s="1"/>
  <c r="N55"/>
  <c r="AF86"/>
  <c r="AG86" s="1"/>
  <c r="AH86" s="1"/>
  <c r="AI86" s="1"/>
  <c r="AK86" s="1"/>
  <c r="N189"/>
  <c r="AF233"/>
  <c r="AG233" s="1"/>
  <c r="AH233" s="1"/>
  <c r="AI233" s="1"/>
  <c r="AK233" s="1"/>
  <c r="N275"/>
  <c r="AF203"/>
  <c r="AG203" s="1"/>
  <c r="AH203" s="1"/>
  <c r="AI203" s="1"/>
  <c r="AF113"/>
  <c r="AG113" s="1"/>
  <c r="AH113" s="1"/>
  <c r="AI113" s="1"/>
  <c r="AK113" s="1"/>
  <c r="AF148"/>
  <c r="AG148" s="1"/>
  <c r="AH148" s="1"/>
  <c r="AI148" s="1"/>
  <c r="AK148" s="1"/>
  <c r="N143"/>
  <c r="AF45"/>
  <c r="AG45" s="1"/>
  <c r="AH45" s="1"/>
  <c r="AI45" s="1"/>
  <c r="AK45" s="1"/>
  <c r="AF276"/>
  <c r="AG276" s="1"/>
  <c r="AH276" s="1"/>
  <c r="AI276" s="1"/>
  <c r="AK276" s="1"/>
  <c r="AF63"/>
  <c r="AG63" s="1"/>
  <c r="AH63" s="1"/>
  <c r="AI63" s="1"/>
  <c r="AK63" s="1"/>
  <c r="AF163"/>
  <c r="AG163" s="1"/>
  <c r="AH163" s="1"/>
  <c r="AI163" s="1"/>
  <c r="N165"/>
  <c r="AF80"/>
  <c r="AG80" s="1"/>
  <c r="AH80" s="1"/>
  <c r="AI80" s="1"/>
  <c r="AK80" s="1"/>
  <c r="AF152"/>
  <c r="AG152" s="1"/>
  <c r="AH152" s="1"/>
  <c r="AI152" s="1"/>
  <c r="AK152" s="1"/>
  <c r="N92"/>
  <c r="N136"/>
  <c r="AF126"/>
  <c r="AG126" s="1"/>
  <c r="AH126" s="1"/>
  <c r="AI126" s="1"/>
  <c r="AK126" s="1"/>
  <c r="AF79"/>
  <c r="AG79" s="1"/>
  <c r="AH79" s="1"/>
  <c r="AI79" s="1"/>
  <c r="AK79" s="1"/>
  <c r="AF198"/>
  <c r="AG198" s="1"/>
  <c r="AH198" s="1"/>
  <c r="AI198" s="1"/>
  <c r="N213"/>
  <c r="AF235"/>
  <c r="AG235" s="1"/>
  <c r="AH235" s="1"/>
  <c r="AI235" s="1"/>
  <c r="AK235" s="1"/>
  <c r="N248"/>
  <c r="N181"/>
  <c r="N278"/>
  <c r="AF108"/>
  <c r="AG108" s="1"/>
  <c r="AH108" s="1"/>
  <c r="AI108" s="1"/>
  <c r="AK108" s="1"/>
  <c r="N95"/>
  <c r="N157"/>
  <c r="AF193"/>
  <c r="AG193" s="1"/>
  <c r="AH193" s="1"/>
  <c r="AI193" s="1"/>
  <c r="N78"/>
  <c r="N109"/>
  <c r="N216"/>
  <c r="AF239"/>
  <c r="AG239" s="1"/>
  <c r="AH239" s="1"/>
  <c r="AI239" s="1"/>
  <c r="AK239" s="1"/>
  <c r="N225"/>
  <c r="AF54"/>
  <c r="AG54" s="1"/>
  <c r="AH54" s="1"/>
  <c r="AI54" s="1"/>
  <c r="AK54" s="1"/>
  <c r="AF199"/>
  <c r="AG199" s="1"/>
  <c r="AH199" s="1"/>
  <c r="AI199" s="1"/>
  <c r="N199"/>
  <c r="N228"/>
  <c r="AF176"/>
  <c r="AG176" s="1"/>
  <c r="AH176" s="1"/>
  <c r="AI176" s="1"/>
  <c r="N301"/>
  <c r="N47"/>
  <c r="AF282"/>
  <c r="AG282" s="1"/>
  <c r="AH282" s="1"/>
  <c r="AI282" s="1"/>
  <c r="AK282" s="1"/>
  <c r="F311"/>
  <c r="N311" s="1"/>
  <c r="B163" i="3"/>
  <c r="F500" i="1"/>
  <c r="N500" s="1"/>
  <c r="F322"/>
  <c r="N322" s="1"/>
  <c r="F533"/>
  <c r="F631" s="1"/>
  <c r="N631" s="1"/>
  <c r="F492"/>
  <c r="N492" s="1"/>
  <c r="B157" i="3"/>
  <c r="F399" i="1"/>
  <c r="N399" s="1"/>
  <c r="F462"/>
  <c r="N462" s="1"/>
  <c r="B33" i="3"/>
  <c r="F386" i="1"/>
  <c r="N386" s="1"/>
  <c r="F372"/>
  <c r="N372" s="1"/>
  <c r="B214" i="3"/>
  <c r="B135"/>
  <c r="B161"/>
  <c r="F373" i="1"/>
  <c r="N373" s="1"/>
  <c r="B256" i="3"/>
  <c r="B174"/>
  <c r="F449" i="1"/>
  <c r="F480"/>
  <c r="N480" s="1"/>
  <c r="F475"/>
  <c r="N475" s="1"/>
  <c r="F551"/>
  <c r="F649" s="1"/>
  <c r="N649" s="1"/>
  <c r="F341"/>
  <c r="N341" s="1"/>
  <c r="B273" i="3"/>
  <c r="F493" i="1"/>
  <c r="N493" s="1"/>
  <c r="B31" i="3"/>
  <c r="B98"/>
  <c r="F515" i="1"/>
  <c r="F613" s="1"/>
  <c r="N613" s="1"/>
  <c r="B175" i="3"/>
  <c r="F490" i="1"/>
  <c r="N490" s="1"/>
  <c r="B87" i="3"/>
  <c r="B150"/>
  <c r="F522" i="1"/>
  <c r="F620" s="1"/>
  <c r="N620" s="1"/>
  <c r="F534"/>
  <c r="F632" s="1"/>
  <c r="N632" s="1"/>
  <c r="B108" i="3"/>
  <c r="B231"/>
  <c r="B203"/>
  <c r="B245"/>
  <c r="B191"/>
  <c r="B116"/>
  <c r="F348" i="1"/>
  <c r="N348" s="1"/>
  <c r="B42" i="3"/>
  <c r="F504" i="1"/>
  <c r="N504" s="1"/>
  <c r="B134" i="3"/>
  <c r="F507" i="1"/>
  <c r="F605" s="1"/>
  <c r="N605" s="1"/>
  <c r="F585"/>
  <c r="F683" s="1"/>
  <c r="N683" s="1"/>
  <c r="F576"/>
  <c r="N576" s="1"/>
  <c r="B278" i="3"/>
  <c r="N243" i="1"/>
  <c r="N129"/>
  <c r="AF124"/>
  <c r="AG124" s="1"/>
  <c r="AH124" s="1"/>
  <c r="AI124" s="1"/>
  <c r="AK124" s="1"/>
  <c r="N170"/>
  <c r="N62"/>
  <c r="N48"/>
  <c r="AF135"/>
  <c r="AG135" s="1"/>
  <c r="AH135" s="1"/>
  <c r="AI135" s="1"/>
  <c r="AK135" s="1"/>
  <c r="N226"/>
  <c r="AF37"/>
  <c r="AG37" s="1"/>
  <c r="AH37" s="1"/>
  <c r="AI37" s="1"/>
  <c r="AK37" s="1"/>
  <c r="N304"/>
  <c r="N274"/>
  <c r="AF300"/>
  <c r="AG300" s="1"/>
  <c r="AH300" s="1"/>
  <c r="AI300" s="1"/>
  <c r="AK300" s="1"/>
  <c r="AF201"/>
  <c r="AG201" s="1"/>
  <c r="AH201" s="1"/>
  <c r="AI201" s="1"/>
  <c r="N21"/>
  <c r="B20" i="3"/>
  <c r="B168"/>
  <c r="B244"/>
  <c r="B129"/>
  <c r="B39"/>
  <c r="B263"/>
  <c r="B19"/>
  <c r="B121"/>
  <c r="B56"/>
  <c r="F328" i="1"/>
  <c r="N328" s="1"/>
  <c r="F486"/>
  <c r="N486" s="1"/>
  <c r="F415"/>
  <c r="N415" s="1"/>
  <c r="B30" i="3"/>
  <c r="F313" i="1"/>
  <c r="N313" s="1"/>
  <c r="B282" i="3"/>
  <c r="A172"/>
  <c r="B224"/>
  <c r="N180" i="1"/>
  <c r="AF204"/>
  <c r="AG204" s="1"/>
  <c r="AH204" s="1"/>
  <c r="AI204" s="1"/>
  <c r="N147"/>
  <c r="AF19"/>
  <c r="AG19" s="1"/>
  <c r="AH19" s="1"/>
  <c r="AI19" s="1"/>
  <c r="AK19" s="1"/>
  <c r="N288"/>
  <c r="AF43"/>
  <c r="AG43" s="1"/>
  <c r="AH43" s="1"/>
  <c r="AI43" s="1"/>
  <c r="AK43" s="1"/>
  <c r="N26"/>
  <c r="N174"/>
  <c r="AF283"/>
  <c r="AG283" s="1"/>
  <c r="AH283" s="1"/>
  <c r="AI283" s="1"/>
  <c r="AK283" s="1"/>
  <c r="N173"/>
  <c r="N122"/>
  <c r="N133"/>
  <c r="AF232"/>
  <c r="AG232" s="1"/>
  <c r="AH232" s="1"/>
  <c r="AI232" s="1"/>
  <c r="AK232" s="1"/>
  <c r="N32"/>
  <c r="N117"/>
  <c r="N179"/>
  <c r="AF220"/>
  <c r="AG220" s="1"/>
  <c r="AH220" s="1"/>
  <c r="AI220" s="1"/>
  <c r="AK220" s="1"/>
  <c r="AF22"/>
  <c r="AG22" s="1"/>
  <c r="AH22" s="1"/>
  <c r="AI22" s="1"/>
  <c r="AK22" s="1"/>
  <c r="N215"/>
  <c r="AF31"/>
  <c r="AG31" s="1"/>
  <c r="AH31" s="1"/>
  <c r="AI31" s="1"/>
  <c r="AK31" s="1"/>
  <c r="AF262"/>
  <c r="AG262" s="1"/>
  <c r="AH262" s="1"/>
  <c r="AI262" s="1"/>
  <c r="AK262" s="1"/>
  <c r="AF180"/>
  <c r="AG180" s="1"/>
  <c r="AH180" s="1"/>
  <c r="AI180" s="1"/>
  <c r="H11" i="2"/>
  <c r="H9"/>
  <c r="H10"/>
  <c r="H18"/>
  <c r="AF68" i="1"/>
  <c r="AG68" s="1"/>
  <c r="AH68" s="1"/>
  <c r="AI68" s="1"/>
  <c r="AK68" s="1"/>
  <c r="N139"/>
  <c r="N119"/>
  <c r="N16"/>
  <c r="AF237"/>
  <c r="AG237" s="1"/>
  <c r="AH237" s="1"/>
  <c r="AI237" s="1"/>
  <c r="AK237" s="1"/>
  <c r="AF138"/>
  <c r="AG138" s="1"/>
  <c r="AH138" s="1"/>
  <c r="AI138" s="1"/>
  <c r="AK138" s="1"/>
  <c r="AF94"/>
  <c r="AG94" s="1"/>
  <c r="AH94" s="1"/>
  <c r="AI94" s="1"/>
  <c r="AK94" s="1"/>
  <c r="AF27"/>
  <c r="AG27" s="1"/>
  <c r="AH27" s="1"/>
  <c r="AI27" s="1"/>
  <c r="AK27" s="1"/>
  <c r="N265"/>
  <c r="F465"/>
  <c r="N465" s="1"/>
  <c r="N284"/>
  <c r="AF52"/>
  <c r="AG52" s="1"/>
  <c r="AH52" s="1"/>
  <c r="AI52" s="1"/>
  <c r="AK52" s="1"/>
  <c r="N145"/>
  <c r="N70"/>
  <c r="AF75"/>
  <c r="AG75" s="1"/>
  <c r="AH75" s="1"/>
  <c r="AI75" s="1"/>
  <c r="AK75" s="1"/>
  <c r="N121"/>
  <c r="AF131"/>
  <c r="AG131" s="1"/>
  <c r="AH131" s="1"/>
  <c r="AI131" s="1"/>
  <c r="AK131" s="1"/>
  <c r="N200"/>
  <c r="AF46"/>
  <c r="AG46" s="1"/>
  <c r="AH46" s="1"/>
  <c r="AI46" s="1"/>
  <c r="AK46" s="1"/>
  <c r="AF130"/>
  <c r="AG130" s="1"/>
  <c r="AH130" s="1"/>
  <c r="AI130" s="1"/>
  <c r="AK130" s="1"/>
  <c r="AF160"/>
  <c r="AG160" s="1"/>
  <c r="AH160" s="1"/>
  <c r="AI160" s="1"/>
  <c r="AF236"/>
  <c r="AG236" s="1"/>
  <c r="AH236" s="1"/>
  <c r="AI236" s="1"/>
  <c r="AK236" s="1"/>
  <c r="N123"/>
  <c r="AF241"/>
  <c r="AG241" s="1"/>
  <c r="AH241" s="1"/>
  <c r="AI241" s="1"/>
  <c r="AK241" s="1"/>
  <c r="AF149"/>
  <c r="AG149" s="1"/>
  <c r="AH149" s="1"/>
  <c r="AI149" s="1"/>
  <c r="AK149" s="1"/>
  <c r="AF85"/>
  <c r="AG85" s="1"/>
  <c r="AH85" s="1"/>
  <c r="AI85" s="1"/>
  <c r="AK85" s="1"/>
  <c r="N23"/>
  <c r="N201"/>
  <c r="N171"/>
  <c r="AF268"/>
  <c r="AG268" s="1"/>
  <c r="AH268" s="1"/>
  <c r="AI268" s="1"/>
  <c r="AK268" s="1"/>
  <c r="N259"/>
  <c r="F429"/>
  <c r="N429" s="1"/>
  <c r="F319"/>
  <c r="N319" s="1"/>
  <c r="F535"/>
  <c r="N535" s="1"/>
  <c r="F538"/>
  <c r="F636" s="1"/>
  <c r="N636" s="1"/>
  <c r="F391"/>
  <c r="N391" s="1"/>
  <c r="F433"/>
  <c r="N433" s="1"/>
  <c r="F489"/>
  <c r="N489" s="1"/>
  <c r="F342"/>
  <c r="N342" s="1"/>
  <c r="F364"/>
  <c r="N364" s="1"/>
  <c r="F530"/>
  <c r="F628" s="1"/>
  <c r="N628" s="1"/>
  <c r="F325"/>
  <c r="N325" s="1"/>
  <c r="F332"/>
  <c r="N332" s="1"/>
  <c r="F379"/>
  <c r="N379" s="1"/>
  <c r="F509"/>
  <c r="F607" s="1"/>
  <c r="N607" s="1"/>
  <c r="F392"/>
  <c r="N392" s="1"/>
  <c r="F505"/>
  <c r="F603" s="1"/>
  <c r="N603" s="1"/>
  <c r="F452"/>
  <c r="N452" s="1"/>
  <c r="F494"/>
  <c r="N494" s="1"/>
  <c r="B32" i="3"/>
  <c r="B190"/>
  <c r="B119"/>
  <c r="F377" i="1"/>
  <c r="N377" s="1"/>
  <c r="F498"/>
  <c r="N498" s="1"/>
  <c r="F369"/>
  <c r="N369" s="1"/>
  <c r="F365"/>
  <c r="N365" s="1"/>
  <c r="F340"/>
  <c r="N340" s="1"/>
  <c r="F514"/>
  <c r="F612" s="1"/>
  <c r="N612" s="1"/>
  <c r="F553"/>
  <c r="F651" s="1"/>
  <c r="N651" s="1"/>
  <c r="F321"/>
  <c r="N321" s="1"/>
  <c r="F317"/>
  <c r="N317" s="1"/>
  <c r="F568"/>
  <c r="F666" s="1"/>
  <c r="N666" s="1"/>
  <c r="B122" i="3"/>
  <c r="B115"/>
  <c r="B120"/>
  <c r="B64"/>
  <c r="B162"/>
  <c r="B259"/>
  <c r="B264"/>
  <c r="B17"/>
  <c r="B145"/>
  <c r="B51"/>
  <c r="B178"/>
  <c r="AF128" i="1"/>
  <c r="AG128" s="1"/>
  <c r="AH128" s="1"/>
  <c r="AI128" s="1"/>
  <c r="AK128" s="1"/>
  <c r="F571"/>
  <c r="F669" s="1"/>
  <c r="N669" s="1"/>
  <c r="F598"/>
  <c r="F696" s="1"/>
  <c r="N696" s="1"/>
  <c r="F593"/>
  <c r="F691" s="1"/>
  <c r="N691" s="1"/>
  <c r="F582"/>
  <c r="F680" s="1"/>
  <c r="N680" s="1"/>
  <c r="F577"/>
  <c r="F675" s="1"/>
  <c r="N675" s="1"/>
  <c r="F573"/>
  <c r="F671" s="1"/>
  <c r="N671" s="1"/>
  <c r="F597"/>
  <c r="F695" s="1"/>
  <c r="N695" s="1"/>
  <c r="B169" i="3"/>
  <c r="B284"/>
  <c r="A224"/>
  <c r="B260"/>
  <c r="N249" i="1"/>
  <c r="AF26"/>
  <c r="AG26" s="1"/>
  <c r="AH26" s="1"/>
  <c r="AI26" s="1"/>
  <c r="AK26" s="1"/>
  <c r="F468"/>
  <c r="N468" s="1"/>
  <c r="AF122"/>
  <c r="AG122" s="1"/>
  <c r="AH122" s="1"/>
  <c r="AI122" s="1"/>
  <c r="AK122" s="1"/>
  <c r="N246"/>
  <c r="N245"/>
  <c r="H15" i="2"/>
  <c r="H14"/>
  <c r="H12"/>
  <c r="H13"/>
  <c r="N296" i="1"/>
  <c r="AF41"/>
  <c r="AG41" s="1"/>
  <c r="AH41" s="1"/>
  <c r="AI41" s="1"/>
  <c r="AK41" s="1"/>
  <c r="AF58"/>
  <c r="AG58" s="1"/>
  <c r="AH58" s="1"/>
  <c r="AI58" s="1"/>
  <c r="AK58" s="1"/>
  <c r="AF265"/>
  <c r="AG265" s="1"/>
  <c r="AH265" s="1"/>
  <c r="AI265" s="1"/>
  <c r="AK265" s="1"/>
  <c r="N166"/>
  <c r="N209"/>
  <c r="AF34"/>
  <c r="AG34" s="1"/>
  <c r="AH34" s="1"/>
  <c r="AI34" s="1"/>
  <c r="AK34" s="1"/>
  <c r="N158"/>
  <c r="N242"/>
  <c r="N192"/>
  <c r="B60" i="3"/>
  <c r="B207"/>
  <c r="B158"/>
  <c r="B177"/>
  <c r="B243"/>
  <c r="B50"/>
  <c r="B128"/>
  <c r="B235"/>
  <c r="B164"/>
  <c r="B117"/>
  <c r="B199"/>
  <c r="B92"/>
  <c r="B24"/>
  <c r="B247"/>
  <c r="B14"/>
  <c r="F418" i="1"/>
  <c r="N418" s="1"/>
  <c r="F411"/>
  <c r="N411" s="1"/>
  <c r="F416"/>
  <c r="N416" s="1"/>
  <c r="F474"/>
  <c r="N474" s="1"/>
  <c r="B298" i="3"/>
  <c r="B294"/>
  <c r="A240"/>
  <c r="AF133" i="1"/>
  <c r="AG133" s="1"/>
  <c r="AH133" s="1"/>
  <c r="AI133" s="1"/>
  <c r="AK133" s="1"/>
  <c r="N303"/>
  <c r="AF129"/>
  <c r="AG129" s="1"/>
  <c r="AH129" s="1"/>
  <c r="AI129" s="1"/>
  <c r="AK129" s="1"/>
  <c r="AF91"/>
  <c r="AG91" s="1"/>
  <c r="AH91" s="1"/>
  <c r="AI91" s="1"/>
  <c r="AK91" s="1"/>
  <c r="F580"/>
  <c r="F678" s="1"/>
  <c r="N678" s="1"/>
  <c r="N124"/>
  <c r="N277"/>
  <c r="AF170"/>
  <c r="AG170" s="1"/>
  <c r="AH170" s="1"/>
  <c r="AI170" s="1"/>
  <c r="N60"/>
  <c r="AF246"/>
  <c r="AG246" s="1"/>
  <c r="AH246" s="1"/>
  <c r="AI246" s="1"/>
  <c r="AK246" s="1"/>
  <c r="N97"/>
  <c r="AF245"/>
  <c r="AG245" s="1"/>
  <c r="AH245" s="1"/>
  <c r="AI245" s="1"/>
  <c r="AK245" s="1"/>
  <c r="N266"/>
  <c r="AF272"/>
  <c r="AG272" s="1"/>
  <c r="AH272" s="1"/>
  <c r="AI272" s="1"/>
  <c r="AK272" s="1"/>
  <c r="AF62"/>
  <c r="AG62" s="1"/>
  <c r="AH62" s="1"/>
  <c r="AI62" s="1"/>
  <c r="AK62" s="1"/>
  <c r="AF158"/>
  <c r="AG158" s="1"/>
  <c r="AH158" s="1"/>
  <c r="AI158" s="1"/>
  <c r="N194"/>
  <c r="AF194"/>
  <c r="AG194" s="1"/>
  <c r="AH194" s="1"/>
  <c r="AI194" s="1"/>
  <c r="N149"/>
  <c r="N116"/>
  <c r="H16" i="2"/>
  <c r="H7"/>
  <c r="AF48" i="1"/>
  <c r="AG48" s="1"/>
  <c r="AH48" s="1"/>
  <c r="AI48" s="1"/>
  <c r="AK48" s="1"/>
  <c r="N135"/>
  <c r="AF53"/>
  <c r="AG53" s="1"/>
  <c r="AH53" s="1"/>
  <c r="AI53" s="1"/>
  <c r="AK53" s="1"/>
  <c r="AF296"/>
  <c r="AG296" s="1"/>
  <c r="AH296" s="1"/>
  <c r="AI296" s="1"/>
  <c r="AK296" s="1"/>
  <c r="N41"/>
  <c r="N38"/>
  <c r="AF226"/>
  <c r="AG226" s="1"/>
  <c r="AH226" s="1"/>
  <c r="AI226" s="1"/>
  <c r="AK226" s="1"/>
  <c r="N58"/>
  <c r="N279"/>
  <c r="AF211"/>
  <c r="AG211" s="1"/>
  <c r="AH211" s="1"/>
  <c r="AI211" s="1"/>
  <c r="AF195"/>
  <c r="AG195" s="1"/>
  <c r="AH195" s="1"/>
  <c r="AI195" s="1"/>
  <c r="N37"/>
  <c r="AF304"/>
  <c r="AG304" s="1"/>
  <c r="AH304" s="1"/>
  <c r="AI304" s="1"/>
  <c r="AK304" s="1"/>
  <c r="AF244"/>
  <c r="AG244" s="1"/>
  <c r="AH244" s="1"/>
  <c r="AI244" s="1"/>
  <c r="AK244" s="1"/>
  <c r="AF171"/>
  <c r="AG171" s="1"/>
  <c r="AH171" s="1"/>
  <c r="AI171" s="1"/>
  <c r="AF274"/>
  <c r="AG274" s="1"/>
  <c r="AH274" s="1"/>
  <c r="AI274" s="1"/>
  <c r="AK274" s="1"/>
  <c r="AF145"/>
  <c r="AG145" s="1"/>
  <c r="AH145" s="1"/>
  <c r="AI145" s="1"/>
  <c r="AK145" s="1"/>
  <c r="AF71"/>
  <c r="AG71" s="1"/>
  <c r="AH71" s="1"/>
  <c r="AI71" s="1"/>
  <c r="AK71" s="1"/>
  <c r="N300"/>
  <c r="AF299"/>
  <c r="AG299" s="1"/>
  <c r="AH299" s="1"/>
  <c r="AI299" s="1"/>
  <c r="AK299" s="1"/>
  <c r="AF209"/>
  <c r="AG209" s="1"/>
  <c r="AH209" s="1"/>
  <c r="AI209" s="1"/>
  <c r="N34"/>
  <c r="AF25"/>
  <c r="AG25" s="1"/>
  <c r="AH25" s="1"/>
  <c r="AI25" s="1"/>
  <c r="AK25" s="1"/>
  <c r="N164"/>
  <c r="N297"/>
  <c r="N98"/>
  <c r="N238"/>
  <c r="AF147"/>
  <c r="AG147" s="1"/>
  <c r="AH147" s="1"/>
  <c r="AI147" s="1"/>
  <c r="AK147" s="1"/>
  <c r="N204"/>
  <c r="N73"/>
  <c r="AF116"/>
  <c r="AG116" s="1"/>
  <c r="AH116" s="1"/>
  <c r="AI116" s="1"/>
  <c r="AK116" s="1"/>
  <c r="N99"/>
  <c r="AF218"/>
  <c r="AG218" s="1"/>
  <c r="AH218" s="1"/>
  <c r="AI218" s="1"/>
  <c r="AK218" s="1"/>
  <c r="N128"/>
  <c r="N72"/>
  <c r="AF259"/>
  <c r="AG259" s="1"/>
  <c r="AH259" s="1"/>
  <c r="AI259" s="1"/>
  <c r="AK259" s="1"/>
  <c r="B133" i="3"/>
  <c r="B23"/>
  <c r="B239"/>
  <c r="B242"/>
  <c r="B95"/>
  <c r="B137"/>
  <c r="B193"/>
  <c r="B46"/>
  <c r="B68"/>
  <c r="B234"/>
  <c r="B29"/>
  <c r="B36"/>
  <c r="B83"/>
  <c r="B213"/>
  <c r="B96"/>
  <c r="B209"/>
  <c r="B156"/>
  <c r="B198"/>
  <c r="F337" i="1"/>
  <c r="N337" s="1"/>
  <c r="F512"/>
  <c r="F610" s="1"/>
  <c r="N610" s="1"/>
  <c r="F334"/>
  <c r="N334" s="1"/>
  <c r="B202" i="3"/>
  <c r="B73"/>
  <c r="B69"/>
  <c r="B44"/>
  <c r="B218"/>
  <c r="B257"/>
  <c r="B25"/>
  <c r="B21"/>
  <c r="B272"/>
  <c r="F366" i="1"/>
  <c r="N366" s="1"/>
  <c r="F443"/>
  <c r="N443" s="1"/>
  <c r="F532"/>
  <c r="F630" s="1"/>
  <c r="N630" s="1"/>
  <c r="F488"/>
  <c r="N488" s="1"/>
  <c r="F331"/>
  <c r="N331" s="1"/>
  <c r="F526"/>
  <c r="F624" s="1"/>
  <c r="N624" s="1"/>
  <c r="F393"/>
  <c r="N393" s="1"/>
  <c r="F423"/>
  <c r="N423" s="1"/>
  <c r="B275" i="3"/>
  <c r="B302"/>
  <c r="B297"/>
  <c r="B286"/>
  <c r="B281"/>
  <c r="B277"/>
  <c r="B301"/>
  <c r="A260"/>
  <c r="J4" i="7"/>
  <c r="D12" i="6"/>
  <c r="G48" i="10" s="1"/>
  <c r="D13" i="6"/>
  <c r="G49" i="10" s="1"/>
  <c r="H4" i="7"/>
  <c r="I4"/>
  <c r="D11" i="6"/>
  <c r="G47" i="10" s="1"/>
  <c r="N619" i="1"/>
  <c r="N637"/>
  <c r="N614"/>
  <c r="N414"/>
  <c r="N617"/>
  <c r="G532"/>
  <c r="G630" s="1"/>
  <c r="A630"/>
  <c r="N556"/>
  <c r="M654"/>
  <c r="N654" s="1"/>
  <c r="G531"/>
  <c r="G629" s="1"/>
  <c r="A629"/>
  <c r="N520"/>
  <c r="M618"/>
  <c r="N618" s="1"/>
  <c r="AS502"/>
  <c r="AT502" s="1"/>
  <c r="AU502" s="1"/>
  <c r="N596"/>
  <c r="N524"/>
  <c r="F622"/>
  <c r="N622" s="1"/>
  <c r="N518"/>
  <c r="F616"/>
  <c r="N616" s="1"/>
  <c r="N536"/>
  <c r="F634"/>
  <c r="N634" s="1"/>
  <c r="N554"/>
  <c r="M652"/>
  <c r="N652" s="1"/>
  <c r="N420"/>
  <c r="N428"/>
  <c r="N318"/>
  <c r="N447"/>
  <c r="N376"/>
  <c r="BN502"/>
  <c r="BK502" s="1"/>
  <c r="N324"/>
  <c r="N516"/>
  <c r="N406"/>
  <c r="N501"/>
  <c r="N450"/>
  <c r="N521"/>
  <c r="N460"/>
  <c r="N449"/>
  <c r="N390"/>
  <c r="N368"/>
  <c r="N374"/>
  <c r="N333"/>
  <c r="N425"/>
  <c r="N454"/>
  <c r="N371"/>
  <c r="N561"/>
  <c r="AK146"/>
  <c r="AK140"/>
  <c r="B157"/>
  <c r="AR415" s="1"/>
  <c r="B436"/>
  <c r="AR694" s="1"/>
  <c r="BF142"/>
  <c r="B154"/>
  <c r="AR412" s="1"/>
  <c r="BF139"/>
  <c r="B433"/>
  <c r="AR691" s="1"/>
  <c r="B167"/>
  <c r="B446"/>
  <c r="BF152"/>
  <c r="A534"/>
  <c r="BE240"/>
  <c r="A533"/>
  <c r="BE239"/>
  <c r="B155"/>
  <c r="AR413" s="1"/>
  <c r="B166"/>
  <c r="AR424" s="1"/>
  <c r="B445"/>
  <c r="BF151"/>
  <c r="B168"/>
  <c r="AR426" s="1"/>
  <c r="B447"/>
  <c r="BF153"/>
  <c r="B163"/>
  <c r="BF148"/>
  <c r="B442"/>
  <c r="A50"/>
  <c r="A342"/>
  <c r="G342" s="1"/>
  <c r="A242"/>
  <c r="BE48"/>
  <c r="A49"/>
  <c r="A341"/>
  <c r="G341" s="1"/>
  <c r="A241"/>
  <c r="BE47"/>
  <c r="B164"/>
  <c r="B443"/>
  <c r="BF149"/>
  <c r="B174"/>
  <c r="B453"/>
  <c r="BF159"/>
  <c r="B177"/>
  <c r="AR435" s="1"/>
  <c r="B456"/>
  <c r="BF162"/>
  <c r="B161"/>
  <c r="AR419" s="1"/>
  <c r="B440"/>
  <c r="BF146"/>
  <c r="B160"/>
  <c r="AR418" s="1"/>
  <c r="B439"/>
  <c r="BF145"/>
  <c r="B180"/>
  <c r="AR438" s="1"/>
  <c r="B459"/>
  <c r="BF165"/>
  <c r="B171"/>
  <c r="AR429" s="1"/>
  <c r="B450"/>
  <c r="BF156"/>
  <c r="B158"/>
  <c r="B437"/>
  <c r="AR695" s="1"/>
  <c r="BF143"/>
  <c r="N506" l="1"/>
  <c r="N544"/>
  <c r="F19" i="2"/>
  <c r="O42" i="1" s="1"/>
  <c r="O336" s="1"/>
  <c r="O630" s="1"/>
  <c r="R630" s="1"/>
  <c r="T630" s="1"/>
  <c r="N547"/>
  <c r="N563"/>
  <c r="N539"/>
  <c r="N560"/>
  <c r="A304" i="3"/>
  <c r="N503" i="1"/>
  <c r="N578"/>
  <c r="N519"/>
  <c r="N542"/>
  <c r="N585"/>
  <c r="F643"/>
  <c r="N643" s="1"/>
  <c r="E4" i="4"/>
  <c r="Q22" s="1"/>
  <c r="Q23" s="1"/>
  <c r="Q25" s="1"/>
  <c r="N594" i="1"/>
  <c r="N557"/>
  <c r="N601"/>
  <c r="N546"/>
  <c r="N517"/>
  <c r="N591"/>
  <c r="F674"/>
  <c r="N674" s="1"/>
  <c r="N541"/>
  <c r="N548"/>
  <c r="N581"/>
  <c r="N567"/>
  <c r="N565"/>
  <c r="N575"/>
  <c r="F602"/>
  <c r="N602" s="1"/>
  <c r="N528"/>
  <c r="N558"/>
  <c r="N511"/>
  <c r="N566"/>
  <c r="N564"/>
  <c r="N597"/>
  <c r="F606"/>
  <c r="N606" s="1"/>
  <c r="N526"/>
  <c r="N574"/>
  <c r="F621"/>
  <c r="N621" s="1"/>
  <c r="F633"/>
  <c r="N633" s="1"/>
  <c r="N595"/>
  <c r="F686"/>
  <c r="N686" s="1"/>
  <c r="N592"/>
  <c r="N584"/>
  <c r="D8" i="12"/>
  <c r="G20" i="10" s="1"/>
  <c r="B44" i="14" s="1"/>
  <c r="N551" i="1"/>
  <c r="N555"/>
  <c r="N552"/>
  <c r="N562"/>
  <c r="C28" i="14"/>
  <c r="D3"/>
  <c r="N525" i="1"/>
  <c r="N587"/>
  <c r="N549"/>
  <c r="N543"/>
  <c r="N579"/>
  <c r="N586"/>
  <c r="N550"/>
  <c r="D19" i="2"/>
  <c r="O113" i="1" s="1"/>
  <c r="O407" s="1"/>
  <c r="N540"/>
  <c r="N531"/>
  <c r="N513"/>
  <c r="N505"/>
  <c r="N583"/>
  <c r="F687"/>
  <c r="N687" s="1"/>
  <c r="N515"/>
  <c r="B434"/>
  <c r="AR692" s="1"/>
  <c r="BF140"/>
  <c r="N590"/>
  <c r="N577"/>
  <c r="N537"/>
  <c r="N569"/>
  <c r="F670"/>
  <c r="N670" s="1"/>
  <c r="N522"/>
  <c r="N559"/>
  <c r="H19" i="2"/>
  <c r="O209" i="1" s="1"/>
  <c r="O503" s="1"/>
  <c r="R503" s="1"/>
  <c r="T503" s="1"/>
  <c r="N598"/>
  <c r="N509"/>
  <c r="N510"/>
  <c r="N580"/>
  <c r="N512"/>
  <c r="N507"/>
  <c r="N534"/>
  <c r="N533"/>
  <c r="N527"/>
  <c r="N593"/>
  <c r="N530"/>
  <c r="N570"/>
  <c r="N529"/>
  <c r="N573"/>
  <c r="N514"/>
  <c r="N538"/>
  <c r="N571"/>
  <c r="N532"/>
  <c r="N553"/>
  <c r="N568"/>
  <c r="N582"/>
  <c r="K4" i="7"/>
  <c r="Q26"/>
  <c r="Q27" s="1"/>
  <c r="L8"/>
  <c r="G534" i="1"/>
  <c r="G632" s="1"/>
  <c r="A632"/>
  <c r="G533"/>
  <c r="G631" s="1"/>
  <c r="A631"/>
  <c r="BO502"/>
  <c r="BP502" s="1"/>
  <c r="BQ502" s="1"/>
  <c r="BL502"/>
  <c r="AK166"/>
  <c r="AK155"/>
  <c r="AK180"/>
  <c r="AK158"/>
  <c r="AR416"/>
  <c r="AK174"/>
  <c r="AR432"/>
  <c r="AK163"/>
  <c r="AR421"/>
  <c r="AK167"/>
  <c r="AR425"/>
  <c r="AK154"/>
  <c r="AK164"/>
  <c r="AR422"/>
  <c r="AK168"/>
  <c r="B181"/>
  <c r="AR439" s="1"/>
  <c r="BF166"/>
  <c r="B460"/>
  <c r="B173"/>
  <c r="AR431" s="1"/>
  <c r="B452"/>
  <c r="BF158"/>
  <c r="B176"/>
  <c r="AR434" s="1"/>
  <c r="BF161"/>
  <c r="B455"/>
  <c r="B186"/>
  <c r="AR444" s="1"/>
  <c r="B465"/>
  <c r="BF171"/>
  <c r="B192"/>
  <c r="AR450" s="1"/>
  <c r="B471"/>
  <c r="BF177"/>
  <c r="B178"/>
  <c r="AR436" s="1"/>
  <c r="B457"/>
  <c r="BF163"/>
  <c r="B182"/>
  <c r="AR440" s="1"/>
  <c r="B461"/>
  <c r="BF167"/>
  <c r="AK171"/>
  <c r="AK177"/>
  <c r="B175"/>
  <c r="AR433" s="1"/>
  <c r="B454"/>
  <c r="BF160"/>
  <c r="B172"/>
  <c r="AR430" s="1"/>
  <c r="B451"/>
  <c r="BF157"/>
  <c r="O15"/>
  <c r="O309" s="1"/>
  <c r="O34"/>
  <c r="O328" s="1"/>
  <c r="O622" s="1"/>
  <c r="R622" s="1"/>
  <c r="T622" s="1"/>
  <c r="O30"/>
  <c r="O324" s="1"/>
  <c r="O618" s="1"/>
  <c r="R618" s="1"/>
  <c r="T618" s="1"/>
  <c r="O18"/>
  <c r="O312" s="1"/>
  <c r="O606" s="1"/>
  <c r="R606" s="1"/>
  <c r="T606" s="1"/>
  <c r="O43"/>
  <c r="O337" s="1"/>
  <c r="O631" s="1"/>
  <c r="O31"/>
  <c r="O325" s="1"/>
  <c r="O619" s="1"/>
  <c r="O27"/>
  <c r="O321" s="1"/>
  <c r="O615" s="1"/>
  <c r="R615" s="1"/>
  <c r="T615" s="1"/>
  <c r="O44"/>
  <c r="O338" s="1"/>
  <c r="O632" s="1"/>
  <c r="O36"/>
  <c r="O330" s="1"/>
  <c r="O624" s="1"/>
  <c r="R624" s="1"/>
  <c r="T624" s="1"/>
  <c r="O45"/>
  <c r="O339" s="1"/>
  <c r="O633" s="1"/>
  <c r="R633" s="1"/>
  <c r="T633" s="1"/>
  <c r="O37"/>
  <c r="O331" s="1"/>
  <c r="O625" s="1"/>
  <c r="O32"/>
  <c r="O326" s="1"/>
  <c r="O620" s="1"/>
  <c r="R620" s="1"/>
  <c r="T620" s="1"/>
  <c r="O16"/>
  <c r="O310" s="1"/>
  <c r="O604" s="1"/>
  <c r="O17"/>
  <c r="O311" s="1"/>
  <c r="O605" s="1"/>
  <c r="R605" s="1"/>
  <c r="T605" s="1"/>
  <c r="O40"/>
  <c r="O334" s="1"/>
  <c r="O628" s="1"/>
  <c r="R628" s="1"/>
  <c r="T628" s="1"/>
  <c r="B179"/>
  <c r="AR437" s="1"/>
  <c r="B458"/>
  <c r="BF164"/>
  <c r="A51"/>
  <c r="A343"/>
  <c r="G343" s="1"/>
  <c r="A243"/>
  <c r="BE49"/>
  <c r="A52"/>
  <c r="A344"/>
  <c r="G344" s="1"/>
  <c r="A244"/>
  <c r="BE50"/>
  <c r="B170"/>
  <c r="AR428" s="1"/>
  <c r="B449"/>
  <c r="BF155"/>
  <c r="B195"/>
  <c r="AR453" s="1"/>
  <c r="B474"/>
  <c r="BF180"/>
  <c r="B189"/>
  <c r="AR447" s="1"/>
  <c r="B468"/>
  <c r="BF174"/>
  <c r="A535"/>
  <c r="BE241"/>
  <c r="A536"/>
  <c r="BE242"/>
  <c r="B183"/>
  <c r="AR441" s="1"/>
  <c r="B462"/>
  <c r="BF168"/>
  <c r="B169"/>
  <c r="AR427" s="1"/>
  <c r="B448"/>
  <c r="BF154"/>
  <c r="AK160"/>
  <c r="AK157"/>
  <c r="AK161"/>
  <c r="O25" l="1"/>
  <c r="O319" s="1"/>
  <c r="O613" s="1"/>
  <c r="R613" s="1"/>
  <c r="T613" s="1"/>
  <c r="O33"/>
  <c r="O327" s="1"/>
  <c r="O621" s="1"/>
  <c r="R621" s="1"/>
  <c r="T621" s="1"/>
  <c r="O21"/>
  <c r="O315" s="1"/>
  <c r="O609" s="1"/>
  <c r="R609" s="1"/>
  <c r="T609" s="1"/>
  <c r="O20"/>
  <c r="O314" s="1"/>
  <c r="O608" s="1"/>
  <c r="R608" s="1"/>
  <c r="T608" s="1"/>
  <c r="O19"/>
  <c r="O313" s="1"/>
  <c r="O607" s="1"/>
  <c r="R607" s="1"/>
  <c r="T607" s="1"/>
  <c r="O35"/>
  <c r="O329" s="1"/>
  <c r="O623" s="1"/>
  <c r="R623" s="1"/>
  <c r="T623" s="1"/>
  <c r="O22"/>
  <c r="O316" s="1"/>
  <c r="O610" s="1"/>
  <c r="R610" s="1"/>
  <c r="T610" s="1"/>
  <c r="O38"/>
  <c r="O332" s="1"/>
  <c r="O626" s="1"/>
  <c r="O41"/>
  <c r="O335" s="1"/>
  <c r="O629" s="1"/>
  <c r="P629" s="1"/>
  <c r="O24"/>
  <c r="O318" s="1"/>
  <c r="O612" s="1"/>
  <c r="R612" s="1"/>
  <c r="T612" s="1"/>
  <c r="O29"/>
  <c r="O323" s="1"/>
  <c r="O617" s="1"/>
  <c r="R617" s="1"/>
  <c r="T617" s="1"/>
  <c r="O28"/>
  <c r="O322" s="1"/>
  <c r="O616" s="1"/>
  <c r="R616" s="1"/>
  <c r="T616" s="1"/>
  <c r="O23"/>
  <c r="O317" s="1"/>
  <c r="O611" s="1"/>
  <c r="R611" s="1"/>
  <c r="T611" s="1"/>
  <c r="O39"/>
  <c r="O333" s="1"/>
  <c r="O627" s="1"/>
  <c r="R627" s="1"/>
  <c r="T627" s="1"/>
  <c r="O26"/>
  <c r="O320" s="1"/>
  <c r="O614" s="1"/>
  <c r="R614" s="1"/>
  <c r="T614" s="1"/>
  <c r="P209"/>
  <c r="Q209" s="1"/>
  <c r="R209" s="1"/>
  <c r="U209" s="1"/>
  <c r="L8" i="4"/>
  <c r="O112" i="1"/>
  <c r="O406" s="1"/>
  <c r="R406" s="1"/>
  <c r="O217"/>
  <c r="O511" s="1"/>
  <c r="R511" s="1"/>
  <c r="O210"/>
  <c r="O504" s="1"/>
  <c r="P504" s="1"/>
  <c r="P503"/>
  <c r="Q503" s="1"/>
  <c r="X503" s="1"/>
  <c r="O235"/>
  <c r="O529" s="1"/>
  <c r="P529" s="1"/>
  <c r="L10" i="7"/>
  <c r="L43"/>
  <c r="P630" i="1"/>
  <c r="Q630" s="1"/>
  <c r="P633"/>
  <c r="Q633" s="1"/>
  <c r="P628"/>
  <c r="Q628" s="1"/>
  <c r="P616"/>
  <c r="Q616" s="1"/>
  <c r="P613"/>
  <c r="P609"/>
  <c r="R632"/>
  <c r="T632" s="1"/>
  <c r="P632"/>
  <c r="R604"/>
  <c r="T604" s="1"/>
  <c r="P604"/>
  <c r="R625"/>
  <c r="T625" s="1"/>
  <c r="P625"/>
  <c r="R631"/>
  <c r="T631" s="1"/>
  <c r="P631"/>
  <c r="P620"/>
  <c r="P606"/>
  <c r="P615"/>
  <c r="P624"/>
  <c r="P610"/>
  <c r="R626"/>
  <c r="T626" s="1"/>
  <c r="P626"/>
  <c r="R619"/>
  <c r="T619" s="1"/>
  <c r="P619"/>
  <c r="P618"/>
  <c r="P608"/>
  <c r="P605"/>
  <c r="P622"/>
  <c r="G536"/>
  <c r="G634" s="1"/>
  <c r="A634"/>
  <c r="G535"/>
  <c r="G633" s="1"/>
  <c r="A633"/>
  <c r="AA209"/>
  <c r="AB209" s="1"/>
  <c r="P315"/>
  <c r="R332"/>
  <c r="R334"/>
  <c r="P334"/>
  <c r="R310"/>
  <c r="P310"/>
  <c r="R331"/>
  <c r="P331"/>
  <c r="R330"/>
  <c r="P330"/>
  <c r="R321"/>
  <c r="P321"/>
  <c r="R337"/>
  <c r="P337"/>
  <c r="R324"/>
  <c r="P324"/>
  <c r="R309"/>
  <c r="P309"/>
  <c r="P329"/>
  <c r="P318"/>
  <c r="R323"/>
  <c r="R322"/>
  <c r="P322"/>
  <c r="R320"/>
  <c r="R336"/>
  <c r="P336"/>
  <c r="R314"/>
  <c r="P314"/>
  <c r="R316"/>
  <c r="R407"/>
  <c r="P407"/>
  <c r="R311"/>
  <c r="P311"/>
  <c r="R326"/>
  <c r="P326"/>
  <c r="R339"/>
  <c r="P339"/>
  <c r="R338"/>
  <c r="P338"/>
  <c r="R325"/>
  <c r="P325"/>
  <c r="R312"/>
  <c r="P312"/>
  <c r="R328"/>
  <c r="P328"/>
  <c r="B184"/>
  <c r="AR442" s="1"/>
  <c r="B463"/>
  <c r="BF169"/>
  <c r="AK169"/>
  <c r="B185"/>
  <c r="AR443" s="1"/>
  <c r="B464"/>
  <c r="BF170"/>
  <c r="AK170"/>
  <c r="A53"/>
  <c r="A345"/>
  <c r="G345" s="1"/>
  <c r="A245"/>
  <c r="BE51"/>
  <c r="P33"/>
  <c r="Q33" s="1"/>
  <c r="O70"/>
  <c r="O364" s="1"/>
  <c r="O658" s="1"/>
  <c r="P38"/>
  <c r="Q38" s="1"/>
  <c r="B197"/>
  <c r="AR455" s="1"/>
  <c r="B476"/>
  <c r="BF182"/>
  <c r="AK182"/>
  <c r="B188"/>
  <c r="AR446" s="1"/>
  <c r="BF173"/>
  <c r="B467"/>
  <c r="AK173"/>
  <c r="B194"/>
  <c r="AR452" s="1"/>
  <c r="B473"/>
  <c r="BF179"/>
  <c r="AK179"/>
  <c r="O64"/>
  <c r="O358" s="1"/>
  <c r="O652" s="1"/>
  <c r="P32"/>
  <c r="Q32" s="1"/>
  <c r="O77"/>
  <c r="O371" s="1"/>
  <c r="O665" s="1"/>
  <c r="P45"/>
  <c r="Q45" s="1"/>
  <c r="O76"/>
  <c r="O370" s="1"/>
  <c r="O664" s="1"/>
  <c r="P44"/>
  <c r="Q44" s="1"/>
  <c r="O63"/>
  <c r="O357" s="1"/>
  <c r="O651" s="1"/>
  <c r="P31"/>
  <c r="Q31" s="1"/>
  <c r="O66"/>
  <c r="O360" s="1"/>
  <c r="O654" s="1"/>
  <c r="P34"/>
  <c r="Q34" s="1"/>
  <c r="B193"/>
  <c r="AR451" s="1"/>
  <c r="B472"/>
  <c r="BF178"/>
  <c r="AK178"/>
  <c r="B196"/>
  <c r="AR454" s="1"/>
  <c r="BF181"/>
  <c r="B475"/>
  <c r="AK181"/>
  <c r="B204"/>
  <c r="AR462" s="1"/>
  <c r="B483"/>
  <c r="BF189"/>
  <c r="AK189"/>
  <c r="A538"/>
  <c r="BE244"/>
  <c r="A537"/>
  <c r="BE243"/>
  <c r="O72"/>
  <c r="O366" s="1"/>
  <c r="O660" s="1"/>
  <c r="P40"/>
  <c r="Q40" s="1"/>
  <c r="O48"/>
  <c r="O342" s="1"/>
  <c r="O636" s="1"/>
  <c r="P16"/>
  <c r="Q16" s="1"/>
  <c r="O69"/>
  <c r="O363" s="1"/>
  <c r="O657" s="1"/>
  <c r="P37"/>
  <c r="Q37" s="1"/>
  <c r="O68"/>
  <c r="O362" s="1"/>
  <c r="O656" s="1"/>
  <c r="P36"/>
  <c r="Q36" s="1"/>
  <c r="O59"/>
  <c r="P27"/>
  <c r="Q27" s="1"/>
  <c r="O75"/>
  <c r="O369" s="1"/>
  <c r="O663" s="1"/>
  <c r="P43"/>
  <c r="Q43" s="1"/>
  <c r="O62"/>
  <c r="O356" s="1"/>
  <c r="O650" s="1"/>
  <c r="P30"/>
  <c r="Q30" s="1"/>
  <c r="O46"/>
  <c r="O340" s="1"/>
  <c r="O634" s="1"/>
  <c r="O47"/>
  <c r="O341" s="1"/>
  <c r="O635" s="1"/>
  <c r="P15"/>
  <c r="Q15" s="1"/>
  <c r="B207"/>
  <c r="AR465" s="1"/>
  <c r="B486"/>
  <c r="BF192"/>
  <c r="AK192"/>
  <c r="O118"/>
  <c r="O412" s="1"/>
  <c r="O115"/>
  <c r="O409" s="1"/>
  <c r="O132"/>
  <c r="O426" s="1"/>
  <c r="P113"/>
  <c r="Q113" s="1"/>
  <c r="A54"/>
  <c r="A346"/>
  <c r="G346" s="1"/>
  <c r="A246"/>
  <c r="BE52"/>
  <c r="P25"/>
  <c r="Q25" s="1"/>
  <c r="P21"/>
  <c r="Q21" s="1"/>
  <c r="O52"/>
  <c r="O346" s="1"/>
  <c r="O640" s="1"/>
  <c r="P20"/>
  <c r="Q20" s="1"/>
  <c r="O54"/>
  <c r="O348" s="1"/>
  <c r="O642" s="1"/>
  <c r="P22"/>
  <c r="Q22" s="1"/>
  <c r="B190"/>
  <c r="AR448" s="1"/>
  <c r="B469"/>
  <c r="BF175"/>
  <c r="AK175"/>
  <c r="B198"/>
  <c r="AR456" s="1"/>
  <c r="B477"/>
  <c r="BF183"/>
  <c r="AK183"/>
  <c r="O49"/>
  <c r="O343" s="1"/>
  <c r="O637" s="1"/>
  <c r="P17"/>
  <c r="Q17" s="1"/>
  <c r="O50"/>
  <c r="O344" s="1"/>
  <c r="O638" s="1"/>
  <c r="P18"/>
  <c r="Q18" s="1"/>
  <c r="B210"/>
  <c r="AR468" s="1"/>
  <c r="B489"/>
  <c r="BF195"/>
  <c r="AK195"/>
  <c r="P29"/>
  <c r="Q29" s="1"/>
  <c r="O60"/>
  <c r="P28"/>
  <c r="Q28" s="1"/>
  <c r="P26"/>
  <c r="Q26" s="1"/>
  <c r="O74"/>
  <c r="O368" s="1"/>
  <c r="O662" s="1"/>
  <c r="P42"/>
  <c r="Q42" s="1"/>
  <c r="B187"/>
  <c r="AR445" s="1"/>
  <c r="B466"/>
  <c r="BF172"/>
  <c r="AK172"/>
  <c r="B201"/>
  <c r="AR459" s="1"/>
  <c r="B480"/>
  <c r="BF186"/>
  <c r="AK186"/>
  <c r="B191"/>
  <c r="AR449" s="1"/>
  <c r="B470"/>
  <c r="BF176"/>
  <c r="AK176"/>
  <c r="P332" l="1"/>
  <c r="BH332" s="1"/>
  <c r="O55"/>
  <c r="O349" s="1"/>
  <c r="O643" s="1"/>
  <c r="P643" s="1"/>
  <c r="O56"/>
  <c r="O350" s="1"/>
  <c r="O644" s="1"/>
  <c r="P644" s="1"/>
  <c r="O51"/>
  <c r="O345" s="1"/>
  <c r="O639" s="1"/>
  <c r="P333"/>
  <c r="BH333" s="1"/>
  <c r="R317"/>
  <c r="T317" s="1"/>
  <c r="O71"/>
  <c r="O365" s="1"/>
  <c r="O659" s="1"/>
  <c r="P659" s="1"/>
  <c r="P607"/>
  <c r="P23"/>
  <c r="Q23" s="1"/>
  <c r="W23" s="1"/>
  <c r="P19"/>
  <c r="Q19" s="1"/>
  <c r="S19" s="1"/>
  <c r="P317"/>
  <c r="R313"/>
  <c r="R629"/>
  <c r="T629" s="1"/>
  <c r="O73"/>
  <c r="O367" s="1"/>
  <c r="O661" s="1"/>
  <c r="R661" s="1"/>
  <c r="T661" s="1"/>
  <c r="R319"/>
  <c r="T319" s="1"/>
  <c r="R335"/>
  <c r="P313"/>
  <c r="BH313" s="1"/>
  <c r="P41"/>
  <c r="Q41" s="1"/>
  <c r="AA41" s="1"/>
  <c r="AB41" s="1"/>
  <c r="O57"/>
  <c r="O351" s="1"/>
  <c r="O645" s="1"/>
  <c r="P645" s="1"/>
  <c r="P319"/>
  <c r="P335"/>
  <c r="BH335" s="1"/>
  <c r="P24"/>
  <c r="Q24" s="1"/>
  <c r="W24" s="1"/>
  <c r="R327"/>
  <c r="T327" s="1"/>
  <c r="P35"/>
  <c r="Q35" s="1"/>
  <c r="S35" s="1"/>
  <c r="O65"/>
  <c r="O359" s="1"/>
  <c r="O653" s="1"/>
  <c r="P653" s="1"/>
  <c r="R333"/>
  <c r="T333" s="1"/>
  <c r="R318"/>
  <c r="T318" s="1"/>
  <c r="R329"/>
  <c r="T329" s="1"/>
  <c r="R315"/>
  <c r="T315" s="1"/>
  <c r="P627"/>
  <c r="BH627" s="1"/>
  <c r="P614"/>
  <c r="Q614" s="1"/>
  <c r="P623"/>
  <c r="P612"/>
  <c r="BH612" s="1"/>
  <c r="P39"/>
  <c r="Q39" s="1"/>
  <c r="S39" s="1"/>
  <c r="O58"/>
  <c r="O352" s="1"/>
  <c r="O646" s="1"/>
  <c r="R646" s="1"/>
  <c r="T646" s="1"/>
  <c r="O61"/>
  <c r="O603" s="1"/>
  <c r="O67"/>
  <c r="O361" s="1"/>
  <c r="O655" s="1"/>
  <c r="P655" s="1"/>
  <c r="O53"/>
  <c r="O347" s="1"/>
  <c r="O641" s="1"/>
  <c r="P641" s="1"/>
  <c r="P316"/>
  <c r="BH316" s="1"/>
  <c r="P320"/>
  <c r="Q320" s="1"/>
  <c r="BE320" s="1"/>
  <c r="CI320" s="1"/>
  <c r="P323"/>
  <c r="Q323" s="1"/>
  <c r="BE323" s="1"/>
  <c r="CI323" s="1"/>
  <c r="P327"/>
  <c r="Q327" s="1"/>
  <c r="BE327" s="1"/>
  <c r="CI327" s="1"/>
  <c r="P617"/>
  <c r="Q617" s="1"/>
  <c r="P621"/>
  <c r="Q621" s="1"/>
  <c r="P611"/>
  <c r="BH611" s="1"/>
  <c r="W209"/>
  <c r="S209"/>
  <c r="V209" s="1"/>
  <c r="T209" s="1"/>
  <c r="X209" s="1"/>
  <c r="AP209" s="1"/>
  <c r="BH503"/>
  <c r="O218"/>
  <c r="O512" s="1"/>
  <c r="P512" s="1"/>
  <c r="AC209"/>
  <c r="O117"/>
  <c r="O411" s="1"/>
  <c r="P411" s="1"/>
  <c r="O261"/>
  <c r="O555" s="1"/>
  <c r="P555" s="1"/>
  <c r="P406"/>
  <c r="BH406" s="1"/>
  <c r="P511"/>
  <c r="BH511" s="1"/>
  <c r="O131"/>
  <c r="O425" s="1"/>
  <c r="R425" s="1"/>
  <c r="P235"/>
  <c r="Q235" s="1"/>
  <c r="AA235" s="1"/>
  <c r="AB235" s="1"/>
  <c r="O114"/>
  <c r="O408" s="1"/>
  <c r="R408" s="1"/>
  <c r="R529"/>
  <c r="T529" s="1"/>
  <c r="P112"/>
  <c r="Q112" s="1"/>
  <c r="S112" s="1"/>
  <c r="R504"/>
  <c r="T504" s="1"/>
  <c r="O211"/>
  <c r="O505" s="1"/>
  <c r="R505" s="1"/>
  <c r="O243"/>
  <c r="O537" s="1"/>
  <c r="R537" s="1"/>
  <c r="O225"/>
  <c r="O519" s="1"/>
  <c r="P519" s="1"/>
  <c r="P210"/>
  <c r="Q210" s="1"/>
  <c r="S210" s="1"/>
  <c r="P217"/>
  <c r="Q217" s="1"/>
  <c r="R217" s="1"/>
  <c r="O236"/>
  <c r="O530" s="1"/>
  <c r="P530" s="1"/>
  <c r="L11" i="7"/>
  <c r="Q11"/>
  <c r="BC503" i="1"/>
  <c r="BH628"/>
  <c r="Z503"/>
  <c r="AE503" s="1"/>
  <c r="BH630"/>
  <c r="Q612"/>
  <c r="Z612" s="1"/>
  <c r="BD503"/>
  <c r="BH616"/>
  <c r="BH633"/>
  <c r="Q611"/>
  <c r="BE611" s="1"/>
  <c r="CI611" s="1"/>
  <c r="R637"/>
  <c r="T637" s="1"/>
  <c r="P637"/>
  <c r="BH622"/>
  <c r="Q622"/>
  <c r="BH619"/>
  <c r="Q619"/>
  <c r="BD630"/>
  <c r="X630"/>
  <c r="Z630"/>
  <c r="BE630"/>
  <c r="V630"/>
  <c r="W630" s="1"/>
  <c r="S630"/>
  <c r="U630" s="1"/>
  <c r="BC630"/>
  <c r="BH624"/>
  <c r="Q624"/>
  <c r="BH623"/>
  <c r="Q623"/>
  <c r="BC616"/>
  <c r="Z616"/>
  <c r="S616"/>
  <c r="U616" s="1"/>
  <c r="V616"/>
  <c r="W616" s="1"/>
  <c r="BE616"/>
  <c r="CI616" s="1"/>
  <c r="X616"/>
  <c r="BD616"/>
  <c r="R641"/>
  <c r="T641" s="1"/>
  <c r="R663"/>
  <c r="T663" s="1"/>
  <c r="P663"/>
  <c r="R636"/>
  <c r="T636" s="1"/>
  <c r="P636"/>
  <c r="R642"/>
  <c r="T642" s="1"/>
  <c r="P642"/>
  <c r="R640"/>
  <c r="T640" s="1"/>
  <c r="P640"/>
  <c r="R650"/>
  <c r="T650" s="1"/>
  <c r="P650"/>
  <c r="O353"/>
  <c r="O647" s="1"/>
  <c r="O601"/>
  <c r="R657"/>
  <c r="T657" s="1"/>
  <c r="P657"/>
  <c r="R660"/>
  <c r="T660" s="1"/>
  <c r="P660"/>
  <c r="R651"/>
  <c r="T651" s="1"/>
  <c r="P651"/>
  <c r="R665"/>
  <c r="T665" s="1"/>
  <c r="P665"/>
  <c r="R658"/>
  <c r="T658" s="1"/>
  <c r="P658"/>
  <c r="R653"/>
  <c r="T653" s="1"/>
  <c r="Q605"/>
  <c r="BH605"/>
  <c r="BH618"/>
  <c r="Q618"/>
  <c r="BH621"/>
  <c r="BH607"/>
  <c r="Q607"/>
  <c r="BH613"/>
  <c r="Q613"/>
  <c r="R643"/>
  <c r="T643" s="1"/>
  <c r="O355"/>
  <c r="O649" s="1"/>
  <c r="P661"/>
  <c r="Q608"/>
  <c r="BH608"/>
  <c r="BH625"/>
  <c r="Q625"/>
  <c r="R634"/>
  <c r="T634" s="1"/>
  <c r="P634"/>
  <c r="R656"/>
  <c r="T656" s="1"/>
  <c r="P656"/>
  <c r="R654"/>
  <c r="T654" s="1"/>
  <c r="P654"/>
  <c r="R664"/>
  <c r="T664" s="1"/>
  <c r="P664"/>
  <c r="R652"/>
  <c r="T652" s="1"/>
  <c r="P652"/>
  <c r="R639"/>
  <c r="T639" s="1"/>
  <c r="P639"/>
  <c r="BH610"/>
  <c r="Q610"/>
  <c r="BH606"/>
  <c r="Q606"/>
  <c r="Q631"/>
  <c r="BH631"/>
  <c r="X633"/>
  <c r="S633"/>
  <c r="U633" s="1"/>
  <c r="Z633"/>
  <c r="BE633"/>
  <c r="BD633"/>
  <c r="BC633"/>
  <c r="V633"/>
  <c r="W633" s="1"/>
  <c r="R662"/>
  <c r="T662" s="1"/>
  <c r="P662"/>
  <c r="O354"/>
  <c r="O648" s="1"/>
  <c r="O602"/>
  <c r="R638"/>
  <c r="T638" s="1"/>
  <c r="P638"/>
  <c r="R635"/>
  <c r="T635" s="1"/>
  <c r="P635"/>
  <c r="Q627"/>
  <c r="BH629"/>
  <c r="Q629"/>
  <c r="BH626"/>
  <c r="Q626"/>
  <c r="Q615"/>
  <c r="BH615"/>
  <c r="Q620"/>
  <c r="BH620"/>
  <c r="Q604"/>
  <c r="BH604"/>
  <c r="BE628"/>
  <c r="CI628" s="1"/>
  <c r="V628"/>
  <c r="W628" s="1"/>
  <c r="BD628"/>
  <c r="BC628"/>
  <c r="S628"/>
  <c r="U628" s="1"/>
  <c r="X628"/>
  <c r="Z628"/>
  <c r="BH632"/>
  <c r="Q632"/>
  <c r="BH609"/>
  <c r="Q609"/>
  <c r="S503"/>
  <c r="U503" s="1"/>
  <c r="AB503" s="1"/>
  <c r="G537"/>
  <c r="G635" s="1"/>
  <c r="A635"/>
  <c r="Q310"/>
  <c r="BE310" s="1"/>
  <c r="CI310" s="1"/>
  <c r="BH310"/>
  <c r="Q328"/>
  <c r="BD328" s="1"/>
  <c r="BH328"/>
  <c r="Q325"/>
  <c r="X325" s="1"/>
  <c r="Y325" s="1"/>
  <c r="BH325"/>
  <c r="Q339"/>
  <c r="BD339" s="1"/>
  <c r="BH339"/>
  <c r="Q311"/>
  <c r="BE311" s="1"/>
  <c r="CI311" s="1"/>
  <c r="BH311"/>
  <c r="Q319"/>
  <c r="BD319" s="1"/>
  <c r="BH319"/>
  <c r="Q336"/>
  <c r="BE336" s="1"/>
  <c r="CI336" s="1"/>
  <c r="BH336"/>
  <c r="Q322"/>
  <c r="BE322" s="1"/>
  <c r="CI322" s="1"/>
  <c r="BH322"/>
  <c r="Q318"/>
  <c r="BE318" s="1"/>
  <c r="CI318" s="1"/>
  <c r="BH318"/>
  <c r="Q329"/>
  <c r="BC329" s="1"/>
  <c r="BH329"/>
  <c r="Q324"/>
  <c r="BC324" s="1"/>
  <c r="BH324"/>
  <c r="Q321"/>
  <c r="BD321" s="1"/>
  <c r="BH321"/>
  <c r="Q331"/>
  <c r="BD331" s="1"/>
  <c r="BH331"/>
  <c r="Q334"/>
  <c r="BE334" s="1"/>
  <c r="CI334" s="1"/>
  <c r="BH334"/>
  <c r="Q315"/>
  <c r="BD315" s="1"/>
  <c r="BH315"/>
  <c r="V503"/>
  <c r="W503" s="1"/>
  <c r="BE503"/>
  <c r="CI503" s="1"/>
  <c r="Q312"/>
  <c r="X312" s="1"/>
  <c r="BH312"/>
  <c r="Q338"/>
  <c r="BC338" s="1"/>
  <c r="BH338"/>
  <c r="Q326"/>
  <c r="BD326" s="1"/>
  <c r="BH326"/>
  <c r="Q407"/>
  <c r="V407" s="1"/>
  <c r="W407" s="1"/>
  <c r="BH407"/>
  <c r="Q314"/>
  <c r="X314" s="1"/>
  <c r="Y314" s="1"/>
  <c r="BH314"/>
  <c r="Q504"/>
  <c r="X504" s="1"/>
  <c r="Y504" s="1"/>
  <c r="BH504"/>
  <c r="Q317"/>
  <c r="BE317" s="1"/>
  <c r="CI317" s="1"/>
  <c r="BH317"/>
  <c r="BH327"/>
  <c r="Q309"/>
  <c r="BD309" s="1"/>
  <c r="BH309"/>
  <c r="Q337"/>
  <c r="BE337" s="1"/>
  <c r="CI337" s="1"/>
  <c r="BH337"/>
  <c r="Q330"/>
  <c r="BE330" s="1"/>
  <c r="CI330" s="1"/>
  <c r="BH330"/>
  <c r="Q529"/>
  <c r="BD529" s="1"/>
  <c r="BH529"/>
  <c r="G538"/>
  <c r="G636" s="1"/>
  <c r="A636"/>
  <c r="AD209"/>
  <c r="T328"/>
  <c r="T339"/>
  <c r="T311"/>
  <c r="T336"/>
  <c r="T322"/>
  <c r="T324"/>
  <c r="T331"/>
  <c r="T334"/>
  <c r="T332"/>
  <c r="T406"/>
  <c r="T312"/>
  <c r="T338"/>
  <c r="T326"/>
  <c r="T407"/>
  <c r="T314"/>
  <c r="T320"/>
  <c r="T323"/>
  <c r="T335"/>
  <c r="T309"/>
  <c r="T337"/>
  <c r="T330"/>
  <c r="T310"/>
  <c r="T313"/>
  <c r="T325"/>
  <c r="T316"/>
  <c r="T511"/>
  <c r="T321"/>
  <c r="R346"/>
  <c r="P346"/>
  <c r="R363"/>
  <c r="P363"/>
  <c r="R358"/>
  <c r="P358"/>
  <c r="R361"/>
  <c r="R426"/>
  <c r="P426"/>
  <c r="R340"/>
  <c r="P340"/>
  <c r="R369"/>
  <c r="P369"/>
  <c r="R362"/>
  <c r="P362"/>
  <c r="R342"/>
  <c r="P342"/>
  <c r="R357"/>
  <c r="P357"/>
  <c r="R371"/>
  <c r="P371"/>
  <c r="R364"/>
  <c r="P364"/>
  <c r="Y503"/>
  <c r="AC503"/>
  <c r="AD503"/>
  <c r="P351"/>
  <c r="R360"/>
  <c r="P360"/>
  <c r="R345"/>
  <c r="P345"/>
  <c r="R368"/>
  <c r="P368"/>
  <c r="P365"/>
  <c r="R350"/>
  <c r="R344"/>
  <c r="P344"/>
  <c r="R341"/>
  <c r="P341"/>
  <c r="R348"/>
  <c r="P348"/>
  <c r="R412"/>
  <c r="P412"/>
  <c r="R356"/>
  <c r="P356"/>
  <c r="R366"/>
  <c r="P366"/>
  <c r="R370"/>
  <c r="P370"/>
  <c r="R411"/>
  <c r="R367"/>
  <c r="R343"/>
  <c r="P343"/>
  <c r="R409"/>
  <c r="P409"/>
  <c r="O106"/>
  <c r="P74"/>
  <c r="Q74" s="1"/>
  <c r="O92"/>
  <c r="P60"/>
  <c r="Q60" s="1"/>
  <c r="O82"/>
  <c r="P50"/>
  <c r="Q50" s="1"/>
  <c r="R35"/>
  <c r="W35"/>
  <c r="AA35"/>
  <c r="AB35" s="1"/>
  <c r="AC21"/>
  <c r="AA21"/>
  <c r="AB21" s="1"/>
  <c r="R21"/>
  <c r="W21"/>
  <c r="S21"/>
  <c r="O134"/>
  <c r="O428" s="1"/>
  <c r="O120"/>
  <c r="O414" s="1"/>
  <c r="P115"/>
  <c r="Q115" s="1"/>
  <c r="O100"/>
  <c r="P68"/>
  <c r="Q68" s="1"/>
  <c r="O95"/>
  <c r="P63"/>
  <c r="Q63" s="1"/>
  <c r="O102"/>
  <c r="P70"/>
  <c r="Q70" s="1"/>
  <c r="A55"/>
  <c r="A247"/>
  <c r="A347"/>
  <c r="G347" s="1"/>
  <c r="BE53"/>
  <c r="B199"/>
  <c r="AR457" s="1"/>
  <c r="B478"/>
  <c r="BF184"/>
  <c r="AK184"/>
  <c r="R42"/>
  <c r="W42"/>
  <c r="S42"/>
  <c r="AC42"/>
  <c r="AA42"/>
  <c r="AB42" s="1"/>
  <c r="W28"/>
  <c r="S28"/>
  <c r="AC28"/>
  <c r="AA28"/>
  <c r="AB28" s="1"/>
  <c r="R28"/>
  <c r="S24"/>
  <c r="O84"/>
  <c r="P52"/>
  <c r="Q52" s="1"/>
  <c r="R43"/>
  <c r="W43"/>
  <c r="S43"/>
  <c r="AC43"/>
  <c r="AA43"/>
  <c r="AB43" s="1"/>
  <c r="R31"/>
  <c r="W31"/>
  <c r="S31"/>
  <c r="AC31"/>
  <c r="AA31"/>
  <c r="AB31" s="1"/>
  <c r="AC45"/>
  <c r="AA45"/>
  <c r="AB45" s="1"/>
  <c r="R45"/>
  <c r="W45"/>
  <c r="S45"/>
  <c r="R38"/>
  <c r="W38"/>
  <c r="S38"/>
  <c r="AC38"/>
  <c r="AA38"/>
  <c r="AB38" s="1"/>
  <c r="AC33"/>
  <c r="AA33"/>
  <c r="AB33" s="1"/>
  <c r="R33"/>
  <c r="W33"/>
  <c r="S33"/>
  <c r="B206"/>
  <c r="AR464" s="1"/>
  <c r="B485"/>
  <c r="BF191"/>
  <c r="AK191"/>
  <c r="BF201"/>
  <c r="B495"/>
  <c r="AK201"/>
  <c r="B202"/>
  <c r="AR460" s="1"/>
  <c r="B481"/>
  <c r="BF187"/>
  <c r="AK187"/>
  <c r="P55"/>
  <c r="Q55" s="1"/>
  <c r="O93"/>
  <c r="B504"/>
  <c r="B602" s="1"/>
  <c r="BF210"/>
  <c r="AK210"/>
  <c r="O81"/>
  <c r="P49"/>
  <c r="Q49" s="1"/>
  <c r="B492"/>
  <c r="BF198"/>
  <c r="AK198"/>
  <c r="R22"/>
  <c r="W22"/>
  <c r="S22"/>
  <c r="AC22"/>
  <c r="AA22"/>
  <c r="AB22" s="1"/>
  <c r="W20"/>
  <c r="S20"/>
  <c r="AC20"/>
  <c r="AA20"/>
  <c r="AB20" s="1"/>
  <c r="R20"/>
  <c r="AC25"/>
  <c r="AA25"/>
  <c r="AB25" s="1"/>
  <c r="R25"/>
  <c r="W25"/>
  <c r="S25"/>
  <c r="W113"/>
  <c r="S113"/>
  <c r="AC113"/>
  <c r="AA113"/>
  <c r="AB113" s="1"/>
  <c r="R113"/>
  <c r="AA15"/>
  <c r="AB15" s="1"/>
  <c r="W15"/>
  <c r="S15"/>
  <c r="R15"/>
  <c r="AC15"/>
  <c r="O94"/>
  <c r="P62"/>
  <c r="Q62" s="1"/>
  <c r="O91"/>
  <c r="P59"/>
  <c r="Q59" s="1"/>
  <c r="O101"/>
  <c r="P69"/>
  <c r="Q69" s="1"/>
  <c r="O104"/>
  <c r="P72"/>
  <c r="Q72" s="1"/>
  <c r="B498"/>
  <c r="BF204"/>
  <c r="AK204"/>
  <c r="B211"/>
  <c r="AR469" s="1"/>
  <c r="B490"/>
  <c r="BF196"/>
  <c r="AK196"/>
  <c r="B487"/>
  <c r="BF193"/>
  <c r="AK193"/>
  <c r="O98"/>
  <c r="P66"/>
  <c r="Q66" s="1"/>
  <c r="O108"/>
  <c r="P76"/>
  <c r="Q76" s="1"/>
  <c r="O96"/>
  <c r="P64"/>
  <c r="Q64" s="1"/>
  <c r="B209"/>
  <c r="AR467" s="1"/>
  <c r="B488"/>
  <c r="BF194"/>
  <c r="AK194"/>
  <c r="B203"/>
  <c r="AR461" s="1"/>
  <c r="B482"/>
  <c r="BF188"/>
  <c r="AK188"/>
  <c r="B212"/>
  <c r="AR470" s="1"/>
  <c r="B491"/>
  <c r="BF197"/>
  <c r="AK197"/>
  <c r="O83"/>
  <c r="P51"/>
  <c r="Q51" s="1"/>
  <c r="A539"/>
  <c r="BE245"/>
  <c r="O103"/>
  <c r="P56"/>
  <c r="Q56" s="1"/>
  <c r="O78"/>
  <c r="O372" s="1"/>
  <c r="O666" s="1"/>
  <c r="P46"/>
  <c r="Q46" s="1"/>
  <c r="O107"/>
  <c r="P75"/>
  <c r="Q75" s="1"/>
  <c r="O80"/>
  <c r="P48"/>
  <c r="Q48" s="1"/>
  <c r="O109"/>
  <c r="P77"/>
  <c r="Q77" s="1"/>
  <c r="B200"/>
  <c r="AR458" s="1"/>
  <c r="B479"/>
  <c r="BF185"/>
  <c r="AK185"/>
  <c r="AC39"/>
  <c r="R18"/>
  <c r="W18"/>
  <c r="S18"/>
  <c r="AC18"/>
  <c r="AA18"/>
  <c r="AB18" s="1"/>
  <c r="O86"/>
  <c r="P54"/>
  <c r="Q54" s="1"/>
  <c r="O89"/>
  <c r="A56"/>
  <c r="A348"/>
  <c r="G348" s="1"/>
  <c r="A248"/>
  <c r="BE54"/>
  <c r="O151"/>
  <c r="O445" s="1"/>
  <c r="P132"/>
  <c r="Q132" s="1"/>
  <c r="B501"/>
  <c r="BF207"/>
  <c r="AK207"/>
  <c r="O79"/>
  <c r="P47"/>
  <c r="Q47" s="1"/>
  <c r="W36"/>
  <c r="S36"/>
  <c r="AC36"/>
  <c r="AA36"/>
  <c r="AB36" s="1"/>
  <c r="R36"/>
  <c r="W16"/>
  <c r="S16"/>
  <c r="AC16"/>
  <c r="AA16"/>
  <c r="AB16" s="1"/>
  <c r="R16"/>
  <c r="R26"/>
  <c r="W26"/>
  <c r="S26"/>
  <c r="AC26"/>
  <c r="AA26"/>
  <c r="AB26" s="1"/>
  <c r="AC23"/>
  <c r="AC29"/>
  <c r="AA29"/>
  <c r="AB29" s="1"/>
  <c r="R29"/>
  <c r="W29"/>
  <c r="S29"/>
  <c r="R41"/>
  <c r="AC17"/>
  <c r="AA17"/>
  <c r="AB17" s="1"/>
  <c r="R17"/>
  <c r="W17"/>
  <c r="S17"/>
  <c r="B205"/>
  <c r="AR463" s="1"/>
  <c r="B484"/>
  <c r="BF190"/>
  <c r="AK190"/>
  <c r="A540"/>
  <c r="BE246"/>
  <c r="O123"/>
  <c r="O417" s="1"/>
  <c r="O137"/>
  <c r="O431" s="1"/>
  <c r="P118"/>
  <c r="Q118" s="1"/>
  <c r="R30"/>
  <c r="W30"/>
  <c r="S30"/>
  <c r="AC30"/>
  <c r="AA30"/>
  <c r="AB30" s="1"/>
  <c r="R27"/>
  <c r="W27"/>
  <c r="S27"/>
  <c r="AC27"/>
  <c r="AA27"/>
  <c r="AB27" s="1"/>
  <c r="AC37"/>
  <c r="AA37"/>
  <c r="AB37" s="1"/>
  <c r="R37"/>
  <c r="W37"/>
  <c r="S37"/>
  <c r="W40"/>
  <c r="S40"/>
  <c r="AC40"/>
  <c r="AA40"/>
  <c r="AB40" s="1"/>
  <c r="R40"/>
  <c r="P218"/>
  <c r="Q218" s="1"/>
  <c r="R34"/>
  <c r="W34"/>
  <c r="S34"/>
  <c r="AC34"/>
  <c r="AA34"/>
  <c r="AB34" s="1"/>
  <c r="W44"/>
  <c r="S44"/>
  <c r="AC44"/>
  <c r="AA44"/>
  <c r="AB44" s="1"/>
  <c r="R44"/>
  <c r="W32"/>
  <c r="S32"/>
  <c r="AC32"/>
  <c r="AA32"/>
  <c r="AB32" s="1"/>
  <c r="R32"/>
  <c r="AC19"/>
  <c r="O99" l="1"/>
  <c r="O393" s="1"/>
  <c r="O687" s="1"/>
  <c r="AA23"/>
  <c r="AB23" s="1"/>
  <c r="R359"/>
  <c r="R655"/>
  <c r="T655" s="1"/>
  <c r="R23"/>
  <c r="BH323"/>
  <c r="Q332"/>
  <c r="BD332" s="1"/>
  <c r="Q333"/>
  <c r="BC333" s="1"/>
  <c r="O226"/>
  <c r="O520" s="1"/>
  <c r="P520" s="1"/>
  <c r="S23"/>
  <c r="AA19"/>
  <c r="AB19" s="1"/>
  <c r="R19"/>
  <c r="W41"/>
  <c r="AA39"/>
  <c r="AB39" s="1"/>
  <c r="AC24"/>
  <c r="P367"/>
  <c r="BH367" s="1"/>
  <c r="Q511"/>
  <c r="S511" s="1"/>
  <c r="U511" s="1"/>
  <c r="AC41"/>
  <c r="P71"/>
  <c r="Q71" s="1"/>
  <c r="AC71" s="1"/>
  <c r="O105"/>
  <c r="P105" s="1"/>
  <c r="Q105" s="1"/>
  <c r="R105" s="1"/>
  <c r="AA24"/>
  <c r="AB24" s="1"/>
  <c r="R349"/>
  <c r="P350"/>
  <c r="BH350" s="1"/>
  <c r="P347"/>
  <c r="BH347" s="1"/>
  <c r="BH614"/>
  <c r="R644"/>
  <c r="T644" s="1"/>
  <c r="R659"/>
  <c r="T659" s="1"/>
  <c r="BH617"/>
  <c r="R645"/>
  <c r="T645" s="1"/>
  <c r="O85"/>
  <c r="R39"/>
  <c r="U39" s="1"/>
  <c r="AD39" s="1"/>
  <c r="AE39" s="1"/>
  <c r="AJ39" s="1"/>
  <c r="R347"/>
  <c r="W19"/>
  <c r="P53"/>
  <c r="Q53" s="1"/>
  <c r="S41"/>
  <c r="V41" s="1"/>
  <c r="T41" s="1"/>
  <c r="X41" s="1"/>
  <c r="AP41" s="1"/>
  <c r="I39" i="3" s="1"/>
  <c r="P57" i="1"/>
  <c r="Q57" s="1"/>
  <c r="R57" s="1"/>
  <c r="W39"/>
  <c r="O88"/>
  <c r="P73"/>
  <c r="Q73" s="1"/>
  <c r="AC73" s="1"/>
  <c r="O87"/>
  <c r="O381" s="1"/>
  <c r="O675" s="1"/>
  <c r="O136"/>
  <c r="O430" s="1"/>
  <c r="R430" s="1"/>
  <c r="R24"/>
  <c r="P349"/>
  <c r="BH349" s="1"/>
  <c r="R365"/>
  <c r="T365" s="1"/>
  <c r="R351"/>
  <c r="T351" s="1"/>
  <c r="O244"/>
  <c r="O538" s="1"/>
  <c r="P538" s="1"/>
  <c r="P67"/>
  <c r="Q67" s="1"/>
  <c r="AC67" s="1"/>
  <c r="R512"/>
  <c r="T512" s="1"/>
  <c r="P359"/>
  <c r="Q359" s="1"/>
  <c r="BC359" s="1"/>
  <c r="P361"/>
  <c r="BH361" s="1"/>
  <c r="BE328"/>
  <c r="CI328" s="1"/>
  <c r="Q313"/>
  <c r="BE313" s="1"/>
  <c r="CI313" s="1"/>
  <c r="Q335"/>
  <c r="BD335" s="1"/>
  <c r="P646"/>
  <c r="Q646" s="1"/>
  <c r="O97"/>
  <c r="P97" s="1"/>
  <c r="Q97" s="1"/>
  <c r="AA97" s="1"/>
  <c r="AB97" s="1"/>
  <c r="P65"/>
  <c r="Q65" s="1"/>
  <c r="AA65" s="1"/>
  <c r="AB65" s="1"/>
  <c r="P408"/>
  <c r="Q408" s="1"/>
  <c r="BC408" s="1"/>
  <c r="Q406"/>
  <c r="BE406" s="1"/>
  <c r="CI406" s="1"/>
  <c r="Q316"/>
  <c r="BE316" s="1"/>
  <c r="CI316" s="1"/>
  <c r="O122"/>
  <c r="O416" s="1"/>
  <c r="R416" s="1"/>
  <c r="AC35"/>
  <c r="P352"/>
  <c r="BH352" s="1"/>
  <c r="BH320"/>
  <c r="O90"/>
  <c r="O384" s="1"/>
  <c r="O678" s="1"/>
  <c r="P117"/>
  <c r="Q117" s="1"/>
  <c r="S117" s="1"/>
  <c r="AC112"/>
  <c r="P61"/>
  <c r="Q61" s="1"/>
  <c r="AC61" s="1"/>
  <c r="P58"/>
  <c r="Q58" s="1"/>
  <c r="S58" s="1"/>
  <c r="R352"/>
  <c r="T352" s="1"/>
  <c r="Y209"/>
  <c r="Z209" s="1"/>
  <c r="AN209" s="1"/>
  <c r="D207" i="3" s="1"/>
  <c r="P236" i="1"/>
  <c r="Q236" s="1"/>
  <c r="W236" s="1"/>
  <c r="R530"/>
  <c r="AE209"/>
  <c r="AJ209" s="1"/>
  <c r="R555"/>
  <c r="T555" s="1"/>
  <c r="O287"/>
  <c r="O581" s="1"/>
  <c r="W217"/>
  <c r="O212"/>
  <c r="O506" s="1"/>
  <c r="P506" s="1"/>
  <c r="O133"/>
  <c r="O427" s="1"/>
  <c r="P427" s="1"/>
  <c r="W235"/>
  <c r="W210"/>
  <c r="P261"/>
  <c r="Q261" s="1"/>
  <c r="S261" s="1"/>
  <c r="AC217"/>
  <c r="O219"/>
  <c r="O513" s="1"/>
  <c r="R513" s="1"/>
  <c r="O119"/>
  <c r="O413" s="1"/>
  <c r="P413" s="1"/>
  <c r="R235"/>
  <c r="P505"/>
  <c r="BH505" s="1"/>
  <c r="P425"/>
  <c r="Q425" s="1"/>
  <c r="BC425" s="1"/>
  <c r="S217"/>
  <c r="V217" s="1"/>
  <c r="T217" s="1"/>
  <c r="X217" s="1"/>
  <c r="P211"/>
  <c r="Q211" s="1"/>
  <c r="W211" s="1"/>
  <c r="O116"/>
  <c r="O410" s="1"/>
  <c r="R410" s="1"/>
  <c r="AA217"/>
  <c r="AB217" s="1"/>
  <c r="O237"/>
  <c r="O531" s="1"/>
  <c r="P531" s="1"/>
  <c r="P114"/>
  <c r="Q114" s="1"/>
  <c r="AC114" s="1"/>
  <c r="AA112"/>
  <c r="AB112" s="1"/>
  <c r="O150"/>
  <c r="O444" s="1"/>
  <c r="R444" s="1"/>
  <c r="W112"/>
  <c r="S235"/>
  <c r="V235" s="1"/>
  <c r="T235" s="1"/>
  <c r="X235" s="1"/>
  <c r="AP235" s="1"/>
  <c r="I233" i="3" s="1"/>
  <c r="AC235" i="1"/>
  <c r="AA210"/>
  <c r="AB210" s="1"/>
  <c r="R112"/>
  <c r="U112" s="1"/>
  <c r="P131"/>
  <c r="Q131" s="1"/>
  <c r="R131" s="1"/>
  <c r="R210"/>
  <c r="U210" s="1"/>
  <c r="O269"/>
  <c r="O563" s="1"/>
  <c r="P563" s="1"/>
  <c r="P537"/>
  <c r="Q537" s="1"/>
  <c r="BD537" s="1"/>
  <c r="P243"/>
  <c r="Q243" s="1"/>
  <c r="AA243" s="1"/>
  <c r="AB243" s="1"/>
  <c r="O262"/>
  <c r="O556" s="1"/>
  <c r="P556" s="1"/>
  <c r="R519"/>
  <c r="T519" s="1"/>
  <c r="AC210"/>
  <c r="P225"/>
  <c r="Q225" s="1"/>
  <c r="S225" s="1"/>
  <c r="O251"/>
  <c r="O545" s="1"/>
  <c r="P545" s="1"/>
  <c r="O233"/>
  <c r="O527" s="1"/>
  <c r="R527" s="1"/>
  <c r="X328"/>
  <c r="Y328" s="1"/>
  <c r="X612"/>
  <c r="AD612" s="1"/>
  <c r="L15" i="7"/>
  <c r="N15" s="1"/>
  <c r="L14"/>
  <c r="N14" s="1"/>
  <c r="L37"/>
  <c r="N37" s="1"/>
  <c r="L16"/>
  <c r="N16" s="1"/>
  <c r="L20" s="1"/>
  <c r="L39"/>
  <c r="L38"/>
  <c r="L13"/>
  <c r="N13" s="1"/>
  <c r="L17" s="1"/>
  <c r="L12"/>
  <c r="N12" s="1"/>
  <c r="BE332" i="1"/>
  <c r="CI332" s="1"/>
  <c r="Q13" i="7"/>
  <c r="S13" s="1"/>
  <c r="Q14" s="1"/>
  <c r="Q17" s="1"/>
  <c r="S17" s="1"/>
  <c r="Q19"/>
  <c r="Q18"/>
  <c r="S18" s="1"/>
  <c r="Q12"/>
  <c r="Q15"/>
  <c r="S406" i="1"/>
  <c r="U406" s="1"/>
  <c r="AB406" s="1"/>
  <c r="V329"/>
  <c r="W329" s="1"/>
  <c r="S338"/>
  <c r="U338" s="1"/>
  <c r="AB338" s="1"/>
  <c r="Z332"/>
  <c r="AA332" s="1"/>
  <c r="BD504"/>
  <c r="S322"/>
  <c r="U322" s="1"/>
  <c r="AB322" s="1"/>
  <c r="AA503"/>
  <c r="AG503" s="1"/>
  <c r="S317"/>
  <c r="U317" s="1"/>
  <c r="V339"/>
  <c r="W339" s="1"/>
  <c r="BD324"/>
  <c r="Z611"/>
  <c r="AE611" s="1"/>
  <c r="V612"/>
  <c r="W612" s="1"/>
  <c r="BE612"/>
  <c r="CI612" s="1"/>
  <c r="S309"/>
  <c r="U309" s="1"/>
  <c r="AB309" s="1"/>
  <c r="S407"/>
  <c r="U407" s="1"/>
  <c r="AB407" s="1"/>
  <c r="Z324"/>
  <c r="AE324" s="1"/>
  <c r="BD330"/>
  <c r="BC612"/>
  <c r="BD612"/>
  <c r="S330"/>
  <c r="U330" s="1"/>
  <c r="AB330" s="1"/>
  <c r="V504"/>
  <c r="W504" s="1"/>
  <c r="BF504" s="1"/>
  <c r="R355"/>
  <c r="T355" s="1"/>
  <c r="Z331"/>
  <c r="AE331" s="1"/>
  <c r="Z336"/>
  <c r="AA336" s="1"/>
  <c r="R353"/>
  <c r="T353" s="1"/>
  <c r="BD407"/>
  <c r="BC336"/>
  <c r="S612"/>
  <c r="U612" s="1"/>
  <c r="AB612" s="1"/>
  <c r="BC611"/>
  <c r="Z309"/>
  <c r="AA309" s="1"/>
  <c r="Z317"/>
  <c r="AE317" s="1"/>
  <c r="X407"/>
  <c r="Y407" s="1"/>
  <c r="BF407" s="1"/>
  <c r="S331"/>
  <c r="U331" s="1"/>
  <c r="AB331" s="1"/>
  <c r="S329"/>
  <c r="U329" s="1"/>
  <c r="AB329" s="1"/>
  <c r="S336"/>
  <c r="U336" s="1"/>
  <c r="AB336" s="1"/>
  <c r="S328"/>
  <c r="U328" s="1"/>
  <c r="AB328" s="1"/>
  <c r="BC330"/>
  <c r="BC504"/>
  <c r="BD338"/>
  <c r="BC332"/>
  <c r="BD322"/>
  <c r="BC328"/>
  <c r="V313"/>
  <c r="W313" s="1"/>
  <c r="X330"/>
  <c r="Y330" s="1"/>
  <c r="V309"/>
  <c r="W309" s="1"/>
  <c r="V317"/>
  <c r="W317" s="1"/>
  <c r="S504"/>
  <c r="U504" s="1"/>
  <c r="AV504" s="1"/>
  <c r="Z407"/>
  <c r="AA407" s="1"/>
  <c r="Z338"/>
  <c r="AE338" s="1"/>
  <c r="V332"/>
  <c r="W332" s="1"/>
  <c r="V331"/>
  <c r="W331" s="1"/>
  <c r="V324"/>
  <c r="W324" s="1"/>
  <c r="X329"/>
  <c r="Y329" s="1"/>
  <c r="Z322"/>
  <c r="AE322" s="1"/>
  <c r="V336"/>
  <c r="W336" s="1"/>
  <c r="X339"/>
  <c r="Y339" s="1"/>
  <c r="Z328"/>
  <c r="AA328" s="1"/>
  <c r="BD329"/>
  <c r="BC309"/>
  <c r="BC317"/>
  <c r="BE504"/>
  <c r="CI504" s="1"/>
  <c r="BE407"/>
  <c r="CI407" s="1"/>
  <c r="BC331"/>
  <c r="BE324"/>
  <c r="CI324" s="1"/>
  <c r="BD336"/>
  <c r="BE339"/>
  <c r="CI339" s="1"/>
  <c r="V330"/>
  <c r="W330" s="1"/>
  <c r="BF330" s="1"/>
  <c r="BG330" s="1"/>
  <c r="Z504"/>
  <c r="AA504" s="1"/>
  <c r="X338"/>
  <c r="Y338" s="1"/>
  <c r="S332"/>
  <c r="U332" s="1"/>
  <c r="AB332" s="1"/>
  <c r="S324"/>
  <c r="U324" s="1"/>
  <c r="AB324" s="1"/>
  <c r="X322"/>
  <c r="Y322" s="1"/>
  <c r="S339"/>
  <c r="U339" s="1"/>
  <c r="P353"/>
  <c r="Q353" s="1"/>
  <c r="BE353" s="1"/>
  <c r="CI353" s="1"/>
  <c r="BE329"/>
  <c r="CI329" s="1"/>
  <c r="BC407"/>
  <c r="BE331"/>
  <c r="CI331" s="1"/>
  <c r="Z330"/>
  <c r="AE330" s="1"/>
  <c r="X309"/>
  <c r="Y309" s="1"/>
  <c r="X317"/>
  <c r="Y317" s="1"/>
  <c r="V338"/>
  <c r="W338" s="1"/>
  <c r="X332"/>
  <c r="Y332" s="1"/>
  <c r="X331"/>
  <c r="Y331" s="1"/>
  <c r="X324"/>
  <c r="Y324" s="1"/>
  <c r="Z329"/>
  <c r="AA329" s="1"/>
  <c r="V322"/>
  <c r="W322" s="1"/>
  <c r="X336"/>
  <c r="AC336" s="1"/>
  <c r="Z339"/>
  <c r="AA339" s="1"/>
  <c r="V328"/>
  <c r="W328" s="1"/>
  <c r="BE309"/>
  <c r="CI309" s="1"/>
  <c r="BD317"/>
  <c r="BE338"/>
  <c r="CI338" s="1"/>
  <c r="BC322"/>
  <c r="BC339"/>
  <c r="X320"/>
  <c r="Y320" s="1"/>
  <c r="V318"/>
  <c r="W318" s="1"/>
  <c r="V327"/>
  <c r="W327" s="1"/>
  <c r="Z321"/>
  <c r="AE321" s="1"/>
  <c r="S611"/>
  <c r="U611" s="1"/>
  <c r="AB611" s="1"/>
  <c r="V611"/>
  <c r="W611" s="1"/>
  <c r="Z310"/>
  <c r="AE310" s="1"/>
  <c r="P355"/>
  <c r="BH355" s="1"/>
  <c r="X315"/>
  <c r="Y315" s="1"/>
  <c r="V325"/>
  <c r="W325" s="1"/>
  <c r="BF325" s="1"/>
  <c r="BE312"/>
  <c r="CI312" s="1"/>
  <c r="BC315"/>
  <c r="X611"/>
  <c r="AC611" s="1"/>
  <c r="BD327"/>
  <c r="BC323"/>
  <c r="BC320"/>
  <c r="X326"/>
  <c r="Y326" s="1"/>
  <c r="X319"/>
  <c r="Y319" s="1"/>
  <c r="BC325"/>
  <c r="BD611"/>
  <c r="BE609"/>
  <c r="BC609"/>
  <c r="Z609"/>
  <c r="S609"/>
  <c r="U609" s="1"/>
  <c r="BD609"/>
  <c r="V609"/>
  <c r="W609" s="1"/>
  <c r="X609"/>
  <c r="V615"/>
  <c r="W615" s="1"/>
  <c r="BE615"/>
  <c r="CI615" s="1"/>
  <c r="BC615"/>
  <c r="Z615"/>
  <c r="S615"/>
  <c r="U615" s="1"/>
  <c r="X615"/>
  <c r="BD615"/>
  <c r="S627"/>
  <c r="U627" s="1"/>
  <c r="BD627"/>
  <c r="BE627"/>
  <c r="CI627" s="1"/>
  <c r="X627"/>
  <c r="Z627"/>
  <c r="BC627"/>
  <c r="V627"/>
  <c r="W627" s="1"/>
  <c r="BC606"/>
  <c r="X606"/>
  <c r="Z606"/>
  <c r="BE606"/>
  <c r="BD606"/>
  <c r="V606"/>
  <c r="W606" s="1"/>
  <c r="S606"/>
  <c r="U606" s="1"/>
  <c r="R603"/>
  <c r="T603" s="1"/>
  <c r="P603"/>
  <c r="X607"/>
  <c r="BD607"/>
  <c r="BC607"/>
  <c r="S607"/>
  <c r="U607" s="1"/>
  <c r="V607"/>
  <c r="W607" s="1"/>
  <c r="Z607"/>
  <c r="BE607"/>
  <c r="CI607" s="1"/>
  <c r="S618"/>
  <c r="U618" s="1"/>
  <c r="V618"/>
  <c r="W618" s="1"/>
  <c r="X618"/>
  <c r="BE618"/>
  <c r="BD618"/>
  <c r="Z618"/>
  <c r="BC618"/>
  <c r="BH665"/>
  <c r="Q665"/>
  <c r="BH660"/>
  <c r="Q660"/>
  <c r="BH645"/>
  <c r="Q645"/>
  <c r="Q663"/>
  <c r="BH663"/>
  <c r="Y630"/>
  <c r="BF630" s="1"/>
  <c r="BG630" s="1"/>
  <c r="CH630" s="1"/>
  <c r="AC630"/>
  <c r="AD630"/>
  <c r="BH646"/>
  <c r="Y628"/>
  <c r="BF628" s="1"/>
  <c r="BG628" s="1"/>
  <c r="CH628" s="1"/>
  <c r="AC628"/>
  <c r="AD628"/>
  <c r="Z626"/>
  <c r="BE626"/>
  <c r="CI626" s="1"/>
  <c r="V626"/>
  <c r="W626" s="1"/>
  <c r="S626"/>
  <c r="U626" s="1"/>
  <c r="BC626"/>
  <c r="BD626"/>
  <c r="X626"/>
  <c r="BE614"/>
  <c r="BD614"/>
  <c r="Z614"/>
  <c r="BC614"/>
  <c r="S614"/>
  <c r="U614" s="1"/>
  <c r="X614"/>
  <c r="V614"/>
  <c r="W614" s="1"/>
  <c r="BH635"/>
  <c r="Q635"/>
  <c r="BH644"/>
  <c r="Q644"/>
  <c r="Q659"/>
  <c r="BH659"/>
  <c r="AE633"/>
  <c r="AA633"/>
  <c r="Q639"/>
  <c r="BH639"/>
  <c r="Q664"/>
  <c r="BH664"/>
  <c r="BH656"/>
  <c r="Q656"/>
  <c r="BH655"/>
  <c r="Q655"/>
  <c r="Z608"/>
  <c r="S608"/>
  <c r="U608" s="1"/>
  <c r="V608"/>
  <c r="W608" s="1"/>
  <c r="BD608"/>
  <c r="BE608"/>
  <c r="CI608" s="1"/>
  <c r="X608"/>
  <c r="BC608"/>
  <c r="R649"/>
  <c r="T649" s="1"/>
  <c r="P649"/>
  <c r="S613"/>
  <c r="U613" s="1"/>
  <c r="Z613"/>
  <c r="BC613"/>
  <c r="BD613"/>
  <c r="V613"/>
  <c r="W613" s="1"/>
  <c r="BE613"/>
  <c r="X613"/>
  <c r="R647"/>
  <c r="T647" s="1"/>
  <c r="P647"/>
  <c r="Y616"/>
  <c r="AF616" s="1"/>
  <c r="AD616"/>
  <c r="AC616"/>
  <c r="AE616"/>
  <c r="AA616"/>
  <c r="V624"/>
  <c r="W624" s="1"/>
  <c r="X624"/>
  <c r="BC624"/>
  <c r="Z624"/>
  <c r="BD624"/>
  <c r="BE624"/>
  <c r="CI624" s="1"/>
  <c r="S624"/>
  <c r="U624" s="1"/>
  <c r="V310"/>
  <c r="W310" s="1"/>
  <c r="S327"/>
  <c r="U327" s="1"/>
  <c r="AB327" s="1"/>
  <c r="S326"/>
  <c r="U326" s="1"/>
  <c r="AB326" s="1"/>
  <c r="S315"/>
  <c r="U315" s="1"/>
  <c r="BC326"/>
  <c r="S529"/>
  <c r="U529" s="1"/>
  <c r="AB529" s="1"/>
  <c r="S337"/>
  <c r="U337" s="1"/>
  <c r="AB337" s="1"/>
  <c r="S323"/>
  <c r="U323" s="1"/>
  <c r="S314"/>
  <c r="U314" s="1"/>
  <c r="AB314" s="1"/>
  <c r="S312"/>
  <c r="U312" s="1"/>
  <c r="AB312" s="1"/>
  <c r="S334"/>
  <c r="U334" s="1"/>
  <c r="AB334" s="1"/>
  <c r="S333"/>
  <c r="U333" s="1"/>
  <c r="AB333" s="1"/>
  <c r="S311"/>
  <c r="U311" s="1"/>
  <c r="AB311" s="1"/>
  <c r="P354"/>
  <c r="Q354" s="1"/>
  <c r="V354" s="1"/>
  <c r="W354" s="1"/>
  <c r="BC334"/>
  <c r="BD333"/>
  <c r="BE325"/>
  <c r="CI325" s="1"/>
  <c r="BC529"/>
  <c r="BD320"/>
  <c r="BE319"/>
  <c r="CI319" s="1"/>
  <c r="AA628"/>
  <c r="AE628"/>
  <c r="V604"/>
  <c r="W604" s="1"/>
  <c r="X604"/>
  <c r="S604"/>
  <c r="U604" s="1"/>
  <c r="BC604"/>
  <c r="BD604"/>
  <c r="BE604"/>
  <c r="CI604" s="1"/>
  <c r="Z604"/>
  <c r="R648"/>
  <c r="T648" s="1"/>
  <c r="P648"/>
  <c r="CI633"/>
  <c r="Z617"/>
  <c r="BE617"/>
  <c r="CI617" s="1"/>
  <c r="V617"/>
  <c r="W617" s="1"/>
  <c r="S617"/>
  <c r="U617" s="1"/>
  <c r="BD617"/>
  <c r="BC617"/>
  <c r="X617"/>
  <c r="Q653"/>
  <c r="BH653"/>
  <c r="R601"/>
  <c r="T601" s="1"/>
  <c r="P601"/>
  <c r="BH642"/>
  <c r="Q642"/>
  <c r="AB616"/>
  <c r="AV616"/>
  <c r="AB630"/>
  <c r="X622"/>
  <c r="BC622"/>
  <c r="S622"/>
  <c r="U622" s="1"/>
  <c r="BD622"/>
  <c r="Z622"/>
  <c r="V622"/>
  <c r="W622" s="1"/>
  <c r="BE622"/>
  <c r="R666"/>
  <c r="T666" s="1"/>
  <c r="P666"/>
  <c r="BC629"/>
  <c r="BD629"/>
  <c r="Z629"/>
  <c r="V629"/>
  <c r="W629" s="1"/>
  <c r="BE629"/>
  <c r="S629"/>
  <c r="U629" s="1"/>
  <c r="X629"/>
  <c r="Q638"/>
  <c r="BH638"/>
  <c r="R602"/>
  <c r="T602" s="1"/>
  <c r="P602"/>
  <c r="Q662"/>
  <c r="BH662"/>
  <c r="Y633"/>
  <c r="BF633" s="1"/>
  <c r="BG633" s="1"/>
  <c r="CH633" s="1"/>
  <c r="AC633"/>
  <c r="AD633"/>
  <c r="Z631"/>
  <c r="S631"/>
  <c r="U631" s="1"/>
  <c r="AB631" s="1"/>
  <c r="BD631"/>
  <c r="X631"/>
  <c r="V631"/>
  <c r="W631" s="1"/>
  <c r="BE631"/>
  <c r="CI631" s="1"/>
  <c r="BC631"/>
  <c r="BH652"/>
  <c r="Q652"/>
  <c r="BH654"/>
  <c r="Q654"/>
  <c r="Q634"/>
  <c r="BH634"/>
  <c r="AA612"/>
  <c r="AE612"/>
  <c r="Z605"/>
  <c r="V605"/>
  <c r="W605" s="1"/>
  <c r="X605"/>
  <c r="BE605"/>
  <c r="CI605" s="1"/>
  <c r="BC605"/>
  <c r="BD605"/>
  <c r="S605"/>
  <c r="U605" s="1"/>
  <c r="Z623"/>
  <c r="BE623"/>
  <c r="BC623"/>
  <c r="V623"/>
  <c r="W623" s="1"/>
  <c r="S623"/>
  <c r="U623" s="1"/>
  <c r="X623"/>
  <c r="BD623"/>
  <c r="AE630"/>
  <c r="AA630"/>
  <c r="BC632"/>
  <c r="X632"/>
  <c r="V632"/>
  <c r="W632" s="1"/>
  <c r="Z632"/>
  <c r="S632"/>
  <c r="U632" s="1"/>
  <c r="BE632"/>
  <c r="CI632" s="1"/>
  <c r="BD632"/>
  <c r="AB628"/>
  <c r="X620"/>
  <c r="BD620"/>
  <c r="BC620"/>
  <c r="Z620"/>
  <c r="BE620"/>
  <c r="CI620" s="1"/>
  <c r="V620"/>
  <c r="W620" s="1"/>
  <c r="S620"/>
  <c r="U620" s="1"/>
  <c r="AB633"/>
  <c r="BC610"/>
  <c r="S610"/>
  <c r="U610" s="1"/>
  <c r="BD610"/>
  <c r="X610"/>
  <c r="Z610"/>
  <c r="V610"/>
  <c r="W610" s="1"/>
  <c r="BE610"/>
  <c r="BC625"/>
  <c r="BD625"/>
  <c r="V625"/>
  <c r="W625" s="1"/>
  <c r="Z625"/>
  <c r="S625"/>
  <c r="U625" s="1"/>
  <c r="X625"/>
  <c r="BE625"/>
  <c r="BH661"/>
  <c r="Q661"/>
  <c r="Q643"/>
  <c r="BH643"/>
  <c r="Z621"/>
  <c r="S621"/>
  <c r="U621" s="1"/>
  <c r="BD621"/>
  <c r="BC621"/>
  <c r="X621"/>
  <c r="BE621"/>
  <c r="CI621" s="1"/>
  <c r="V621"/>
  <c r="W621" s="1"/>
  <c r="Q658"/>
  <c r="BH658"/>
  <c r="Q651"/>
  <c r="BH651"/>
  <c r="Q657"/>
  <c r="BH657"/>
  <c r="BH650"/>
  <c r="Q650"/>
  <c r="BH640"/>
  <c r="Q640"/>
  <c r="Q636"/>
  <c r="BH636"/>
  <c r="BH641"/>
  <c r="Q641"/>
  <c r="CI630"/>
  <c r="BD619"/>
  <c r="X619"/>
  <c r="Z619"/>
  <c r="BE619"/>
  <c r="CI619" s="1"/>
  <c r="V619"/>
  <c r="W619" s="1"/>
  <c r="S619"/>
  <c r="U619" s="1"/>
  <c r="BC619"/>
  <c r="Q637"/>
  <c r="BH637"/>
  <c r="S320"/>
  <c r="U320" s="1"/>
  <c r="AB320" s="1"/>
  <c r="S321"/>
  <c r="U321" s="1"/>
  <c r="AB321" s="1"/>
  <c r="S318"/>
  <c r="U318" s="1"/>
  <c r="AB318" s="1"/>
  <c r="S319"/>
  <c r="U319" s="1"/>
  <c r="AB319" s="1"/>
  <c r="S325"/>
  <c r="U325" s="1"/>
  <c r="AV325" s="1"/>
  <c r="BC321"/>
  <c r="BD311"/>
  <c r="BD310"/>
  <c r="BC337"/>
  <c r="BC327"/>
  <c r="BD314"/>
  <c r="BD312"/>
  <c r="V529"/>
  <c r="W529" s="1"/>
  <c r="V337"/>
  <c r="W337" s="1"/>
  <c r="X323"/>
  <c r="Y323" s="1"/>
  <c r="V314"/>
  <c r="W314" s="1"/>
  <c r="BF314" s="1"/>
  <c r="V312"/>
  <c r="W312" s="1"/>
  <c r="V334"/>
  <c r="W334" s="1"/>
  <c r="V511"/>
  <c r="W511" s="1"/>
  <c r="Z333"/>
  <c r="AA333" s="1"/>
  <c r="V311"/>
  <c r="W311" s="1"/>
  <c r="R354"/>
  <c r="T354" s="1"/>
  <c r="BE321"/>
  <c r="CI321" s="1"/>
  <c r="BC311"/>
  <c r="BC310"/>
  <c r="BE314"/>
  <c r="CI314" s="1"/>
  <c r="BC318"/>
  <c r="G540"/>
  <c r="G638" s="1"/>
  <c r="A638"/>
  <c r="G539"/>
  <c r="G637" s="1"/>
  <c r="A637"/>
  <c r="Q512"/>
  <c r="BE512" s="1"/>
  <c r="CI512" s="1"/>
  <c r="BH512"/>
  <c r="Q343"/>
  <c r="BE343" s="1"/>
  <c r="CI343" s="1"/>
  <c r="BH343"/>
  <c r="Q370"/>
  <c r="BD370" s="1"/>
  <c r="BH370"/>
  <c r="Q366"/>
  <c r="BD366" s="1"/>
  <c r="BH366"/>
  <c r="Q412"/>
  <c r="BC412" s="1"/>
  <c r="BH412"/>
  <c r="Q341"/>
  <c r="BC341" s="1"/>
  <c r="BH341"/>
  <c r="Q344"/>
  <c r="BC344" s="1"/>
  <c r="BH344"/>
  <c r="Q368"/>
  <c r="BE368" s="1"/>
  <c r="CI368" s="1"/>
  <c r="BH368"/>
  <c r="Q360"/>
  <c r="BC360" s="1"/>
  <c r="BH360"/>
  <c r="Q351"/>
  <c r="V351" s="1"/>
  <c r="W351" s="1"/>
  <c r="BH351"/>
  <c r="Q364"/>
  <c r="BC364" s="1"/>
  <c r="BH364"/>
  <c r="Q357"/>
  <c r="BD357" s="1"/>
  <c r="BH357"/>
  <c r="Q342"/>
  <c r="BE342" s="1"/>
  <c r="CI342" s="1"/>
  <c r="BH342"/>
  <c r="Q369"/>
  <c r="BE369" s="1"/>
  <c r="CI369" s="1"/>
  <c r="BH369"/>
  <c r="Q555"/>
  <c r="BD555" s="1"/>
  <c r="BH555"/>
  <c r="Q358"/>
  <c r="V358" s="1"/>
  <c r="W358" s="1"/>
  <c r="BH358"/>
  <c r="Q346"/>
  <c r="BE346" s="1"/>
  <c r="CI346" s="1"/>
  <c r="BH346"/>
  <c r="Q409"/>
  <c r="BC409" s="1"/>
  <c r="BH409"/>
  <c r="Q349"/>
  <c r="Z349" s="1"/>
  <c r="Q411"/>
  <c r="BC411" s="1"/>
  <c r="BH411"/>
  <c r="Q530"/>
  <c r="BD530" s="1"/>
  <c r="BH530"/>
  <c r="Q356"/>
  <c r="BC356" s="1"/>
  <c r="BH356"/>
  <c r="Q348"/>
  <c r="S348" s="1"/>
  <c r="U348" s="1"/>
  <c r="BH348"/>
  <c r="Q519"/>
  <c r="BE519" s="1"/>
  <c r="CI519" s="1"/>
  <c r="BH519"/>
  <c r="Q350"/>
  <c r="BD350" s="1"/>
  <c r="Q365"/>
  <c r="BC365" s="1"/>
  <c r="BH365"/>
  <c r="BH408"/>
  <c r="Q345"/>
  <c r="BE345" s="1"/>
  <c r="CI345" s="1"/>
  <c r="BH345"/>
  <c r="BH359"/>
  <c r="Q371"/>
  <c r="Z371" s="1"/>
  <c r="BH371"/>
  <c r="Q362"/>
  <c r="BE362" s="1"/>
  <c r="CI362" s="1"/>
  <c r="BH362"/>
  <c r="Q340"/>
  <c r="BC340" s="1"/>
  <c r="BH340"/>
  <c r="Q426"/>
  <c r="S426" s="1"/>
  <c r="U426" s="1"/>
  <c r="BH426"/>
  <c r="Q363"/>
  <c r="BC363" s="1"/>
  <c r="BH363"/>
  <c r="Z529"/>
  <c r="AE529" s="1"/>
  <c r="X310"/>
  <c r="Y310" s="1"/>
  <c r="Z337"/>
  <c r="AA337" s="1"/>
  <c r="Z327"/>
  <c r="AA327" s="1"/>
  <c r="V323"/>
  <c r="W323" s="1"/>
  <c r="V320"/>
  <c r="W320" s="1"/>
  <c r="Z314"/>
  <c r="AE314" s="1"/>
  <c r="V326"/>
  <c r="W326" s="1"/>
  <c r="Z312"/>
  <c r="AA312" s="1"/>
  <c r="V315"/>
  <c r="W315" s="1"/>
  <c r="Z334"/>
  <c r="AE334" s="1"/>
  <c r="X321"/>
  <c r="Y321" s="1"/>
  <c r="Z318"/>
  <c r="AA318" s="1"/>
  <c r="X333"/>
  <c r="Y333" s="1"/>
  <c r="V319"/>
  <c r="W319" s="1"/>
  <c r="Z311"/>
  <c r="AA311" s="1"/>
  <c r="Z325"/>
  <c r="AE325" s="1"/>
  <c r="BD334"/>
  <c r="BE333"/>
  <c r="CI333" s="1"/>
  <c r="BD325"/>
  <c r="BE529"/>
  <c r="CI529" s="1"/>
  <c r="BD337"/>
  <c r="BD323"/>
  <c r="BC314"/>
  <c r="BE326"/>
  <c r="CI326" s="1"/>
  <c r="BC312"/>
  <c r="BE315"/>
  <c r="CI315" s="1"/>
  <c r="BD318"/>
  <c r="BC319"/>
  <c r="X529"/>
  <c r="Y529" s="1"/>
  <c r="S310"/>
  <c r="U310" s="1"/>
  <c r="X337"/>
  <c r="Y337" s="1"/>
  <c r="X327"/>
  <c r="Y327" s="1"/>
  <c r="Z323"/>
  <c r="AA323" s="1"/>
  <c r="Z320"/>
  <c r="AE320" s="1"/>
  <c r="Z326"/>
  <c r="AE326" s="1"/>
  <c r="Z315"/>
  <c r="AA315" s="1"/>
  <c r="X334"/>
  <c r="Y334" s="1"/>
  <c r="V321"/>
  <c r="W321" s="1"/>
  <c r="X318"/>
  <c r="Y318" s="1"/>
  <c r="V333"/>
  <c r="W333" s="1"/>
  <c r="Z319"/>
  <c r="AA319" s="1"/>
  <c r="X311"/>
  <c r="Y311" s="1"/>
  <c r="AT209"/>
  <c r="I207" i="3"/>
  <c r="AV503" i="1"/>
  <c r="AW503" s="1"/>
  <c r="BF503"/>
  <c r="BG503" s="1"/>
  <c r="CH503" s="1"/>
  <c r="BI503" s="1"/>
  <c r="AB511"/>
  <c r="AQ209"/>
  <c r="AR209" s="1"/>
  <c r="AS209" s="1"/>
  <c r="AC504"/>
  <c r="T367"/>
  <c r="T411"/>
  <c r="T341"/>
  <c r="T425"/>
  <c r="T346"/>
  <c r="T370"/>
  <c r="T412"/>
  <c r="T345"/>
  <c r="T364"/>
  <c r="T357"/>
  <c r="T342"/>
  <c r="T369"/>
  <c r="T347"/>
  <c r="T537"/>
  <c r="T343"/>
  <c r="T350"/>
  <c r="T408"/>
  <c r="T363"/>
  <c r="AF503"/>
  <c r="T409"/>
  <c r="T349"/>
  <c r="T344"/>
  <c r="T368"/>
  <c r="T358"/>
  <c r="T366"/>
  <c r="T530"/>
  <c r="T356"/>
  <c r="T348"/>
  <c r="T360"/>
  <c r="T359"/>
  <c r="T371"/>
  <c r="T505"/>
  <c r="T362"/>
  <c r="T340"/>
  <c r="T426"/>
  <c r="T361"/>
  <c r="R431"/>
  <c r="P431"/>
  <c r="P92"/>
  <c r="Q92" s="1"/>
  <c r="AC92" s="1"/>
  <c r="O386"/>
  <c r="O680" s="1"/>
  <c r="R417"/>
  <c r="P417"/>
  <c r="P85"/>
  <c r="Q85" s="1"/>
  <c r="AC85" s="1"/>
  <c r="O379"/>
  <c r="O673" s="1"/>
  <c r="R445"/>
  <c r="P445"/>
  <c r="P86"/>
  <c r="Q86" s="1"/>
  <c r="S86" s="1"/>
  <c r="O380"/>
  <c r="O674" s="1"/>
  <c r="P80"/>
  <c r="Q80" s="1"/>
  <c r="W80" s="1"/>
  <c r="O374"/>
  <c r="O668" s="1"/>
  <c r="R372"/>
  <c r="P372"/>
  <c r="P103"/>
  <c r="Q103" s="1"/>
  <c r="W103" s="1"/>
  <c r="O397"/>
  <c r="O691" s="1"/>
  <c r="R413"/>
  <c r="P83"/>
  <c r="Q83" s="1"/>
  <c r="W83" s="1"/>
  <c r="O377"/>
  <c r="O671" s="1"/>
  <c r="P108"/>
  <c r="Q108" s="1"/>
  <c r="AC108" s="1"/>
  <c r="O402"/>
  <c r="O696" s="1"/>
  <c r="P104"/>
  <c r="Q104" s="1"/>
  <c r="AA104" s="1"/>
  <c r="AB104" s="1"/>
  <c r="O398"/>
  <c r="O692" s="1"/>
  <c r="P91"/>
  <c r="Q91" s="1"/>
  <c r="R91" s="1"/>
  <c r="O385"/>
  <c r="O679" s="1"/>
  <c r="P93"/>
  <c r="Q93" s="1"/>
  <c r="R93" s="1"/>
  <c r="O387"/>
  <c r="O681" s="1"/>
  <c r="P84"/>
  <c r="Q84" s="1"/>
  <c r="AC84" s="1"/>
  <c r="O378"/>
  <c r="O672" s="1"/>
  <c r="AC314"/>
  <c r="AD314"/>
  <c r="AC325"/>
  <c r="AD312"/>
  <c r="Y312"/>
  <c r="P99"/>
  <c r="Q99" s="1"/>
  <c r="W99" s="1"/>
  <c r="P89"/>
  <c r="Q89" s="1"/>
  <c r="AC89" s="1"/>
  <c r="O383"/>
  <c r="O677" s="1"/>
  <c r="P109"/>
  <c r="Q109" s="1"/>
  <c r="AC109" s="1"/>
  <c r="O403"/>
  <c r="P88"/>
  <c r="Q88" s="1"/>
  <c r="AA88" s="1"/>
  <c r="AB88" s="1"/>
  <c r="O382"/>
  <c r="O676" s="1"/>
  <c r="P96"/>
  <c r="Q96" s="1"/>
  <c r="W96" s="1"/>
  <c r="O390"/>
  <c r="O684" s="1"/>
  <c r="P98"/>
  <c r="Q98" s="1"/>
  <c r="R98" s="1"/>
  <c r="O392"/>
  <c r="O686" s="1"/>
  <c r="P101"/>
  <c r="Q101" s="1"/>
  <c r="R101" s="1"/>
  <c r="O395"/>
  <c r="O689" s="1"/>
  <c r="P94"/>
  <c r="Q94" s="1"/>
  <c r="AC94" s="1"/>
  <c r="O388"/>
  <c r="O682" s="1"/>
  <c r="O399"/>
  <c r="O693" s="1"/>
  <c r="P87"/>
  <c r="Q87" s="1"/>
  <c r="S87" s="1"/>
  <c r="R428"/>
  <c r="P428"/>
  <c r="AD504"/>
  <c r="P79"/>
  <c r="Q79" s="1"/>
  <c r="W79" s="1"/>
  <c r="O373"/>
  <c r="O667" s="1"/>
  <c r="P102"/>
  <c r="Q102" s="1"/>
  <c r="AC102" s="1"/>
  <c r="O396"/>
  <c r="O690" s="1"/>
  <c r="P100"/>
  <c r="Q100" s="1"/>
  <c r="S100" s="1"/>
  <c r="O394"/>
  <c r="O688" s="1"/>
  <c r="P107"/>
  <c r="Q107" s="1"/>
  <c r="AC107" s="1"/>
  <c r="O401"/>
  <c r="O695" s="1"/>
  <c r="P81"/>
  <c r="Q81" s="1"/>
  <c r="W81" s="1"/>
  <c r="O375"/>
  <c r="O669" s="1"/>
  <c r="P430"/>
  <c r="O391"/>
  <c r="O685" s="1"/>
  <c r="P95"/>
  <c r="Q95" s="1"/>
  <c r="R95" s="1"/>
  <c r="O389"/>
  <c r="O683" s="1"/>
  <c r="R414"/>
  <c r="P414"/>
  <c r="P82"/>
  <c r="Q82" s="1"/>
  <c r="W82" s="1"/>
  <c r="O376"/>
  <c r="O670" s="1"/>
  <c r="P106"/>
  <c r="Q106" s="1"/>
  <c r="W106" s="1"/>
  <c r="O400"/>
  <c r="O694" s="1"/>
  <c r="AD325"/>
  <c r="AC312"/>
  <c r="U32"/>
  <c r="AD32" s="1"/>
  <c r="AE32" s="1"/>
  <c r="AJ32" s="1"/>
  <c r="V23"/>
  <c r="T23" s="1"/>
  <c r="Y23" s="1"/>
  <c r="Z23" s="1"/>
  <c r="AN23" s="1"/>
  <c r="D21" i="3" s="1"/>
  <c r="A542" i="1"/>
  <c r="BE248"/>
  <c r="V113"/>
  <c r="T113" s="1"/>
  <c r="Y113" s="1"/>
  <c r="Z113" s="1"/>
  <c r="AN113" s="1"/>
  <c r="D111" i="3" s="1"/>
  <c r="AC49" i="1"/>
  <c r="AA49"/>
  <c r="AB49" s="1"/>
  <c r="R49"/>
  <c r="W49"/>
  <c r="S49"/>
  <c r="AC117"/>
  <c r="V28"/>
  <c r="T28" s="1"/>
  <c r="Y28" s="1"/>
  <c r="Z28" s="1"/>
  <c r="AN28" s="1"/>
  <c r="D26" i="3" s="1"/>
  <c r="U42" i="1"/>
  <c r="AD42" s="1"/>
  <c r="AE42" s="1"/>
  <c r="AJ42" s="1"/>
  <c r="B493"/>
  <c r="BF199"/>
  <c r="AK199"/>
  <c r="A57"/>
  <c r="A349"/>
  <c r="G349" s="1"/>
  <c r="A249"/>
  <c r="BE55"/>
  <c r="V21"/>
  <c r="T21" s="1"/>
  <c r="Y21" s="1"/>
  <c r="Z21" s="1"/>
  <c r="AN21" s="1"/>
  <c r="D19" i="3" s="1"/>
  <c r="V35" i="1"/>
  <c r="T35" s="1"/>
  <c r="Y35" s="1"/>
  <c r="Z35" s="1"/>
  <c r="AN35" s="1"/>
  <c r="D33" i="3" s="1"/>
  <c r="V37" i="1"/>
  <c r="T37" s="1"/>
  <c r="Y37" s="1"/>
  <c r="Z37" s="1"/>
  <c r="AN37" s="1"/>
  <c r="D35" i="3" s="1"/>
  <c r="U17" i="1"/>
  <c r="AD17" s="1"/>
  <c r="AE17" s="1"/>
  <c r="AJ17" s="1"/>
  <c r="V112"/>
  <c r="T112" s="1"/>
  <c r="AC77"/>
  <c r="AA77"/>
  <c r="AB77" s="1"/>
  <c r="R77"/>
  <c r="W77"/>
  <c r="S77"/>
  <c r="W56"/>
  <c r="S56"/>
  <c r="AC56"/>
  <c r="AA56"/>
  <c r="AB56" s="1"/>
  <c r="R56"/>
  <c r="W64"/>
  <c r="S64"/>
  <c r="AC64"/>
  <c r="AA64"/>
  <c r="AB64" s="1"/>
  <c r="R64"/>
  <c r="AC69"/>
  <c r="AA69"/>
  <c r="AB69" s="1"/>
  <c r="R69"/>
  <c r="W69"/>
  <c r="S69"/>
  <c r="R58"/>
  <c r="AC58"/>
  <c r="V38"/>
  <c r="T38" s="1"/>
  <c r="Y38" s="1"/>
  <c r="Z38" s="1"/>
  <c r="AN38" s="1"/>
  <c r="D36" i="3" s="1"/>
  <c r="V45" i="1"/>
  <c r="T45" s="1"/>
  <c r="X45" s="1"/>
  <c r="AP45" s="1"/>
  <c r="I43" i="3" s="1"/>
  <c r="V31" i="1"/>
  <c r="T31" s="1"/>
  <c r="Y31" s="1"/>
  <c r="Z31" s="1"/>
  <c r="AN31" s="1"/>
  <c r="D29" i="3" s="1"/>
  <c r="U24" i="1"/>
  <c r="A541"/>
  <c r="BE247"/>
  <c r="R70"/>
  <c r="W70"/>
  <c r="S70"/>
  <c r="AC70"/>
  <c r="AA70"/>
  <c r="AB70" s="1"/>
  <c r="W68"/>
  <c r="S68"/>
  <c r="AC68"/>
  <c r="AA68"/>
  <c r="AB68" s="1"/>
  <c r="R68"/>
  <c r="O153"/>
  <c r="O447" s="1"/>
  <c r="P134"/>
  <c r="Q134" s="1"/>
  <c r="U21"/>
  <c r="AD21" s="1"/>
  <c r="AE21" s="1"/>
  <c r="AJ21" s="1"/>
  <c r="R50"/>
  <c r="W50"/>
  <c r="S50"/>
  <c r="AC50"/>
  <c r="AA50"/>
  <c r="AB50" s="1"/>
  <c r="R74"/>
  <c r="W74"/>
  <c r="S74"/>
  <c r="AC74"/>
  <c r="AA74"/>
  <c r="AB74" s="1"/>
  <c r="U44"/>
  <c r="AD44" s="1"/>
  <c r="AE44" s="1"/>
  <c r="AJ44" s="1"/>
  <c r="V34"/>
  <c r="T34" s="1"/>
  <c r="Y34" s="1"/>
  <c r="Z34" s="1"/>
  <c r="AN34" s="1"/>
  <c r="D32" i="3" s="1"/>
  <c r="W218" i="1"/>
  <c r="S218"/>
  <c r="AC218"/>
  <c r="AA218"/>
  <c r="AB218" s="1"/>
  <c r="R218"/>
  <c r="U37"/>
  <c r="AD37" s="1"/>
  <c r="AE37" s="1"/>
  <c r="AJ37" s="1"/>
  <c r="U27"/>
  <c r="AD27" s="1"/>
  <c r="AE27" s="1"/>
  <c r="AJ27" s="1"/>
  <c r="O156"/>
  <c r="O450" s="1"/>
  <c r="P137"/>
  <c r="Q137" s="1"/>
  <c r="AC53"/>
  <c r="AA53"/>
  <c r="AB53" s="1"/>
  <c r="R53"/>
  <c r="W53"/>
  <c r="S53"/>
  <c r="V26"/>
  <c r="T26" s="1"/>
  <c r="Y26" s="1"/>
  <c r="Z26" s="1"/>
  <c r="AN26" s="1"/>
  <c r="D24" i="3" s="1"/>
  <c r="U36" i="1"/>
  <c r="AD36" s="1"/>
  <c r="AE36" s="1"/>
  <c r="AJ36" s="1"/>
  <c r="O170"/>
  <c r="O464" s="1"/>
  <c r="P151"/>
  <c r="Q151" s="1"/>
  <c r="A58"/>
  <c r="A350"/>
  <c r="G350" s="1"/>
  <c r="A250"/>
  <c r="BE56"/>
  <c r="U18"/>
  <c r="AD18" s="1"/>
  <c r="AE18" s="1"/>
  <c r="AJ18" s="1"/>
  <c r="B494"/>
  <c r="BF200"/>
  <c r="AK200"/>
  <c r="O110"/>
  <c r="P78"/>
  <c r="Q78" s="1"/>
  <c r="B506"/>
  <c r="B604" s="1"/>
  <c r="BF212"/>
  <c r="AK212"/>
  <c r="B497"/>
  <c r="BF203"/>
  <c r="AK203"/>
  <c r="B503"/>
  <c r="B601" s="1"/>
  <c r="BF209"/>
  <c r="AK209"/>
  <c r="U15"/>
  <c r="AD15" s="1"/>
  <c r="AE15" s="1"/>
  <c r="AJ15" s="1"/>
  <c r="U235"/>
  <c r="AD235" s="1"/>
  <c r="U25"/>
  <c r="AD25" s="1"/>
  <c r="AE25" s="1"/>
  <c r="AJ25" s="1"/>
  <c r="B500"/>
  <c r="BF206"/>
  <c r="AK206"/>
  <c r="U33"/>
  <c r="AD33" s="1"/>
  <c r="AE33" s="1"/>
  <c r="AJ33" s="1"/>
  <c r="U38"/>
  <c r="AD38" s="1"/>
  <c r="AE38" s="1"/>
  <c r="AJ38" s="1"/>
  <c r="U45"/>
  <c r="AD45" s="1"/>
  <c r="AE45" s="1"/>
  <c r="AJ45" s="1"/>
  <c r="U31"/>
  <c r="AD31" s="1"/>
  <c r="AE31" s="1"/>
  <c r="AJ31" s="1"/>
  <c r="V210"/>
  <c r="T210" s="1"/>
  <c r="Y210" s="1"/>
  <c r="Z210" s="1"/>
  <c r="U43"/>
  <c r="AD43" s="1"/>
  <c r="AE43" s="1"/>
  <c r="AJ43" s="1"/>
  <c r="V24"/>
  <c r="T24" s="1"/>
  <c r="X24" s="1"/>
  <c r="O139"/>
  <c r="O433" s="1"/>
  <c r="O125"/>
  <c r="O419" s="1"/>
  <c r="P120"/>
  <c r="Q120" s="1"/>
  <c r="V19"/>
  <c r="T19" s="1"/>
  <c r="Y19" s="1"/>
  <c r="Z19" s="1"/>
  <c r="V40"/>
  <c r="T40" s="1"/>
  <c r="Y40" s="1"/>
  <c r="Z40" s="1"/>
  <c r="AN40" s="1"/>
  <c r="D38" i="3" s="1"/>
  <c r="U30" i="1"/>
  <c r="AD30" s="1"/>
  <c r="AE30" s="1"/>
  <c r="AJ30" s="1"/>
  <c r="R67"/>
  <c r="AA67"/>
  <c r="AB67" s="1"/>
  <c r="V17"/>
  <c r="T17" s="1"/>
  <c r="X17" s="1"/>
  <c r="AP17" s="1"/>
  <c r="I15" i="3" s="1"/>
  <c r="V29" i="1"/>
  <c r="T29" s="1"/>
  <c r="Y29" s="1"/>
  <c r="Z29" s="1"/>
  <c r="AN29" s="1"/>
  <c r="D27" i="3" s="1"/>
  <c r="U16" i="1"/>
  <c r="AD16" s="1"/>
  <c r="AE16" s="1"/>
  <c r="AJ16" s="1"/>
  <c r="R47"/>
  <c r="W47"/>
  <c r="S47"/>
  <c r="AC47"/>
  <c r="AA47"/>
  <c r="AB47" s="1"/>
  <c r="U217"/>
  <c r="V20"/>
  <c r="T20" s="1"/>
  <c r="Y20" s="1"/>
  <c r="Z20" s="1"/>
  <c r="AN20" s="1"/>
  <c r="D18" i="3" s="1"/>
  <c r="U22" i="1"/>
  <c r="AD22" s="1"/>
  <c r="AE22" s="1"/>
  <c r="AJ22" s="1"/>
  <c r="B496"/>
  <c r="BF202"/>
  <c r="AK202"/>
  <c r="U19"/>
  <c r="V32"/>
  <c r="T32" s="1"/>
  <c r="Y32" s="1"/>
  <c r="Z32" s="1"/>
  <c r="AN32" s="1"/>
  <c r="D30" i="3" s="1"/>
  <c r="O252" i="1"/>
  <c r="O546" s="1"/>
  <c r="V27"/>
  <c r="T27" s="1"/>
  <c r="X27" s="1"/>
  <c r="AP27" s="1"/>
  <c r="I25" i="3" s="1"/>
  <c r="O128" i="1"/>
  <c r="O422" s="1"/>
  <c r="O142"/>
  <c r="O436" s="1"/>
  <c r="P123"/>
  <c r="Q123" s="1"/>
  <c r="U29"/>
  <c r="AD29" s="1"/>
  <c r="AE29" s="1"/>
  <c r="AJ29" s="1"/>
  <c r="U23"/>
  <c r="AD23" s="1"/>
  <c r="AE23" s="1"/>
  <c r="AJ23" s="1"/>
  <c r="V16"/>
  <c r="T16" s="1"/>
  <c r="X16" s="1"/>
  <c r="AP16" s="1"/>
  <c r="I14" i="3" s="1"/>
  <c r="AC57" i="1"/>
  <c r="W57"/>
  <c r="S57"/>
  <c r="V18"/>
  <c r="T18" s="1"/>
  <c r="X18" s="1"/>
  <c r="AP18" s="1"/>
  <c r="I16" i="3" s="1"/>
  <c r="R75" i="1"/>
  <c r="W75"/>
  <c r="S75"/>
  <c r="AC75"/>
  <c r="AA75"/>
  <c r="AB75" s="1"/>
  <c r="W114"/>
  <c r="R66"/>
  <c r="W66"/>
  <c r="S66"/>
  <c r="AC66"/>
  <c r="AA66"/>
  <c r="AB66" s="1"/>
  <c r="R62"/>
  <c r="W62"/>
  <c r="S62"/>
  <c r="AC62"/>
  <c r="AA62"/>
  <c r="AB62" s="1"/>
  <c r="V15"/>
  <c r="T15" s="1"/>
  <c r="Y15" s="1"/>
  <c r="Z15" s="1"/>
  <c r="AN15" s="1"/>
  <c r="D13" i="3" s="1"/>
  <c r="V25" i="1"/>
  <c r="T25" s="1"/>
  <c r="X25" s="1"/>
  <c r="AP25" s="1"/>
  <c r="I23" i="3" s="1"/>
  <c r="V33" i="1"/>
  <c r="T33" s="1"/>
  <c r="X33" s="1"/>
  <c r="AP33" s="1"/>
  <c r="I31" i="3" s="1"/>
  <c r="V43" i="1"/>
  <c r="T43" s="1"/>
  <c r="Y43" s="1"/>
  <c r="Z43" s="1"/>
  <c r="AN43" s="1"/>
  <c r="D41" i="3" s="1"/>
  <c r="U35" i="1"/>
  <c r="AD35" s="1"/>
  <c r="V44"/>
  <c r="T44" s="1"/>
  <c r="Y44" s="1"/>
  <c r="Z44" s="1"/>
  <c r="AN44" s="1"/>
  <c r="D42" i="3" s="1"/>
  <c r="U34" i="1"/>
  <c r="AD34" s="1"/>
  <c r="AE34" s="1"/>
  <c r="AJ34" s="1"/>
  <c r="U40"/>
  <c r="AD40" s="1"/>
  <c r="AE40" s="1"/>
  <c r="AJ40" s="1"/>
  <c r="V30"/>
  <c r="T30" s="1"/>
  <c r="X30" s="1"/>
  <c r="AP30" s="1"/>
  <c r="I28" i="3" s="1"/>
  <c r="AC118" i="1"/>
  <c r="AA118"/>
  <c r="AB118" s="1"/>
  <c r="R118"/>
  <c r="W118"/>
  <c r="S118"/>
  <c r="B499"/>
  <c r="BF205"/>
  <c r="AK205"/>
  <c r="U41"/>
  <c r="AD41" s="1"/>
  <c r="AE41" s="1"/>
  <c r="AJ41" s="1"/>
  <c r="U26"/>
  <c r="AD26" s="1"/>
  <c r="AE26" s="1"/>
  <c r="AJ26" s="1"/>
  <c r="V36"/>
  <c r="T36" s="1"/>
  <c r="X36" s="1"/>
  <c r="AP36" s="1"/>
  <c r="I34" i="3" s="1"/>
  <c r="R132" i="1"/>
  <c r="W132"/>
  <c r="S132"/>
  <c r="AC132"/>
  <c r="AA132"/>
  <c r="AB132" s="1"/>
  <c r="R54"/>
  <c r="W54"/>
  <c r="S54"/>
  <c r="AC54"/>
  <c r="AA54"/>
  <c r="AB54" s="1"/>
  <c r="V39"/>
  <c r="T39" s="1"/>
  <c r="W48"/>
  <c r="S48"/>
  <c r="AC48"/>
  <c r="AA48"/>
  <c r="AB48" s="1"/>
  <c r="R48"/>
  <c r="R46"/>
  <c r="W46"/>
  <c r="S46"/>
  <c r="AC46"/>
  <c r="AA46"/>
  <c r="AB46" s="1"/>
  <c r="R71"/>
  <c r="AA71"/>
  <c r="AB71" s="1"/>
  <c r="R51"/>
  <c r="W51"/>
  <c r="S51"/>
  <c r="AC51"/>
  <c r="AA51"/>
  <c r="AB51" s="1"/>
  <c r="W76"/>
  <c r="S76"/>
  <c r="AC76"/>
  <c r="AA76"/>
  <c r="AB76" s="1"/>
  <c r="R76"/>
  <c r="B505"/>
  <c r="B603" s="1"/>
  <c r="BF211"/>
  <c r="AK211"/>
  <c r="W72"/>
  <c r="S72"/>
  <c r="AC72"/>
  <c r="AA72"/>
  <c r="AB72" s="1"/>
  <c r="R72"/>
  <c r="R59"/>
  <c r="W59"/>
  <c r="S59"/>
  <c r="AC59"/>
  <c r="AA59"/>
  <c r="AB59" s="1"/>
  <c r="U113"/>
  <c r="AD113" s="1"/>
  <c r="AE113" s="1"/>
  <c r="AJ113" s="1"/>
  <c r="U20"/>
  <c r="AD20" s="1"/>
  <c r="AE20" s="1"/>
  <c r="AJ20" s="1"/>
  <c r="V22"/>
  <c r="T22" s="1"/>
  <c r="X22" s="1"/>
  <c r="AP22" s="1"/>
  <c r="I20" i="3" s="1"/>
  <c r="AA73" i="1"/>
  <c r="AB73" s="1"/>
  <c r="R55"/>
  <c r="W55"/>
  <c r="S55"/>
  <c r="AC55"/>
  <c r="AA55"/>
  <c r="AB55" s="1"/>
  <c r="O155"/>
  <c r="O449" s="1"/>
  <c r="W52"/>
  <c r="S52"/>
  <c r="AC52"/>
  <c r="AA52"/>
  <c r="AB52" s="1"/>
  <c r="R52"/>
  <c r="U28"/>
  <c r="AD28" s="1"/>
  <c r="AE28" s="1"/>
  <c r="AJ28" s="1"/>
  <c r="V42"/>
  <c r="T42" s="1"/>
  <c r="X42" s="1"/>
  <c r="AP42" s="1"/>
  <c r="I40" i="3" s="1"/>
  <c r="R65" i="1"/>
  <c r="W65"/>
  <c r="R63"/>
  <c r="W63"/>
  <c r="S63"/>
  <c r="AC63"/>
  <c r="AA63"/>
  <c r="AB63" s="1"/>
  <c r="R115"/>
  <c r="W115"/>
  <c r="S115"/>
  <c r="AC115"/>
  <c r="AA115"/>
  <c r="AB115" s="1"/>
  <c r="W60"/>
  <c r="S60"/>
  <c r="AC60"/>
  <c r="AA60"/>
  <c r="AB60" s="1"/>
  <c r="R60"/>
  <c r="P136" l="1"/>
  <c r="Q136" s="1"/>
  <c r="R136" s="1"/>
  <c r="O234"/>
  <c r="O528" s="1"/>
  <c r="S243"/>
  <c r="AA117"/>
  <c r="AB117" s="1"/>
  <c r="R520"/>
  <c r="T520" s="1"/>
  <c r="BC511"/>
  <c r="X335"/>
  <c r="Y335" s="1"/>
  <c r="AC211"/>
  <c r="P226"/>
  <c r="Q226" s="1"/>
  <c r="W226" s="1"/>
  <c r="AC261"/>
  <c r="R117"/>
  <c r="W117"/>
  <c r="BD511"/>
  <c r="X511"/>
  <c r="Y511" s="1"/>
  <c r="AV511" s="1"/>
  <c r="BC335"/>
  <c r="Z335"/>
  <c r="AA335" s="1"/>
  <c r="S335"/>
  <c r="U335" s="1"/>
  <c r="AB335" s="1"/>
  <c r="R211"/>
  <c r="AE35"/>
  <c r="AJ35" s="1"/>
  <c r="AA114"/>
  <c r="AB114" s="1"/>
  <c r="AN19"/>
  <c r="D17" i="3" s="1"/>
  <c r="AP24" i="1"/>
  <c r="I22" i="3" s="1"/>
  <c r="O213" i="1"/>
  <c r="O507" s="1"/>
  <c r="AC131"/>
  <c r="AD24"/>
  <c r="R506"/>
  <c r="Z511"/>
  <c r="AE511" s="1"/>
  <c r="BE511"/>
  <c r="CI511" s="1"/>
  <c r="V335"/>
  <c r="W335" s="1"/>
  <c r="BF335" s="1"/>
  <c r="BG335" s="1"/>
  <c r="CH335" s="1"/>
  <c r="BI335" s="1"/>
  <c r="BJ335" s="1"/>
  <c r="BE335"/>
  <c r="CI335" s="1"/>
  <c r="R73"/>
  <c r="W71"/>
  <c r="BC316"/>
  <c r="BD316"/>
  <c r="AA61"/>
  <c r="AB61" s="1"/>
  <c r="AA57"/>
  <c r="AB57" s="1"/>
  <c r="S67"/>
  <c r="V67" s="1"/>
  <c r="T67" s="1"/>
  <c r="X67" s="1"/>
  <c r="AP67" s="1"/>
  <c r="I65" i="3" s="1"/>
  <c r="AA58" i="1"/>
  <c r="AB58" s="1"/>
  <c r="Q367"/>
  <c r="BC367" s="1"/>
  <c r="Q347"/>
  <c r="BD347" s="1"/>
  <c r="X313"/>
  <c r="Y313" s="1"/>
  <c r="AF313" s="1"/>
  <c r="BC313"/>
  <c r="AD19"/>
  <c r="AE19" s="1"/>
  <c r="AJ19" s="1"/>
  <c r="W67"/>
  <c r="S65"/>
  <c r="V65" s="1"/>
  <c r="T65" s="1"/>
  <c r="Y65" s="1"/>
  <c r="Z65" s="1"/>
  <c r="AN65" s="1"/>
  <c r="D63" i="3" s="1"/>
  <c r="AC65" i="1"/>
  <c r="W73"/>
  <c r="S71"/>
  <c r="V71" s="1"/>
  <c r="T71" s="1"/>
  <c r="X71" s="1"/>
  <c r="AP71" s="1"/>
  <c r="I69" i="3" s="1"/>
  <c r="S73" i="1"/>
  <c r="V73" s="1"/>
  <c r="T73" s="1"/>
  <c r="X39"/>
  <c r="AP39" s="1"/>
  <c r="I37" i="3" s="1"/>
  <c r="S236" i="1"/>
  <c r="V236" s="1"/>
  <c r="T236" s="1"/>
  <c r="P122"/>
  <c r="Q122" s="1"/>
  <c r="R122" s="1"/>
  <c r="AE24"/>
  <c r="AJ24" s="1"/>
  <c r="P416"/>
  <c r="BD313"/>
  <c r="V316"/>
  <c r="W316" s="1"/>
  <c r="Z313"/>
  <c r="AE313" s="1"/>
  <c r="S313"/>
  <c r="U313" s="1"/>
  <c r="AB313" s="1"/>
  <c r="S211"/>
  <c r="V211" s="1"/>
  <c r="T211" s="1"/>
  <c r="X211" s="1"/>
  <c r="O238"/>
  <c r="O532" s="1"/>
  <c r="AA261"/>
  <c r="AB261" s="1"/>
  <c r="R261"/>
  <c r="O270"/>
  <c r="O564" s="1"/>
  <c r="P564" s="1"/>
  <c r="AA611"/>
  <c r="BD406"/>
  <c r="BF339"/>
  <c r="X406"/>
  <c r="Y406" s="1"/>
  <c r="O220"/>
  <c r="O514" s="1"/>
  <c r="W261"/>
  <c r="P244"/>
  <c r="Q244" s="1"/>
  <c r="R538"/>
  <c r="T538" s="1"/>
  <c r="Q361"/>
  <c r="BC361" s="1"/>
  <c r="Q352"/>
  <c r="BC352" s="1"/>
  <c r="Z406"/>
  <c r="AA406" s="1"/>
  <c r="V406"/>
  <c r="W406" s="1"/>
  <c r="BF406" s="1"/>
  <c r="BG406" s="1"/>
  <c r="CH406" s="1"/>
  <c r="BI406" s="1"/>
  <c r="BJ406" s="1"/>
  <c r="P212"/>
  <c r="Q212" s="1"/>
  <c r="W212" s="1"/>
  <c r="W131"/>
  <c r="AX209"/>
  <c r="K207" i="3" s="1"/>
  <c r="BF322" i="1"/>
  <c r="BG322" s="1"/>
  <c r="CH322" s="1"/>
  <c r="BI322" s="1"/>
  <c r="BJ322" s="1"/>
  <c r="BC406"/>
  <c r="S316"/>
  <c r="U316" s="1"/>
  <c r="Z316"/>
  <c r="AA316" s="1"/>
  <c r="W61"/>
  <c r="O127"/>
  <c r="O421" s="1"/>
  <c r="W58"/>
  <c r="P90"/>
  <c r="Q90" s="1"/>
  <c r="R90" s="1"/>
  <c r="P410"/>
  <c r="BH410" s="1"/>
  <c r="X316"/>
  <c r="Y316" s="1"/>
  <c r="R61"/>
  <c r="U61" s="1"/>
  <c r="O135"/>
  <c r="O429" s="1"/>
  <c r="P429" s="1"/>
  <c r="S61"/>
  <c r="V61" s="1"/>
  <c r="T61" s="1"/>
  <c r="Y61" s="1"/>
  <c r="Z61" s="1"/>
  <c r="AN61" s="1"/>
  <c r="D59" i="3" s="1"/>
  <c r="O141" i="1"/>
  <c r="O435" s="1"/>
  <c r="P435" s="1"/>
  <c r="Q505"/>
  <c r="BD505" s="1"/>
  <c r="R427"/>
  <c r="T427" s="1"/>
  <c r="AC236"/>
  <c r="AA236"/>
  <c r="AB236" s="1"/>
  <c r="R236"/>
  <c r="U236" s="1"/>
  <c r="O138"/>
  <c r="O432" s="1"/>
  <c r="R432" s="1"/>
  <c r="P219"/>
  <c r="Q219" s="1"/>
  <c r="AA219" s="1"/>
  <c r="AB219" s="1"/>
  <c r="P513"/>
  <c r="AN210"/>
  <c r="D208" i="3" s="1"/>
  <c r="O124" i="1"/>
  <c r="O418" s="1"/>
  <c r="R418" s="1"/>
  <c r="P527"/>
  <c r="BH527" s="1"/>
  <c r="O263"/>
  <c r="O557" s="1"/>
  <c r="R557" s="1"/>
  <c r="O245"/>
  <c r="O539" s="1"/>
  <c r="P539" s="1"/>
  <c r="P287"/>
  <c r="Q287" s="1"/>
  <c r="AC287" s="1"/>
  <c r="O169"/>
  <c r="O463" s="1"/>
  <c r="P463" s="1"/>
  <c r="P119"/>
  <c r="Q119" s="1"/>
  <c r="AC119" s="1"/>
  <c r="P133"/>
  <c r="Q133" s="1"/>
  <c r="S133" s="1"/>
  <c r="O227"/>
  <c r="O521" s="1"/>
  <c r="R521" s="1"/>
  <c r="BH425"/>
  <c r="O121"/>
  <c r="O415" s="1"/>
  <c r="P415" s="1"/>
  <c r="R556"/>
  <c r="T556" s="1"/>
  <c r="P116"/>
  <c r="Q116" s="1"/>
  <c r="AC116" s="1"/>
  <c r="O152"/>
  <c r="O446" s="1"/>
  <c r="P446" s="1"/>
  <c r="AD112"/>
  <c r="AE112" s="1"/>
  <c r="AJ112" s="1"/>
  <c r="AP217"/>
  <c r="I215" i="3" s="1"/>
  <c r="BH537" i="1"/>
  <c r="P237"/>
  <c r="Q237" s="1"/>
  <c r="R237" s="1"/>
  <c r="R531"/>
  <c r="T531" s="1"/>
  <c r="X112"/>
  <c r="AP112" s="1"/>
  <c r="I110" i="3" s="1"/>
  <c r="AA211" i="1"/>
  <c r="AB211" s="1"/>
  <c r="R114"/>
  <c r="U114" s="1"/>
  <c r="AD114" s="1"/>
  <c r="AE114" s="1"/>
  <c r="AJ114" s="1"/>
  <c r="W225"/>
  <c r="AD217"/>
  <c r="AE217" s="1"/>
  <c r="AJ217" s="1"/>
  <c r="S131"/>
  <c r="V131" s="1"/>
  <c r="T131" s="1"/>
  <c r="Y131" s="1"/>
  <c r="Z131" s="1"/>
  <c r="P444"/>
  <c r="BH444" s="1"/>
  <c r="S114"/>
  <c r="O295"/>
  <c r="P295" s="1"/>
  <c r="Q295" s="1"/>
  <c r="S295" s="1"/>
  <c r="AA131"/>
  <c r="AB131" s="1"/>
  <c r="AC243"/>
  <c r="AD210"/>
  <c r="AE210" s="1"/>
  <c r="AJ210" s="1"/>
  <c r="O277"/>
  <c r="O571" s="1"/>
  <c r="P571" s="1"/>
  <c r="P150"/>
  <c r="Q150" s="1"/>
  <c r="AC150" s="1"/>
  <c r="P269"/>
  <c r="Q269" s="1"/>
  <c r="S269" s="1"/>
  <c r="P251"/>
  <c r="Q251" s="1"/>
  <c r="W251" s="1"/>
  <c r="R563"/>
  <c r="T563" s="1"/>
  <c r="R545"/>
  <c r="T545" s="1"/>
  <c r="O259"/>
  <c r="O553" s="1"/>
  <c r="P553" s="1"/>
  <c r="O288"/>
  <c r="O582" s="1"/>
  <c r="P233"/>
  <c r="Q233" s="1"/>
  <c r="W233" s="1"/>
  <c r="P262"/>
  <c r="Q262" s="1"/>
  <c r="W262" s="1"/>
  <c r="AE235"/>
  <c r="AJ235" s="1"/>
  <c r="R243"/>
  <c r="U243" s="1"/>
  <c r="AD243" s="1"/>
  <c r="R225"/>
  <c r="U225" s="1"/>
  <c r="W243"/>
  <c r="AA225"/>
  <c r="AB225" s="1"/>
  <c r="AC225"/>
  <c r="AD335"/>
  <c r="X356"/>
  <c r="AC356" s="1"/>
  <c r="Z345"/>
  <c r="AE345" s="1"/>
  <c r="V364"/>
  <c r="W364" s="1"/>
  <c r="BE360"/>
  <c r="CI360" s="1"/>
  <c r="Q30" i="7"/>
  <c r="S30" s="1"/>
  <c r="H3" i="6" s="1"/>
  <c r="I44" i="10" s="1"/>
  <c r="AE332" i="1"/>
  <c r="BF313"/>
  <c r="BG313" s="1"/>
  <c r="CH313" s="1"/>
  <c r="BI313" s="1"/>
  <c r="BJ313" s="1"/>
  <c r="BC345"/>
  <c r="AC328"/>
  <c r="AD328"/>
  <c r="AC612"/>
  <c r="BF616"/>
  <c r="BG616" s="1"/>
  <c r="CH616" s="1"/>
  <c r="BI616" s="1"/>
  <c r="BJ616" s="1"/>
  <c r="BD346"/>
  <c r="Y612"/>
  <c r="BF612" s="1"/>
  <c r="BG612" s="1"/>
  <c r="CH612" s="1"/>
  <c r="BI612" s="1"/>
  <c r="BJ612" s="1"/>
  <c r="AE406"/>
  <c r="Z537"/>
  <c r="AE537" s="1"/>
  <c r="AE336"/>
  <c r="Z365"/>
  <c r="AA365" s="1"/>
  <c r="S12" i="7"/>
  <c r="Q20" s="1"/>
  <c r="Q21" s="1"/>
  <c r="S21" s="1"/>
  <c r="Q16"/>
  <c r="Q31" s="1"/>
  <c r="S344" i="1"/>
  <c r="U344" s="1"/>
  <c r="AB344" s="1"/>
  <c r="Z370"/>
  <c r="AA370" s="1"/>
  <c r="AD309"/>
  <c r="AD323"/>
  <c r="L31" i="7"/>
  <c r="L18"/>
  <c r="L19"/>
  <c r="L21"/>
  <c r="L22"/>
  <c r="V370" i="1"/>
  <c r="W370" s="1"/>
  <c r="X408"/>
  <c r="Y408" s="1"/>
  <c r="L40" i="7"/>
  <c r="L41" s="1"/>
  <c r="N41" s="1"/>
  <c r="L44" s="1"/>
  <c r="L45" s="1"/>
  <c r="AF330" i="1"/>
  <c r="AV338"/>
  <c r="AX338" s="1"/>
  <c r="BF329"/>
  <c r="BG329" s="1"/>
  <c r="CH329" s="1"/>
  <c r="BI329" s="1"/>
  <c r="BJ329" s="1"/>
  <c r="AD324"/>
  <c r="BF317"/>
  <c r="BG317" s="1"/>
  <c r="CH317" s="1"/>
  <c r="BI317" s="1"/>
  <c r="BJ317" s="1"/>
  <c r="AV329"/>
  <c r="AX329" s="1"/>
  <c r="AE328"/>
  <c r="AV322"/>
  <c r="AW322" s="1"/>
  <c r="AC339"/>
  <c r="AD338"/>
  <c r="AF338"/>
  <c r="AD336"/>
  <c r="AV339"/>
  <c r="AW339" s="1"/>
  <c r="Y336"/>
  <c r="BF336" s="1"/>
  <c r="BG336" s="1"/>
  <c r="CH336" s="1"/>
  <c r="BI336" s="1"/>
  <c r="BJ336" s="1"/>
  <c r="AA321"/>
  <c r="AG321" s="1"/>
  <c r="V368"/>
  <c r="W368" s="1"/>
  <c r="V346"/>
  <c r="W346" s="1"/>
  <c r="S537"/>
  <c r="U537" s="1"/>
  <c r="AB537" s="1"/>
  <c r="Z364"/>
  <c r="AA364" s="1"/>
  <c r="V356"/>
  <c r="W356" s="1"/>
  <c r="X365"/>
  <c r="Y365" s="1"/>
  <c r="BD360"/>
  <c r="BC555"/>
  <c r="BD364"/>
  <c r="Z360"/>
  <c r="AE360" s="1"/>
  <c r="S346"/>
  <c r="U346" s="1"/>
  <c r="AB346" s="1"/>
  <c r="X342"/>
  <c r="Y342" s="1"/>
  <c r="V412"/>
  <c r="W412" s="1"/>
  <c r="BD343"/>
  <c r="BE364"/>
  <c r="CI364" s="1"/>
  <c r="BD356"/>
  <c r="BH353"/>
  <c r="X360"/>
  <c r="Y360" s="1"/>
  <c r="AE309"/>
  <c r="V345"/>
  <c r="W345" s="1"/>
  <c r="V555"/>
  <c r="W555" s="1"/>
  <c r="S412"/>
  <c r="U412" s="1"/>
  <c r="AB412" s="1"/>
  <c r="X411"/>
  <c r="Y411" s="1"/>
  <c r="Z519"/>
  <c r="AE519" s="1"/>
  <c r="BD344"/>
  <c r="BD412"/>
  <c r="BC537"/>
  <c r="BE365"/>
  <c r="CI365" s="1"/>
  <c r="BH354"/>
  <c r="BF331"/>
  <c r="BG331" s="1"/>
  <c r="CH331" s="1"/>
  <c r="BI331" s="1"/>
  <c r="BJ331" s="1"/>
  <c r="AV330"/>
  <c r="AW330" s="1"/>
  <c r="AC324"/>
  <c r="AD330"/>
  <c r="AA331"/>
  <c r="AG331" s="1"/>
  <c r="Z359"/>
  <c r="AA359" s="1"/>
  <c r="AA330"/>
  <c r="AG330" s="1"/>
  <c r="AA322"/>
  <c r="AG322" s="1"/>
  <c r="AD316"/>
  <c r="BD361"/>
  <c r="BF338"/>
  <c r="BG338" s="1"/>
  <c r="CH338" s="1"/>
  <c r="BI338" s="1"/>
  <c r="BJ338" s="1"/>
  <c r="AF339"/>
  <c r="AC330"/>
  <c r="AE311"/>
  <c r="AA320"/>
  <c r="AG320" s="1"/>
  <c r="BD359"/>
  <c r="AB504"/>
  <c r="BE348"/>
  <c r="CI348" s="1"/>
  <c r="AF504"/>
  <c r="AC316"/>
  <c r="S340"/>
  <c r="U340" s="1"/>
  <c r="AB340" s="1"/>
  <c r="AB339"/>
  <c r="BD340"/>
  <c r="AV332"/>
  <c r="AW332" s="1"/>
  <c r="AG504"/>
  <c r="AV317"/>
  <c r="AW317" s="1"/>
  <c r="AA338"/>
  <c r="AG338" s="1"/>
  <c r="BG339"/>
  <c r="CH339" s="1"/>
  <c r="BI339" s="1"/>
  <c r="BJ339" s="1"/>
  <c r="AF317"/>
  <c r="Z363"/>
  <c r="AE363" s="1"/>
  <c r="AC317"/>
  <c r="AD407"/>
  <c r="BD354"/>
  <c r="AV407"/>
  <c r="AX407" s="1"/>
  <c r="AB317"/>
  <c r="AC338"/>
  <c r="AE316"/>
  <c r="AD329"/>
  <c r="X361"/>
  <c r="Y361" s="1"/>
  <c r="X359"/>
  <c r="Y359" s="1"/>
  <c r="AA511"/>
  <c r="AG511" s="1"/>
  <c r="AF407"/>
  <c r="BE359"/>
  <c r="CI359" s="1"/>
  <c r="AV309"/>
  <c r="AX309" s="1"/>
  <c r="AA324"/>
  <c r="AG324" s="1"/>
  <c r="AC322"/>
  <c r="AD331"/>
  <c r="AE504"/>
  <c r="V350"/>
  <c r="W350" s="1"/>
  <c r="AC331"/>
  <c r="AG332"/>
  <c r="X512"/>
  <c r="Y512" s="1"/>
  <c r="AD322"/>
  <c r="BF324"/>
  <c r="BG324" s="1"/>
  <c r="CH324" s="1"/>
  <c r="BI324" s="1"/>
  <c r="BJ324" s="1"/>
  <c r="AC407"/>
  <c r="BE356"/>
  <c r="CI356" s="1"/>
  <c r="BC346"/>
  <c r="BF529"/>
  <c r="BG529" s="1"/>
  <c r="CH529" s="1"/>
  <c r="BI529" s="1"/>
  <c r="BJ529" s="1"/>
  <c r="AF329"/>
  <c r="AD317"/>
  <c r="AD321"/>
  <c r="AD339"/>
  <c r="AC329"/>
  <c r="AF322"/>
  <c r="AE333"/>
  <c r="AG339"/>
  <c r="AG329"/>
  <c r="AF331"/>
  <c r="AG407"/>
  <c r="BF309"/>
  <c r="BG309" s="1"/>
  <c r="CH309" s="1"/>
  <c r="BI309" s="1"/>
  <c r="BJ309" s="1"/>
  <c r="AV331"/>
  <c r="AW331" s="1"/>
  <c r="AG309"/>
  <c r="AE407"/>
  <c r="AC335"/>
  <c r="AE329"/>
  <c r="AE327"/>
  <c r="AC309"/>
  <c r="S368"/>
  <c r="U368" s="1"/>
  <c r="AB368" s="1"/>
  <c r="V344"/>
  <c r="W344" s="1"/>
  <c r="AA317"/>
  <c r="AG317" s="1"/>
  <c r="X346"/>
  <c r="Y346" s="1"/>
  <c r="X555"/>
  <c r="Y555" s="1"/>
  <c r="Z342"/>
  <c r="AA342" s="1"/>
  <c r="X364"/>
  <c r="Y364" s="1"/>
  <c r="Z343"/>
  <c r="AE343" s="1"/>
  <c r="AE335"/>
  <c r="S361"/>
  <c r="U361" s="1"/>
  <c r="AB361" s="1"/>
  <c r="Z340"/>
  <c r="AA340" s="1"/>
  <c r="AE339"/>
  <c r="X412"/>
  <c r="Y412" s="1"/>
  <c r="S411"/>
  <c r="U411" s="1"/>
  <c r="AE312"/>
  <c r="S519"/>
  <c r="U519" s="1"/>
  <c r="AE323"/>
  <c r="BC368"/>
  <c r="BE344"/>
  <c r="CI344" s="1"/>
  <c r="BC370"/>
  <c r="BE555"/>
  <c r="CI555" s="1"/>
  <c r="BE340"/>
  <c r="CI340" s="1"/>
  <c r="BC342"/>
  <c r="BD519"/>
  <c r="BF332"/>
  <c r="BG332" s="1"/>
  <c r="CH332" s="1"/>
  <c r="BI332" s="1"/>
  <c r="BJ332" s="1"/>
  <c r="BD411"/>
  <c r="BG407"/>
  <c r="CH407" s="1"/>
  <c r="BI407" s="1"/>
  <c r="BJ407" s="1"/>
  <c r="BF327"/>
  <c r="BG327" s="1"/>
  <c r="CH327" s="1"/>
  <c r="BI327" s="1"/>
  <c r="BJ327" s="1"/>
  <c r="AF326"/>
  <c r="BG504"/>
  <c r="CH504" s="1"/>
  <c r="BI504" s="1"/>
  <c r="BJ504" s="1"/>
  <c r="AC332"/>
  <c r="S360"/>
  <c r="U360" s="1"/>
  <c r="AB360" s="1"/>
  <c r="Z368"/>
  <c r="AE368" s="1"/>
  <c r="Z344"/>
  <c r="AE344" s="1"/>
  <c r="S345"/>
  <c r="U345" s="1"/>
  <c r="AB345" s="1"/>
  <c r="X537"/>
  <c r="Y537" s="1"/>
  <c r="Z555"/>
  <c r="AE555" s="1"/>
  <c r="V342"/>
  <c r="W342" s="1"/>
  <c r="BF328"/>
  <c r="BG328" s="1"/>
  <c r="CH328" s="1"/>
  <c r="BI328" s="1"/>
  <c r="BJ328" s="1"/>
  <c r="Z356"/>
  <c r="AE356" s="1"/>
  <c r="AD332"/>
  <c r="V361"/>
  <c r="W361" s="1"/>
  <c r="V340"/>
  <c r="W340" s="1"/>
  <c r="S359"/>
  <c r="U359" s="1"/>
  <c r="X370"/>
  <c r="Y370" s="1"/>
  <c r="V411"/>
  <c r="W411" s="1"/>
  <c r="AA529"/>
  <c r="AG529" s="1"/>
  <c r="S365"/>
  <c r="U365" s="1"/>
  <c r="AB365" s="1"/>
  <c r="X519"/>
  <c r="Y519" s="1"/>
  <c r="AF332"/>
  <c r="AF309"/>
  <c r="BD368"/>
  <c r="BE370"/>
  <c r="CI370" s="1"/>
  <c r="BD342"/>
  <c r="BD345"/>
  <c r="BC519"/>
  <c r="BF318"/>
  <c r="BG318" s="1"/>
  <c r="CH318" s="1"/>
  <c r="BI318" s="1"/>
  <c r="BJ318" s="1"/>
  <c r="AD611"/>
  <c r="AG315"/>
  <c r="BF319"/>
  <c r="BG319" s="1"/>
  <c r="CH319" s="1"/>
  <c r="BI319" s="1"/>
  <c r="BJ319" s="1"/>
  <c r="BG325"/>
  <c r="CH325" s="1"/>
  <c r="BI325" s="1"/>
  <c r="BJ325" s="1"/>
  <c r="AC318"/>
  <c r="AG311"/>
  <c r="AD326"/>
  <c r="AV315"/>
  <c r="AX315" s="1"/>
  <c r="AD318"/>
  <c r="AD337"/>
  <c r="X347"/>
  <c r="Y347" s="1"/>
  <c r="X369"/>
  <c r="Y369" s="1"/>
  <c r="AG312"/>
  <c r="AC323"/>
  <c r="AD319"/>
  <c r="BC512"/>
  <c r="AV311"/>
  <c r="AW311" s="1"/>
  <c r="AV633"/>
  <c r="AW633" s="1"/>
  <c r="BF511"/>
  <c r="BG511" s="1"/>
  <c r="CH511" s="1"/>
  <c r="BI511" s="1"/>
  <c r="BJ511" s="1"/>
  <c r="AV323"/>
  <c r="AW323" s="1"/>
  <c r="AF630"/>
  <c r="BF326"/>
  <c r="BG326" s="1"/>
  <c r="CH326" s="1"/>
  <c r="BI326" s="1"/>
  <c r="BJ326" s="1"/>
  <c r="AV320"/>
  <c r="AX320" s="1"/>
  <c r="AV333"/>
  <c r="AW333" s="1"/>
  <c r="AV630"/>
  <c r="AW630" s="1"/>
  <c r="AC319"/>
  <c r="AC337"/>
  <c r="AV314"/>
  <c r="AX314" s="1"/>
  <c r="BD363"/>
  <c r="AF529"/>
  <c r="AC315"/>
  <c r="AA334"/>
  <c r="AG334" s="1"/>
  <c r="AV326"/>
  <c r="AW326" s="1"/>
  <c r="V512"/>
  <c r="W512" s="1"/>
  <c r="BF334"/>
  <c r="BG334" s="1"/>
  <c r="CH334" s="1"/>
  <c r="BI334" s="1"/>
  <c r="BJ334" s="1"/>
  <c r="AF337"/>
  <c r="Y611"/>
  <c r="AF611" s="1"/>
  <c r="AD320"/>
  <c r="AF314"/>
  <c r="AC320"/>
  <c r="Z512"/>
  <c r="AE512" s="1"/>
  <c r="Z358"/>
  <c r="AA358" s="1"/>
  <c r="AD315"/>
  <c r="AC326"/>
  <c r="AV319"/>
  <c r="AX319" s="1"/>
  <c r="BD512"/>
  <c r="BD371"/>
  <c r="BE350"/>
  <c r="CI350" s="1"/>
  <c r="BF323"/>
  <c r="BG323" s="1"/>
  <c r="CH323" s="1"/>
  <c r="BI323" s="1"/>
  <c r="BJ323" s="1"/>
  <c r="AD333"/>
  <c r="V530"/>
  <c r="W530" s="1"/>
  <c r="S358"/>
  <c r="U358" s="1"/>
  <c r="AB358" s="1"/>
  <c r="Z362"/>
  <c r="AE362" s="1"/>
  <c r="AA314"/>
  <c r="AG314" s="1"/>
  <c r="BC351"/>
  <c r="BC343"/>
  <c r="BC426"/>
  <c r="BC350"/>
  <c r="BC348"/>
  <c r="Z351"/>
  <c r="AA351" s="1"/>
  <c r="S425"/>
  <c r="U425" s="1"/>
  <c r="AB425" s="1"/>
  <c r="X354"/>
  <c r="Y354" s="1"/>
  <c r="BF354" s="1"/>
  <c r="AA310"/>
  <c r="AG310" s="1"/>
  <c r="X348"/>
  <c r="Y348" s="1"/>
  <c r="AV348" s="1"/>
  <c r="Z530"/>
  <c r="AA530" s="1"/>
  <c r="Z353"/>
  <c r="AE353" s="1"/>
  <c r="AF318"/>
  <c r="V426"/>
  <c r="W426" s="1"/>
  <c r="V362"/>
  <c r="W362" s="1"/>
  <c r="V366"/>
  <c r="W366" s="1"/>
  <c r="V349"/>
  <c r="W349" s="1"/>
  <c r="V409"/>
  <c r="W409" s="1"/>
  <c r="AE337"/>
  <c r="AV321"/>
  <c r="AX321" s="1"/>
  <c r="BC366"/>
  <c r="AB323"/>
  <c r="BE358"/>
  <c r="CI358" s="1"/>
  <c r="BE426"/>
  <c r="CI426" s="1"/>
  <c r="BC362"/>
  <c r="BD353"/>
  <c r="BC349"/>
  <c r="BC369"/>
  <c r="BJ503"/>
  <c r="AF321"/>
  <c r="Q355"/>
  <c r="BE355" s="1"/>
  <c r="CI355" s="1"/>
  <c r="AG333"/>
  <c r="BG314"/>
  <c r="CH314" s="1"/>
  <c r="BI314" s="1"/>
  <c r="BJ314" s="1"/>
  <c r="S363"/>
  <c r="U363" s="1"/>
  <c r="AB363" s="1"/>
  <c r="Z354"/>
  <c r="AE354" s="1"/>
  <c r="S341"/>
  <c r="U341" s="1"/>
  <c r="AB341" s="1"/>
  <c r="AC333"/>
  <c r="X371"/>
  <c r="Y371" s="1"/>
  <c r="BE341"/>
  <c r="CI341" s="1"/>
  <c r="BC530"/>
  <c r="AV628"/>
  <c r="AW628" s="1"/>
  <c r="X351"/>
  <c r="Y351" s="1"/>
  <c r="BF351" s="1"/>
  <c r="Z350"/>
  <c r="AA350" s="1"/>
  <c r="AD529"/>
  <c r="AC321"/>
  <c r="Z369"/>
  <c r="AE369" s="1"/>
  <c r="X357"/>
  <c r="Y357" s="1"/>
  <c r="AE315"/>
  <c r="V343"/>
  <c r="W343" s="1"/>
  <c r="V353"/>
  <c r="W353" s="1"/>
  <c r="Z366"/>
  <c r="AE366" s="1"/>
  <c r="S349"/>
  <c r="U349" s="1"/>
  <c r="AB349" s="1"/>
  <c r="BE357"/>
  <c r="CI357" s="1"/>
  <c r="BC371"/>
  <c r="BD408"/>
  <c r="BD349"/>
  <c r="BD409"/>
  <c r="BD369"/>
  <c r="BF337"/>
  <c r="BG337" s="1"/>
  <c r="CH337" s="1"/>
  <c r="BI337" s="1"/>
  <c r="BJ337" s="1"/>
  <c r="AF315"/>
  <c r="BF311"/>
  <c r="BG311" s="1"/>
  <c r="CH311" s="1"/>
  <c r="BI311" s="1"/>
  <c r="BJ311" s="1"/>
  <c r="AF628"/>
  <c r="X658"/>
  <c r="BE658"/>
  <c r="Z658"/>
  <c r="BC658"/>
  <c r="BD658"/>
  <c r="S658"/>
  <c r="U658" s="1"/>
  <c r="V658"/>
  <c r="W658" s="1"/>
  <c r="BD643"/>
  <c r="X643"/>
  <c r="BC643"/>
  <c r="V643"/>
  <c r="W643" s="1"/>
  <c r="S643"/>
  <c r="U643" s="1"/>
  <c r="BE643"/>
  <c r="Z643"/>
  <c r="Y623"/>
  <c r="AF623" s="1"/>
  <c r="AC623"/>
  <c r="AD623"/>
  <c r="AX616"/>
  <c r="AW616"/>
  <c r="Y617"/>
  <c r="AV617" s="1"/>
  <c r="AD617"/>
  <c r="AC617"/>
  <c r="Y604"/>
  <c r="AF604" s="1"/>
  <c r="AD604"/>
  <c r="AC604"/>
  <c r="AA608"/>
  <c r="AE608"/>
  <c r="AE626"/>
  <c r="AA626"/>
  <c r="AB618"/>
  <c r="Y615"/>
  <c r="AV615" s="1"/>
  <c r="AD615"/>
  <c r="AC615"/>
  <c r="CI609"/>
  <c r="R672"/>
  <c r="T672" s="1"/>
  <c r="P672"/>
  <c r="R671"/>
  <c r="T671" s="1"/>
  <c r="P671"/>
  <c r="R674"/>
  <c r="T674" s="1"/>
  <c r="P674"/>
  <c r="Y621"/>
  <c r="BF621" s="1"/>
  <c r="BG621" s="1"/>
  <c r="CH621" s="1"/>
  <c r="BI621" s="1"/>
  <c r="BJ621" s="1"/>
  <c r="AC621"/>
  <c r="AD621"/>
  <c r="V653"/>
  <c r="W653" s="1"/>
  <c r="BC653"/>
  <c r="BD653"/>
  <c r="X653"/>
  <c r="S653"/>
  <c r="U653" s="1"/>
  <c r="BE653"/>
  <c r="CI653" s="1"/>
  <c r="Z653"/>
  <c r="AB604"/>
  <c r="Y608"/>
  <c r="AV608" s="1"/>
  <c r="AD608"/>
  <c r="AC608"/>
  <c r="AE618"/>
  <c r="AA618"/>
  <c r="AG318"/>
  <c r="AF511"/>
  <c r="AF333"/>
  <c r="AG337"/>
  <c r="R680"/>
  <c r="T680" s="1"/>
  <c r="P680"/>
  <c r="Y625"/>
  <c r="AV625" s="1"/>
  <c r="AC625"/>
  <c r="AD625"/>
  <c r="Y605"/>
  <c r="AV605" s="1"/>
  <c r="AD605"/>
  <c r="AC605"/>
  <c r="BE652"/>
  <c r="CI652" s="1"/>
  <c r="X652"/>
  <c r="S652"/>
  <c r="U652" s="1"/>
  <c r="BC652"/>
  <c r="Z652"/>
  <c r="BD652"/>
  <c r="V652"/>
  <c r="W652" s="1"/>
  <c r="AE631"/>
  <c r="AA631"/>
  <c r="CI629"/>
  <c r="Q601"/>
  <c r="BH601"/>
  <c r="Y624"/>
  <c r="BF624" s="1"/>
  <c r="BG624" s="1"/>
  <c r="CH624" s="1"/>
  <c r="AD624"/>
  <c r="AC624"/>
  <c r="Q649"/>
  <c r="BH649"/>
  <c r="BE665"/>
  <c r="Z665"/>
  <c r="BC665"/>
  <c r="X665"/>
  <c r="BD665"/>
  <c r="V665"/>
  <c r="W665" s="1"/>
  <c r="S665"/>
  <c r="U665" s="1"/>
  <c r="AB607"/>
  <c r="R670"/>
  <c r="T670" s="1"/>
  <c r="P670"/>
  <c r="R693"/>
  <c r="T693" s="1"/>
  <c r="P693"/>
  <c r="R684"/>
  <c r="T684" s="1"/>
  <c r="P684"/>
  <c r="R677"/>
  <c r="T677" s="1"/>
  <c r="P677"/>
  <c r="R692"/>
  <c r="T692" s="1"/>
  <c r="P692"/>
  <c r="R668"/>
  <c r="T668" s="1"/>
  <c r="P668"/>
  <c r="Y619"/>
  <c r="AV619" s="1"/>
  <c r="AC619"/>
  <c r="AD619"/>
  <c r="V641"/>
  <c r="W641" s="1"/>
  <c r="S641"/>
  <c r="U641" s="1"/>
  <c r="BC641"/>
  <c r="Z641"/>
  <c r="X641"/>
  <c r="BD641"/>
  <c r="BE641"/>
  <c r="AE621"/>
  <c r="AA621"/>
  <c r="AB620"/>
  <c r="AE632"/>
  <c r="AA632"/>
  <c r="AB629"/>
  <c r="AB622"/>
  <c r="AB617"/>
  <c r="AA604"/>
  <c r="AE604"/>
  <c r="AB613"/>
  <c r="AB608"/>
  <c r="BE656"/>
  <c r="CI656" s="1"/>
  <c r="X656"/>
  <c r="S656"/>
  <c r="U656" s="1"/>
  <c r="BD656"/>
  <c r="Z656"/>
  <c r="V656"/>
  <c r="W656" s="1"/>
  <c r="BC656"/>
  <c r="V644"/>
  <c r="W644" s="1"/>
  <c r="BC644"/>
  <c r="BE644"/>
  <c r="CI644" s="1"/>
  <c r="X644"/>
  <c r="S644"/>
  <c r="U644" s="1"/>
  <c r="BD644"/>
  <c r="Z644"/>
  <c r="AE614"/>
  <c r="AA614"/>
  <c r="Z663"/>
  <c r="BE663"/>
  <c r="CI663" s="1"/>
  <c r="V663"/>
  <c r="W663" s="1"/>
  <c r="S663"/>
  <c r="U663" s="1"/>
  <c r="BC663"/>
  <c r="X663"/>
  <c r="BD663"/>
  <c r="Y607"/>
  <c r="BF607" s="1"/>
  <c r="BG607" s="1"/>
  <c r="CH607" s="1"/>
  <c r="AC607"/>
  <c r="AD607"/>
  <c r="Y606"/>
  <c r="BF606" s="1"/>
  <c r="BG606" s="1"/>
  <c r="CH606" s="1"/>
  <c r="BI606" s="1"/>
  <c r="BJ606" s="1"/>
  <c r="AC606"/>
  <c r="AD606"/>
  <c r="Y627"/>
  <c r="AD627"/>
  <c r="AC627"/>
  <c r="AE619"/>
  <c r="AA619"/>
  <c r="BC636"/>
  <c r="Z636"/>
  <c r="S636"/>
  <c r="U636" s="1"/>
  <c r="V636"/>
  <c r="W636" s="1"/>
  <c r="BE636"/>
  <c r="CI636" s="1"/>
  <c r="X636"/>
  <c r="BD636"/>
  <c r="Z651"/>
  <c r="BE651"/>
  <c r="CI651" s="1"/>
  <c r="BC651"/>
  <c r="V651"/>
  <c r="W651" s="1"/>
  <c r="X651"/>
  <c r="S651"/>
  <c r="U651" s="1"/>
  <c r="BD651"/>
  <c r="AB621"/>
  <c r="AE625"/>
  <c r="AA625"/>
  <c r="Y610"/>
  <c r="BF610" s="1"/>
  <c r="BG610" s="1"/>
  <c r="CH610" s="1"/>
  <c r="BI610" s="1"/>
  <c r="BJ610" s="1"/>
  <c r="AC610"/>
  <c r="AD610"/>
  <c r="AE620"/>
  <c r="AA620"/>
  <c r="AB632"/>
  <c r="AA605"/>
  <c r="AE605"/>
  <c r="V654"/>
  <c r="W654" s="1"/>
  <c r="S654"/>
  <c r="U654" s="1"/>
  <c r="AB654" s="1"/>
  <c r="BC654"/>
  <c r="BD654"/>
  <c r="X654"/>
  <c r="BE654"/>
  <c r="CI654" s="1"/>
  <c r="Z654"/>
  <c r="Q602"/>
  <c r="BH602"/>
  <c r="Y629"/>
  <c r="AV629" s="1"/>
  <c r="AD629"/>
  <c r="AC629"/>
  <c r="AE629"/>
  <c r="AA629"/>
  <c r="AG629" s="1"/>
  <c r="BC642"/>
  <c r="V642"/>
  <c r="W642" s="1"/>
  <c r="X642"/>
  <c r="S642"/>
  <c r="U642" s="1"/>
  <c r="Z642"/>
  <c r="BE642"/>
  <c r="CI642" s="1"/>
  <c r="BD642"/>
  <c r="AA617"/>
  <c r="AE617"/>
  <c r="AE624"/>
  <c r="AA624"/>
  <c r="Q647"/>
  <c r="BH647"/>
  <c r="CI613"/>
  <c r="AA613"/>
  <c r="AE613"/>
  <c r="Z664"/>
  <c r="BD664"/>
  <c r="V664"/>
  <c r="W664" s="1"/>
  <c r="BC664"/>
  <c r="BE664"/>
  <c r="CI664" s="1"/>
  <c r="X664"/>
  <c r="S664"/>
  <c r="U664" s="1"/>
  <c r="V659"/>
  <c r="W659" s="1"/>
  <c r="S659"/>
  <c r="U659" s="1"/>
  <c r="BE659"/>
  <c r="CI659" s="1"/>
  <c r="BC659"/>
  <c r="BD659"/>
  <c r="X659"/>
  <c r="Z659"/>
  <c r="Y626"/>
  <c r="AF626" s="1"/>
  <c r="AD626"/>
  <c r="AC626"/>
  <c r="Z660"/>
  <c r="V660"/>
  <c r="W660" s="1"/>
  <c r="BC660"/>
  <c r="BE660"/>
  <c r="X660"/>
  <c r="S660"/>
  <c r="U660" s="1"/>
  <c r="BD660"/>
  <c r="Y618"/>
  <c r="AC618"/>
  <c r="AD618"/>
  <c r="AE607"/>
  <c r="AA607"/>
  <c r="AB606"/>
  <c r="AE606"/>
  <c r="AA606"/>
  <c r="AE627"/>
  <c r="AA627"/>
  <c r="AB627"/>
  <c r="AA615"/>
  <c r="AE615"/>
  <c r="Y609"/>
  <c r="AV609" s="1"/>
  <c r="AD609"/>
  <c r="AC609"/>
  <c r="AE609"/>
  <c r="AA609"/>
  <c r="BI633"/>
  <c r="BJ633" s="1"/>
  <c r="AF633"/>
  <c r="W105"/>
  <c r="S351"/>
  <c r="U351" s="1"/>
  <c r="AB351" s="1"/>
  <c r="V425"/>
  <c r="W425" s="1"/>
  <c r="S354"/>
  <c r="U354" s="1"/>
  <c r="X341"/>
  <c r="Y341" s="1"/>
  <c r="V369"/>
  <c r="W369" s="1"/>
  <c r="V357"/>
  <c r="W357" s="1"/>
  <c r="V348"/>
  <c r="W348" s="1"/>
  <c r="X530"/>
  <c r="Y530" s="1"/>
  <c r="S353"/>
  <c r="U353" s="1"/>
  <c r="AA326"/>
  <c r="AG326" s="1"/>
  <c r="AC511"/>
  <c r="AD310"/>
  <c r="AF323"/>
  <c r="Z426"/>
  <c r="AA426" s="1"/>
  <c r="V371"/>
  <c r="W371" s="1"/>
  <c r="S366"/>
  <c r="U366" s="1"/>
  <c r="AB366" s="1"/>
  <c r="Z409"/>
  <c r="AE409" s="1"/>
  <c r="AG327"/>
  <c r="V408"/>
  <c r="W408" s="1"/>
  <c r="AC310"/>
  <c r="AF325"/>
  <c r="AF327"/>
  <c r="BE351"/>
  <c r="CI351" s="1"/>
  <c r="BE425"/>
  <c r="CI425" s="1"/>
  <c r="BE354"/>
  <c r="CI354" s="1"/>
  <c r="BD341"/>
  <c r="AB325"/>
  <c r="AB315"/>
  <c r="AV337"/>
  <c r="AW337" s="1"/>
  <c r="BD358"/>
  <c r="BC357"/>
  <c r="BF321"/>
  <c r="BG321" s="1"/>
  <c r="CH321" s="1"/>
  <c r="BI321" s="1"/>
  <c r="BJ321" s="1"/>
  <c r="BE347"/>
  <c r="CI347" s="1"/>
  <c r="AG319"/>
  <c r="AG323"/>
  <c r="AG616"/>
  <c r="AH616" s="1"/>
  <c r="AI616" s="1"/>
  <c r="AJ616" s="1"/>
  <c r="X657"/>
  <c r="V657"/>
  <c r="W657" s="1"/>
  <c r="S657"/>
  <c r="U657" s="1"/>
  <c r="Z657"/>
  <c r="BC657"/>
  <c r="BD657"/>
  <c r="BE657"/>
  <c r="AB610"/>
  <c r="CI623"/>
  <c r="AB605"/>
  <c r="Z639"/>
  <c r="BE639"/>
  <c r="BD639"/>
  <c r="X639"/>
  <c r="BC639"/>
  <c r="V639"/>
  <c r="W639" s="1"/>
  <c r="S639"/>
  <c r="U639" s="1"/>
  <c r="Y614"/>
  <c r="AF614" s="1"/>
  <c r="AC614"/>
  <c r="AD614"/>
  <c r="V645"/>
  <c r="W645" s="1"/>
  <c r="S645"/>
  <c r="U645" s="1"/>
  <c r="BE645"/>
  <c r="CI645" s="1"/>
  <c r="X645"/>
  <c r="BD645"/>
  <c r="BC645"/>
  <c r="Z645"/>
  <c r="BH603"/>
  <c r="Q603"/>
  <c r="R683"/>
  <c r="T683" s="1"/>
  <c r="P683"/>
  <c r="R695"/>
  <c r="T695" s="1"/>
  <c r="P695"/>
  <c r="R690"/>
  <c r="T690" s="1"/>
  <c r="P690"/>
  <c r="R689"/>
  <c r="T689" s="1"/>
  <c r="P689"/>
  <c r="R681"/>
  <c r="T681" s="1"/>
  <c r="P681"/>
  <c r="R691"/>
  <c r="T691" s="1"/>
  <c r="P691"/>
  <c r="AB619"/>
  <c r="BE640"/>
  <c r="CI640" s="1"/>
  <c r="X640"/>
  <c r="BC640"/>
  <c r="S640"/>
  <c r="U640" s="1"/>
  <c r="BD640"/>
  <c r="Z640"/>
  <c r="V640"/>
  <c r="W640" s="1"/>
  <c r="CI625"/>
  <c r="CI610"/>
  <c r="CI622"/>
  <c r="AB624"/>
  <c r="R694"/>
  <c r="T694" s="1"/>
  <c r="P694"/>
  <c r="R685"/>
  <c r="T685" s="1"/>
  <c r="P685"/>
  <c r="R669"/>
  <c r="T669" s="1"/>
  <c r="P669"/>
  <c r="R688"/>
  <c r="T688" s="1"/>
  <c r="P688"/>
  <c r="R667"/>
  <c r="T667" s="1"/>
  <c r="P667"/>
  <c r="R675"/>
  <c r="T675" s="1"/>
  <c r="P675"/>
  <c r="R682"/>
  <c r="T682" s="1"/>
  <c r="P682"/>
  <c r="R686"/>
  <c r="T686" s="1"/>
  <c r="P686"/>
  <c r="R676"/>
  <c r="T676" s="1"/>
  <c r="P676"/>
  <c r="R687"/>
  <c r="T687" s="1"/>
  <c r="P687"/>
  <c r="R678"/>
  <c r="T678" s="1"/>
  <c r="P678"/>
  <c r="R679"/>
  <c r="T679" s="1"/>
  <c r="P679"/>
  <c r="P696"/>
  <c r="Q696" s="1"/>
  <c r="R696"/>
  <c r="T696" s="1"/>
  <c r="R673"/>
  <c r="T673" s="1"/>
  <c r="P673"/>
  <c r="X637"/>
  <c r="Z637"/>
  <c r="BD637"/>
  <c r="BC637"/>
  <c r="BE637"/>
  <c r="S637"/>
  <c r="U637" s="1"/>
  <c r="V637"/>
  <c r="W637" s="1"/>
  <c r="BC650"/>
  <c r="BE650"/>
  <c r="CI650" s="1"/>
  <c r="Z650"/>
  <c r="V650"/>
  <c r="W650" s="1"/>
  <c r="X650"/>
  <c r="S650"/>
  <c r="U650" s="1"/>
  <c r="BD650"/>
  <c r="BC661"/>
  <c r="X661"/>
  <c r="Z661"/>
  <c r="S661"/>
  <c r="U661" s="1"/>
  <c r="BD661"/>
  <c r="BE661"/>
  <c r="V661"/>
  <c r="W661" s="1"/>
  <c r="AB625"/>
  <c r="AE610"/>
  <c r="AA610"/>
  <c r="Y620"/>
  <c r="BF620" s="1"/>
  <c r="BG620" s="1"/>
  <c r="CH620" s="1"/>
  <c r="BI620" s="1"/>
  <c r="BJ620" s="1"/>
  <c r="AC620"/>
  <c r="AD620"/>
  <c r="Y632"/>
  <c r="AV632" s="1"/>
  <c r="AD632"/>
  <c r="AC632"/>
  <c r="AB623"/>
  <c r="AE623"/>
  <c r="AA623"/>
  <c r="BD634"/>
  <c r="S634"/>
  <c r="U634" s="1"/>
  <c r="BC634"/>
  <c r="BE634"/>
  <c r="Z634"/>
  <c r="V634"/>
  <c r="W634" s="1"/>
  <c r="X634"/>
  <c r="Y631"/>
  <c r="AF631" s="1"/>
  <c r="AC631"/>
  <c r="AD631"/>
  <c r="V662"/>
  <c r="W662" s="1"/>
  <c r="BE662"/>
  <c r="BD662"/>
  <c r="X662"/>
  <c r="S662"/>
  <c r="U662" s="1"/>
  <c r="BC662"/>
  <c r="Z662"/>
  <c r="BC638"/>
  <c r="BD638"/>
  <c r="BE638"/>
  <c r="CI638" s="1"/>
  <c r="X638"/>
  <c r="Z638"/>
  <c r="V638"/>
  <c r="W638" s="1"/>
  <c r="S638"/>
  <c r="U638" s="1"/>
  <c r="BH666"/>
  <c r="Q666"/>
  <c r="AE622"/>
  <c r="AA622"/>
  <c r="Y622"/>
  <c r="AC622"/>
  <c r="AD622"/>
  <c r="Q648"/>
  <c r="BH648"/>
  <c r="Y613"/>
  <c r="AF613" s="1"/>
  <c r="AD613"/>
  <c r="AC613"/>
  <c r="X655"/>
  <c r="S655"/>
  <c r="U655" s="1"/>
  <c r="BE655"/>
  <c r="CI655" s="1"/>
  <c r="Z655"/>
  <c r="BC655"/>
  <c r="BD655"/>
  <c r="V655"/>
  <c r="W655" s="1"/>
  <c r="Z635"/>
  <c r="S635"/>
  <c r="U635" s="1"/>
  <c r="BD635"/>
  <c r="X635"/>
  <c r="BE635"/>
  <c r="BC635"/>
  <c r="V635"/>
  <c r="W635" s="1"/>
  <c r="AB614"/>
  <c r="CI614"/>
  <c r="AB626"/>
  <c r="AG628"/>
  <c r="BI628"/>
  <c r="BJ628" s="1"/>
  <c r="BC646"/>
  <c r="Z646"/>
  <c r="BE646"/>
  <c r="CI646" s="1"/>
  <c r="V646"/>
  <c r="W646" s="1"/>
  <c r="X646"/>
  <c r="BD646"/>
  <c r="S646"/>
  <c r="U646" s="1"/>
  <c r="AG630"/>
  <c r="BI630"/>
  <c r="BJ630" s="1"/>
  <c r="CI618"/>
  <c r="CI606"/>
  <c r="AB615"/>
  <c r="AB609"/>
  <c r="AF319"/>
  <c r="AA86"/>
  <c r="AB86" s="1"/>
  <c r="AC93"/>
  <c r="AC327"/>
  <c r="AD511"/>
  <c r="V363"/>
  <c r="W363" s="1"/>
  <c r="Z425"/>
  <c r="AE425" s="1"/>
  <c r="V341"/>
  <c r="W341" s="1"/>
  <c r="X350"/>
  <c r="Y350" s="1"/>
  <c r="Z357"/>
  <c r="AE357" s="1"/>
  <c r="Z348"/>
  <c r="AE348" s="1"/>
  <c r="X343"/>
  <c r="Y343" s="1"/>
  <c r="X358"/>
  <c r="Y358" s="1"/>
  <c r="BF358" s="1"/>
  <c r="X426"/>
  <c r="Y426" s="1"/>
  <c r="AV426" s="1"/>
  <c r="X362"/>
  <c r="Y362" s="1"/>
  <c r="S371"/>
  <c r="U371" s="1"/>
  <c r="AB371" s="1"/>
  <c r="X349"/>
  <c r="Y349" s="1"/>
  <c r="S409"/>
  <c r="U409" s="1"/>
  <c r="AB409" s="1"/>
  <c r="S408"/>
  <c r="U408" s="1"/>
  <c r="AB408" s="1"/>
  <c r="BD351"/>
  <c r="BD425"/>
  <c r="BC354"/>
  <c r="AV318"/>
  <c r="AW318" s="1"/>
  <c r="BE366"/>
  <c r="CI366" s="1"/>
  <c r="BC358"/>
  <c r="BE363"/>
  <c r="CI363" s="1"/>
  <c r="BD426"/>
  <c r="BD362"/>
  <c r="BE371"/>
  <c r="CI371" s="1"/>
  <c r="BC353"/>
  <c r="BE408"/>
  <c r="CI408" s="1"/>
  <c r="BD348"/>
  <c r="BE530"/>
  <c r="CI530" s="1"/>
  <c r="BE349"/>
  <c r="CI349" s="1"/>
  <c r="BE409"/>
  <c r="CI409" s="1"/>
  <c r="BC347"/>
  <c r="AV310"/>
  <c r="AW310" s="1"/>
  <c r="AG633"/>
  <c r="G541"/>
  <c r="G639" s="1"/>
  <c r="A639"/>
  <c r="Q428"/>
  <c r="BD428" s="1"/>
  <c r="BH428"/>
  <c r="Q430"/>
  <c r="BD430" s="1"/>
  <c r="BH430"/>
  <c r="Q531"/>
  <c r="V531" s="1"/>
  <c r="W531" s="1"/>
  <c r="BH531"/>
  <c r="Q563"/>
  <c r="BE563" s="1"/>
  <c r="CI563" s="1"/>
  <c r="BH563"/>
  <c r="Q417"/>
  <c r="X417" s="1"/>
  <c r="Y417" s="1"/>
  <c r="BH417"/>
  <c r="Q427"/>
  <c r="BE427" s="1"/>
  <c r="CI427" s="1"/>
  <c r="BH427"/>
  <c r="Q545"/>
  <c r="BC545" s="1"/>
  <c r="BH545"/>
  <c r="AF310"/>
  <c r="AE319"/>
  <c r="AE318"/>
  <c r="AF334"/>
  <c r="AF320"/>
  <c r="AV334"/>
  <c r="AX334" s="1"/>
  <c r="AV529"/>
  <c r="AX529" s="1"/>
  <c r="BF320"/>
  <c r="BG320" s="1"/>
  <c r="CH320" s="1"/>
  <c r="BI320" s="1"/>
  <c r="BJ320" s="1"/>
  <c r="X363"/>
  <c r="Y363" s="1"/>
  <c r="V360"/>
  <c r="W360" s="1"/>
  <c r="X425"/>
  <c r="Y425" s="1"/>
  <c r="X368"/>
  <c r="Y368" s="1"/>
  <c r="X344"/>
  <c r="Y344" s="1"/>
  <c r="Z341"/>
  <c r="AA341" s="1"/>
  <c r="Z346"/>
  <c r="AE346" s="1"/>
  <c r="X345"/>
  <c r="Y345" s="1"/>
  <c r="S350"/>
  <c r="U350" s="1"/>
  <c r="AB350" s="1"/>
  <c r="AA325"/>
  <c r="AG325" s="1"/>
  <c r="AD327"/>
  <c r="AC334"/>
  <c r="V537"/>
  <c r="W537" s="1"/>
  <c r="S347"/>
  <c r="U347" s="1"/>
  <c r="AB347" s="1"/>
  <c r="S555"/>
  <c r="U555" s="1"/>
  <c r="S369"/>
  <c r="U369" s="1"/>
  <c r="AB369" s="1"/>
  <c r="S342"/>
  <c r="U342" s="1"/>
  <c r="S357"/>
  <c r="U357" s="1"/>
  <c r="AB357" s="1"/>
  <c r="S364"/>
  <c r="U364" s="1"/>
  <c r="S356"/>
  <c r="U356" s="1"/>
  <c r="AB356" s="1"/>
  <c r="S530"/>
  <c r="U530" s="1"/>
  <c r="AB530" s="1"/>
  <c r="S343"/>
  <c r="U343" s="1"/>
  <c r="S512"/>
  <c r="U512" s="1"/>
  <c r="X353"/>
  <c r="Y353" s="1"/>
  <c r="AD311"/>
  <c r="Z361"/>
  <c r="AA361" s="1"/>
  <c r="X340"/>
  <c r="AC340" s="1"/>
  <c r="S362"/>
  <c r="U362" s="1"/>
  <c r="AB362" s="1"/>
  <c r="V359"/>
  <c r="W359" s="1"/>
  <c r="Z412"/>
  <c r="AE412" s="1"/>
  <c r="X366"/>
  <c r="Y366" s="1"/>
  <c r="S370"/>
  <c r="U370" s="1"/>
  <c r="Z411"/>
  <c r="AE411" s="1"/>
  <c r="X409"/>
  <c r="Y409" s="1"/>
  <c r="Z408"/>
  <c r="AE408" s="1"/>
  <c r="V365"/>
  <c r="W365" s="1"/>
  <c r="V519"/>
  <c r="W519" s="1"/>
  <c r="AF311"/>
  <c r="AC311"/>
  <c r="BE412"/>
  <c r="CI412" s="1"/>
  <c r="AV327"/>
  <c r="AW327" s="1"/>
  <c r="BF310"/>
  <c r="BG310" s="1"/>
  <c r="CH310" s="1"/>
  <c r="BI310" s="1"/>
  <c r="BJ310" s="1"/>
  <c r="BF333"/>
  <c r="BG333" s="1"/>
  <c r="CH333" s="1"/>
  <c r="BI333" s="1"/>
  <c r="BJ333" s="1"/>
  <c r="AB310"/>
  <c r="BE537"/>
  <c r="CI537" s="1"/>
  <c r="BD365"/>
  <c r="BF315"/>
  <c r="BG315" s="1"/>
  <c r="CH315" s="1"/>
  <c r="BI315" s="1"/>
  <c r="BJ315" s="1"/>
  <c r="BE411"/>
  <c r="CI411" s="1"/>
  <c r="Q416"/>
  <c r="X416" s="1"/>
  <c r="Y416" s="1"/>
  <c r="BH416"/>
  <c r="Q513"/>
  <c r="BC513" s="1"/>
  <c r="BH513"/>
  <c r="G542"/>
  <c r="G640" s="1"/>
  <c r="A640"/>
  <c r="Q414"/>
  <c r="BE414" s="1"/>
  <c r="CI414" s="1"/>
  <c r="BH414"/>
  <c r="Q538"/>
  <c r="BE538" s="1"/>
  <c r="CI538" s="1"/>
  <c r="BH538"/>
  <c r="Q413"/>
  <c r="BD413" s="1"/>
  <c r="BH413"/>
  <c r="Q372"/>
  <c r="BC372" s="1"/>
  <c r="BH372"/>
  <c r="Q506"/>
  <c r="V506" s="1"/>
  <c r="W506" s="1"/>
  <c r="BH506"/>
  <c r="Q445"/>
  <c r="S445" s="1"/>
  <c r="U445" s="1"/>
  <c r="BH445"/>
  <c r="Q520"/>
  <c r="BD520" s="1"/>
  <c r="BH520"/>
  <c r="Q556"/>
  <c r="BD556" s="1"/>
  <c r="BH556"/>
  <c r="Q431"/>
  <c r="BD431" s="1"/>
  <c r="BH431"/>
  <c r="AC529"/>
  <c r="AD334"/>
  <c r="CH330"/>
  <c r="BI330" s="1"/>
  <c r="BJ330" s="1"/>
  <c r="AU209"/>
  <c r="AV209" s="1"/>
  <c r="G207" i="3" s="1"/>
  <c r="AC101" i="1"/>
  <c r="AA89"/>
  <c r="AB89" s="1"/>
  <c r="S105"/>
  <c r="V105" s="1"/>
  <c r="T105" s="1"/>
  <c r="Y105" s="1"/>
  <c r="Z105" s="1"/>
  <c r="R107"/>
  <c r="U107" s="1"/>
  <c r="R104"/>
  <c r="U104" s="1"/>
  <c r="AD104" s="1"/>
  <c r="AA84"/>
  <c r="AB84" s="1"/>
  <c r="AC83"/>
  <c r="S101"/>
  <c r="V101" s="1"/>
  <c r="T101" s="1"/>
  <c r="Y101" s="1"/>
  <c r="Z101" s="1"/>
  <c r="AC96"/>
  <c r="AC105"/>
  <c r="W101"/>
  <c r="S96"/>
  <c r="V96" s="1"/>
  <c r="T96" s="1"/>
  <c r="Y96" s="1"/>
  <c r="Z96" s="1"/>
  <c r="AN96" s="1"/>
  <c r="D94" i="3" s="1"/>
  <c r="R89" i="1"/>
  <c r="U89" s="1"/>
  <c r="R84"/>
  <c r="U84" s="1"/>
  <c r="W84"/>
  <c r="S104"/>
  <c r="V104" s="1"/>
  <c r="T104" s="1"/>
  <c r="Y104" s="1"/>
  <c r="Z104" s="1"/>
  <c r="S83"/>
  <c r="V83" s="1"/>
  <c r="T83" s="1"/>
  <c r="Y83" s="1"/>
  <c r="Z83" s="1"/>
  <c r="AN83" s="1"/>
  <c r="D81" i="3" s="1"/>
  <c r="AC103" i="1"/>
  <c r="AC80"/>
  <c r="AC86"/>
  <c r="W93"/>
  <c r="AX503"/>
  <c r="BA503" s="1"/>
  <c r="E207" i="3" s="1"/>
  <c r="S79" i="1"/>
  <c r="V79" s="1"/>
  <c r="T79" s="1"/>
  <c r="Y79" s="1"/>
  <c r="Z79" s="1"/>
  <c r="AN79" s="1"/>
  <c r="D77" i="3" s="1"/>
  <c r="W104" i="1"/>
  <c r="S103"/>
  <c r="V103" s="1"/>
  <c r="T103" s="1"/>
  <c r="Y103" s="1"/>
  <c r="Z103" s="1"/>
  <c r="AN103" s="1"/>
  <c r="D101" i="3" s="1"/>
  <c r="S80" i="1"/>
  <c r="V80" s="1"/>
  <c r="T80" s="1"/>
  <c r="Y80" s="1"/>
  <c r="Z80" s="1"/>
  <c r="AN80" s="1"/>
  <c r="D78" i="3" s="1"/>
  <c r="R86" i="1"/>
  <c r="U86" s="1"/>
  <c r="S93"/>
  <c r="V93" s="1"/>
  <c r="T93" s="1"/>
  <c r="Y93" s="1"/>
  <c r="Z93" s="1"/>
  <c r="AB348"/>
  <c r="AB426"/>
  <c r="AV328"/>
  <c r="AV324"/>
  <c r="AC99"/>
  <c r="X34"/>
  <c r="AP34" s="1"/>
  <c r="AV312"/>
  <c r="AX511"/>
  <c r="AW511"/>
  <c r="AW504"/>
  <c r="AX504"/>
  <c r="AW325"/>
  <c r="AX325"/>
  <c r="AA87"/>
  <c r="AB87" s="1"/>
  <c r="BF312"/>
  <c r="BG312" s="1"/>
  <c r="CH312" s="1"/>
  <c r="BI312" s="1"/>
  <c r="BJ312" s="1"/>
  <c r="AA100"/>
  <c r="AB100" s="1"/>
  <c r="AC91"/>
  <c r="S92"/>
  <c r="V92" s="1"/>
  <c r="T92" s="1"/>
  <c r="Y92" s="1"/>
  <c r="Z92" s="1"/>
  <c r="AH503"/>
  <c r="AI503" s="1"/>
  <c r="AJ503" s="1"/>
  <c r="R109"/>
  <c r="U109" s="1"/>
  <c r="R81"/>
  <c r="U81" s="1"/>
  <c r="S99"/>
  <c r="V99" s="1"/>
  <c r="T99" s="1"/>
  <c r="Y99" s="1"/>
  <c r="Z99" s="1"/>
  <c r="AN99" s="1"/>
  <c r="D97" i="3" s="1"/>
  <c r="S102" i="1"/>
  <c r="V102" s="1"/>
  <c r="T102" s="1"/>
  <c r="Y102" s="1"/>
  <c r="Z102" s="1"/>
  <c r="AC87"/>
  <c r="R106"/>
  <c r="U106" s="1"/>
  <c r="AC97"/>
  <c r="S98"/>
  <c r="V98" s="1"/>
  <c r="T98" s="1"/>
  <c r="Y98" s="1"/>
  <c r="Z98" s="1"/>
  <c r="AA106"/>
  <c r="AB106" s="1"/>
  <c r="S97"/>
  <c r="V97" s="1"/>
  <c r="T97" s="1"/>
  <c r="Y97" s="1"/>
  <c r="Z97" s="1"/>
  <c r="R94"/>
  <c r="U94" s="1"/>
  <c r="R88"/>
  <c r="U88" s="1"/>
  <c r="AD88" s="1"/>
  <c r="W94"/>
  <c r="W88"/>
  <c r="X20"/>
  <c r="AP20" s="1"/>
  <c r="X23"/>
  <c r="AP23" s="1"/>
  <c r="AA109"/>
  <c r="AB109" s="1"/>
  <c r="R87"/>
  <c r="U87" s="1"/>
  <c r="R82"/>
  <c r="U82" s="1"/>
  <c r="AC100"/>
  <c r="AA94"/>
  <c r="AB94" s="1"/>
  <c r="W98"/>
  <c r="S88"/>
  <c r="V88" s="1"/>
  <c r="T88" s="1"/>
  <c r="AC79"/>
  <c r="Y16"/>
  <c r="Z16" s="1"/>
  <c r="AN16" s="1"/>
  <c r="D14" i="3" s="1"/>
  <c r="AA101" i="1"/>
  <c r="AB101" s="1"/>
  <c r="AA96"/>
  <c r="AB96" s="1"/>
  <c r="AA107"/>
  <c r="AB107" s="1"/>
  <c r="W89"/>
  <c r="S95"/>
  <c r="V95" s="1"/>
  <c r="T95" s="1"/>
  <c r="X95" s="1"/>
  <c r="S84"/>
  <c r="V84" s="1"/>
  <c r="T84" s="1"/>
  <c r="Y84" s="1"/>
  <c r="Z84" s="1"/>
  <c r="AA105"/>
  <c r="AB105" s="1"/>
  <c r="AC104"/>
  <c r="AA83"/>
  <c r="AB83" s="1"/>
  <c r="R83"/>
  <c r="U83" s="1"/>
  <c r="AA103"/>
  <c r="AB103" s="1"/>
  <c r="R103"/>
  <c r="U103" s="1"/>
  <c r="AA80"/>
  <c r="AB80" s="1"/>
  <c r="W86"/>
  <c r="AA93"/>
  <c r="AB93" s="1"/>
  <c r="W107"/>
  <c r="W95"/>
  <c r="AA82"/>
  <c r="AB82" s="1"/>
  <c r="X26"/>
  <c r="AP26" s="1"/>
  <c r="R96"/>
  <c r="U96" s="1"/>
  <c r="S89"/>
  <c r="V89" s="1"/>
  <c r="T89" s="1"/>
  <c r="R80"/>
  <c r="U80" s="1"/>
  <c r="T413"/>
  <c r="T506"/>
  <c r="T410"/>
  <c r="T527"/>
  <c r="T444"/>
  <c r="T417"/>
  <c r="T431"/>
  <c r="Y39"/>
  <c r="Z39" s="1"/>
  <c r="AN39" s="1"/>
  <c r="D37" i="3" s="1"/>
  <c r="AA79" i="1"/>
  <c r="AB79" s="1"/>
  <c r="R79"/>
  <c r="U79" s="1"/>
  <c r="AA99"/>
  <c r="AB99" s="1"/>
  <c r="R99"/>
  <c r="U99" s="1"/>
  <c r="X40"/>
  <c r="AP40" s="1"/>
  <c r="X210"/>
  <c r="AP210" s="1"/>
  <c r="S107"/>
  <c r="V107" s="1"/>
  <c r="T107" s="1"/>
  <c r="Y107" s="1"/>
  <c r="Z107" s="1"/>
  <c r="W109"/>
  <c r="AC95"/>
  <c r="W87"/>
  <c r="S108"/>
  <c r="V108" s="1"/>
  <c r="T108" s="1"/>
  <c r="Y108" s="1"/>
  <c r="Z108" s="1"/>
  <c r="X37"/>
  <c r="AP37" s="1"/>
  <c r="S82"/>
  <c r="V82" s="1"/>
  <c r="T82" s="1"/>
  <c r="R100"/>
  <c r="U100" s="1"/>
  <c r="W100"/>
  <c r="S94"/>
  <c r="V94" s="1"/>
  <c r="T94" s="1"/>
  <c r="AC98"/>
  <c r="AC88"/>
  <c r="T372"/>
  <c r="T445"/>
  <c r="T430"/>
  <c r="T414"/>
  <c r="T428"/>
  <c r="T416"/>
  <c r="T513"/>
  <c r="X35"/>
  <c r="AP35" s="1"/>
  <c r="Y33"/>
  <c r="Z33" s="1"/>
  <c r="AN33" s="1"/>
  <c r="D31" i="3" s="1"/>
  <c r="S109" i="1"/>
  <c r="V109" s="1"/>
  <c r="T109" s="1"/>
  <c r="Y109" s="1"/>
  <c r="Z109" s="1"/>
  <c r="AA95"/>
  <c r="AB95" s="1"/>
  <c r="Y24"/>
  <c r="Z24" s="1"/>
  <c r="AN24" s="1"/>
  <c r="D22" i="3" s="1"/>
  <c r="W85" i="1"/>
  <c r="AC82"/>
  <c r="AA98"/>
  <c r="AB98" s="1"/>
  <c r="R546"/>
  <c r="P546"/>
  <c r="R435"/>
  <c r="R433"/>
  <c r="P433"/>
  <c r="R507"/>
  <c r="P507"/>
  <c r="R464"/>
  <c r="P464"/>
  <c r="P557"/>
  <c r="AG328"/>
  <c r="AF328"/>
  <c r="R581"/>
  <c r="P581"/>
  <c r="R381"/>
  <c r="P381"/>
  <c r="R388"/>
  <c r="P388"/>
  <c r="R392"/>
  <c r="P392"/>
  <c r="R382"/>
  <c r="P382"/>
  <c r="R403"/>
  <c r="P403"/>
  <c r="R393"/>
  <c r="P393"/>
  <c r="AE371"/>
  <c r="AA371"/>
  <c r="S81"/>
  <c r="V81" s="1"/>
  <c r="T81" s="1"/>
  <c r="Y81" s="1"/>
  <c r="Z81" s="1"/>
  <c r="AN81" s="1"/>
  <c r="D79" i="3" s="1"/>
  <c r="AC81" i="1"/>
  <c r="X29"/>
  <c r="AP29" s="1"/>
  <c r="R102"/>
  <c r="U102" s="1"/>
  <c r="AA92"/>
  <c r="AB92" s="1"/>
  <c r="R97"/>
  <c r="U97" s="1"/>
  <c r="AD97" s="1"/>
  <c r="W91"/>
  <c r="AA108"/>
  <c r="AB108" s="1"/>
  <c r="AA85"/>
  <c r="AB85" s="1"/>
  <c r="R399"/>
  <c r="P399"/>
  <c r="R395"/>
  <c r="P395"/>
  <c r="R390"/>
  <c r="P390"/>
  <c r="R383"/>
  <c r="P383"/>
  <c r="R436"/>
  <c r="P436"/>
  <c r="P288"/>
  <c r="Q288" s="1"/>
  <c r="W288" s="1"/>
  <c r="R415"/>
  <c r="R419"/>
  <c r="P419"/>
  <c r="R421"/>
  <c r="P421"/>
  <c r="P110"/>
  <c r="Q110" s="1"/>
  <c r="AC110" s="1"/>
  <c r="O404"/>
  <c r="R532"/>
  <c r="P532"/>
  <c r="R376"/>
  <c r="P376"/>
  <c r="R389"/>
  <c r="P389"/>
  <c r="R401"/>
  <c r="P401"/>
  <c r="R394"/>
  <c r="P394"/>
  <c r="R373"/>
  <c r="P373"/>
  <c r="R378"/>
  <c r="P378"/>
  <c r="R387"/>
  <c r="P387"/>
  <c r="R398"/>
  <c r="P398"/>
  <c r="R377"/>
  <c r="P377"/>
  <c r="R397"/>
  <c r="P397"/>
  <c r="R374"/>
  <c r="P374"/>
  <c r="R380"/>
  <c r="P380"/>
  <c r="S106"/>
  <c r="V106" s="1"/>
  <c r="T106" s="1"/>
  <c r="AA102"/>
  <c r="AB102" s="1"/>
  <c r="AA81"/>
  <c r="AB81" s="1"/>
  <c r="Y25"/>
  <c r="Z25" s="1"/>
  <c r="AN25" s="1"/>
  <c r="D23" i="3" s="1"/>
  <c r="Y27" i="1"/>
  <c r="Z27" s="1"/>
  <c r="AN27" s="1"/>
  <c r="D25" i="3" s="1"/>
  <c r="AC106" i="1"/>
  <c r="W102"/>
  <c r="S90"/>
  <c r="R92"/>
  <c r="U92" s="1"/>
  <c r="W92"/>
  <c r="W97"/>
  <c r="X38"/>
  <c r="AP38" s="1"/>
  <c r="S91"/>
  <c r="V91" s="1"/>
  <c r="T91" s="1"/>
  <c r="X91" s="1"/>
  <c r="R108"/>
  <c r="U108" s="1"/>
  <c r="W108"/>
  <c r="X21"/>
  <c r="AP21" s="1"/>
  <c r="Y112"/>
  <c r="Z112" s="1"/>
  <c r="AN112" s="1"/>
  <c r="D110" i="3" s="1"/>
  <c r="R85" i="1"/>
  <c r="U85" s="1"/>
  <c r="R514"/>
  <c r="P514"/>
  <c r="AE349"/>
  <c r="AA349"/>
  <c r="R449"/>
  <c r="P449"/>
  <c r="R422"/>
  <c r="P422"/>
  <c r="R528"/>
  <c r="P528"/>
  <c r="R450"/>
  <c r="P450"/>
  <c r="R447"/>
  <c r="P447"/>
  <c r="R400"/>
  <c r="P400"/>
  <c r="R391"/>
  <c r="P391"/>
  <c r="R375"/>
  <c r="P375"/>
  <c r="R396"/>
  <c r="P396"/>
  <c r="R384"/>
  <c r="P384"/>
  <c r="R385"/>
  <c r="P385"/>
  <c r="R402"/>
  <c r="P402"/>
  <c r="R379"/>
  <c r="P379"/>
  <c r="R386"/>
  <c r="P386"/>
  <c r="Y30"/>
  <c r="Z30" s="1"/>
  <c r="AN30" s="1"/>
  <c r="D28" i="3" s="1"/>
  <c r="X19" i="1"/>
  <c r="AP19" s="1"/>
  <c r="X31"/>
  <c r="AP31" s="1"/>
  <c r="AA91"/>
  <c r="AB91" s="1"/>
  <c r="S85"/>
  <c r="V85" s="1"/>
  <c r="T85" s="1"/>
  <c r="Y85" s="1"/>
  <c r="Z85" s="1"/>
  <c r="AF324"/>
  <c r="AF312"/>
  <c r="AT36"/>
  <c r="AU36" s="1"/>
  <c r="AV36" s="1"/>
  <c r="G34" i="3" s="1"/>
  <c r="AQ36" i="1"/>
  <c r="AR36" s="1"/>
  <c r="AS36" s="1"/>
  <c r="AQ18"/>
  <c r="AR18" s="1"/>
  <c r="AS18" s="1"/>
  <c r="AT18"/>
  <c r="AU18" s="1"/>
  <c r="AV18" s="1"/>
  <c r="G16" i="3" s="1"/>
  <c r="AT17" i="1"/>
  <c r="AU17" s="1"/>
  <c r="AV17" s="1"/>
  <c r="G15" i="3" s="1"/>
  <c r="AQ17" i="1"/>
  <c r="AR17" s="1"/>
  <c r="AS17" s="1"/>
  <c r="AQ25"/>
  <c r="AR25" s="1"/>
  <c r="AS25" s="1"/>
  <c r="AT25"/>
  <c r="AU25" s="1"/>
  <c r="AV25" s="1"/>
  <c r="G23" i="3" s="1"/>
  <c r="AT24" i="1"/>
  <c r="AQ24"/>
  <c r="AR24" s="1"/>
  <c r="AT27"/>
  <c r="AU27" s="1"/>
  <c r="AV27" s="1"/>
  <c r="G25" i="3" s="1"/>
  <c r="AQ27" i="1"/>
  <c r="AQ42"/>
  <c r="AR42" s="1"/>
  <c r="AS42" s="1"/>
  <c r="AT42"/>
  <c r="AU42" s="1"/>
  <c r="AV42" s="1"/>
  <c r="G40" i="3" s="1"/>
  <c r="AQ22" i="1"/>
  <c r="AR22" s="1"/>
  <c r="AS22" s="1"/>
  <c r="AT22"/>
  <c r="AU22" s="1"/>
  <c r="AV22" s="1"/>
  <c r="G20" i="3" s="1"/>
  <c r="AT33" i="1"/>
  <c r="AU33" s="1"/>
  <c r="AV33" s="1"/>
  <c r="G31" i="3" s="1"/>
  <c r="AQ33" i="1"/>
  <c r="AR33" s="1"/>
  <c r="AS33" s="1"/>
  <c r="AQ235"/>
  <c r="AR235" s="1"/>
  <c r="AS235" s="1"/>
  <c r="AT235"/>
  <c r="AQ41"/>
  <c r="AR41" s="1"/>
  <c r="AS41" s="1"/>
  <c r="AT41"/>
  <c r="AU41" s="1"/>
  <c r="AV41" s="1"/>
  <c r="G39" i="3" s="1"/>
  <c r="AQ45" i="1"/>
  <c r="AR45" s="1"/>
  <c r="AS45" s="1"/>
  <c r="AT45"/>
  <c r="AU45" s="1"/>
  <c r="AV45" s="1"/>
  <c r="G43" i="3" s="1"/>
  <c r="BC209" i="1"/>
  <c r="AZ209"/>
  <c r="AY209"/>
  <c r="U63"/>
  <c r="AD63" s="1"/>
  <c r="AE63" s="1"/>
  <c r="AJ63" s="1"/>
  <c r="U55"/>
  <c r="AD55" s="1"/>
  <c r="AE55" s="1"/>
  <c r="AJ55" s="1"/>
  <c r="U59"/>
  <c r="AD59" s="1"/>
  <c r="AE59" s="1"/>
  <c r="AJ59" s="1"/>
  <c r="V51"/>
  <c r="T51" s="1"/>
  <c r="Y51" s="1"/>
  <c r="Z51" s="1"/>
  <c r="AN51" s="1"/>
  <c r="D49" i="3" s="1"/>
  <c r="U211" i="1"/>
  <c r="V118"/>
  <c r="T118" s="1"/>
  <c r="Y118" s="1"/>
  <c r="Z118" s="1"/>
  <c r="AN118" s="1"/>
  <c r="D116" i="3" s="1"/>
  <c r="U90" i="1"/>
  <c r="U101"/>
  <c r="U95"/>
  <c r="U91"/>
  <c r="W137"/>
  <c r="S137"/>
  <c r="AC137"/>
  <c r="AA137"/>
  <c r="AB137" s="1"/>
  <c r="R137"/>
  <c r="U74"/>
  <c r="AD74" s="1"/>
  <c r="AE74" s="1"/>
  <c r="AJ74" s="1"/>
  <c r="U261"/>
  <c r="AD261" s="1"/>
  <c r="AE261" s="1"/>
  <c r="AJ261" s="1"/>
  <c r="U58"/>
  <c r="AD58" s="1"/>
  <c r="AE58" s="1"/>
  <c r="AJ58" s="1"/>
  <c r="U69"/>
  <c r="AD69" s="1"/>
  <c r="AE69" s="1"/>
  <c r="AJ69" s="1"/>
  <c r="O289"/>
  <c r="V115"/>
  <c r="T115" s="1"/>
  <c r="Y115" s="1"/>
  <c r="Z115" s="1"/>
  <c r="AN115" s="1"/>
  <c r="D113" i="3" s="1"/>
  <c r="U52" i="1"/>
  <c r="AD52" s="1"/>
  <c r="AE52" s="1"/>
  <c r="AJ52" s="1"/>
  <c r="V76"/>
  <c r="T76" s="1"/>
  <c r="Y76" s="1"/>
  <c r="Z76" s="1"/>
  <c r="AN76" s="1"/>
  <c r="D74" i="3" s="1"/>
  <c r="V46" i="1"/>
  <c r="T46" s="1"/>
  <c r="Y46" s="1"/>
  <c r="Z46" s="1"/>
  <c r="AN46" s="1"/>
  <c r="D44" i="3" s="1"/>
  <c r="V132" i="1"/>
  <c r="T132" s="1"/>
  <c r="Y132" s="1"/>
  <c r="Z132" s="1"/>
  <c r="AN132" s="1"/>
  <c r="D130" i="3" s="1"/>
  <c r="U62" i="1"/>
  <c r="AD62" s="1"/>
  <c r="AE62" s="1"/>
  <c r="AJ62" s="1"/>
  <c r="O278"/>
  <c r="O572" s="1"/>
  <c r="P252"/>
  <c r="Q252" s="1"/>
  <c r="O264"/>
  <c r="O558" s="1"/>
  <c r="P238"/>
  <c r="Q238" s="1"/>
  <c r="A544"/>
  <c r="BE250"/>
  <c r="O189"/>
  <c r="P170"/>
  <c r="Q170" s="1"/>
  <c r="V50"/>
  <c r="T50" s="1"/>
  <c r="Y50" s="1"/>
  <c r="Z50" s="1"/>
  <c r="AN50" s="1"/>
  <c r="D48" i="3" s="1"/>
  <c r="U68" i="1"/>
  <c r="AD68" s="1"/>
  <c r="AE68" s="1"/>
  <c r="AJ68" s="1"/>
  <c r="V70"/>
  <c r="T70" s="1"/>
  <c r="Y70" s="1"/>
  <c r="Z70" s="1"/>
  <c r="AN70" s="1"/>
  <c r="D68" i="3" s="1"/>
  <c r="U64" i="1"/>
  <c r="AD64" s="1"/>
  <c r="AE64" s="1"/>
  <c r="AJ64" s="1"/>
  <c r="U93"/>
  <c r="U115"/>
  <c r="AD115" s="1"/>
  <c r="AE115" s="1"/>
  <c r="AJ115" s="1"/>
  <c r="V52"/>
  <c r="T52" s="1"/>
  <c r="X52" s="1"/>
  <c r="AP52" s="1"/>
  <c r="I50" i="3" s="1"/>
  <c r="O174" i="1"/>
  <c r="O468" s="1"/>
  <c r="P155"/>
  <c r="Q155" s="1"/>
  <c r="U46"/>
  <c r="AD46" s="1"/>
  <c r="AE46" s="1"/>
  <c r="AJ46" s="1"/>
  <c r="V48"/>
  <c r="T48" s="1"/>
  <c r="Y48" s="1"/>
  <c r="Z48" s="1"/>
  <c r="AN48" s="1"/>
  <c r="D46" i="3" s="1"/>
  <c r="U132" i="1"/>
  <c r="AD132" s="1"/>
  <c r="AE132" s="1"/>
  <c r="AJ132" s="1"/>
  <c r="V66"/>
  <c r="T66" s="1"/>
  <c r="Y66" s="1"/>
  <c r="Z66" s="1"/>
  <c r="AN66" s="1"/>
  <c r="D64" i="3" s="1"/>
  <c r="V114" i="1"/>
  <c r="T114" s="1"/>
  <c r="Y114" s="1"/>
  <c r="Z114" s="1"/>
  <c r="AN114" s="1"/>
  <c r="D112" i="3" s="1"/>
  <c r="V75" i="1"/>
  <c r="T75" s="1"/>
  <c r="Y75" s="1"/>
  <c r="Z75" s="1"/>
  <c r="AN75" s="1"/>
  <c r="D73" i="3" s="1"/>
  <c r="O147" i="1"/>
  <c r="O441" s="1"/>
  <c r="P128"/>
  <c r="Q128" s="1"/>
  <c r="O260"/>
  <c r="O554" s="1"/>
  <c r="P234"/>
  <c r="Q234" s="1"/>
  <c r="U47"/>
  <c r="AD47" s="1"/>
  <c r="AE47" s="1"/>
  <c r="AJ47" s="1"/>
  <c r="U67"/>
  <c r="AD67" s="1"/>
  <c r="AE67" s="1"/>
  <c r="AJ67" s="1"/>
  <c r="AC251"/>
  <c r="AA251"/>
  <c r="AB251" s="1"/>
  <c r="O158"/>
  <c r="O452" s="1"/>
  <c r="P139"/>
  <c r="Q139" s="1"/>
  <c r="AC122"/>
  <c r="W122"/>
  <c r="S122"/>
  <c r="U105"/>
  <c r="O129"/>
  <c r="O423" s="1"/>
  <c r="O246"/>
  <c r="O540" s="1"/>
  <c r="O228"/>
  <c r="O522" s="1"/>
  <c r="V86"/>
  <c r="T86" s="1"/>
  <c r="R151"/>
  <c r="W151"/>
  <c r="S151"/>
  <c r="AC151"/>
  <c r="AA151"/>
  <c r="AB151" s="1"/>
  <c r="V53"/>
  <c r="T53" s="1"/>
  <c r="Y53" s="1"/>
  <c r="Z53" s="1"/>
  <c r="AN53" s="1"/>
  <c r="D51" i="3" s="1"/>
  <c r="U218" i="1"/>
  <c r="AD218" s="1"/>
  <c r="AE218" s="1"/>
  <c r="AJ218" s="1"/>
  <c r="U50"/>
  <c r="AD50" s="1"/>
  <c r="AE50" s="1"/>
  <c r="AJ50" s="1"/>
  <c r="O172"/>
  <c r="O466" s="1"/>
  <c r="P153"/>
  <c r="Q153" s="1"/>
  <c r="V68"/>
  <c r="T68" s="1"/>
  <c r="X68" s="1"/>
  <c r="AP68" s="1"/>
  <c r="I66" i="3" s="1"/>
  <c r="U70" i="1"/>
  <c r="AD70" s="1"/>
  <c r="AE70" s="1"/>
  <c r="AJ70" s="1"/>
  <c r="V64"/>
  <c r="T64" s="1"/>
  <c r="X64" s="1"/>
  <c r="AP64" s="1"/>
  <c r="I62" i="3" s="1"/>
  <c r="A59" i="1"/>
  <c r="A351"/>
  <c r="G351" s="1"/>
  <c r="BE57"/>
  <c r="A251"/>
  <c r="U117"/>
  <c r="AD117" s="1"/>
  <c r="AE117" s="1"/>
  <c r="AJ117" s="1"/>
  <c r="V49"/>
  <c r="T49" s="1"/>
  <c r="Y49" s="1"/>
  <c r="Z49" s="1"/>
  <c r="AN49" s="1"/>
  <c r="D47" i="3" s="1"/>
  <c r="P270" i="1"/>
  <c r="Q270" s="1"/>
  <c r="X32"/>
  <c r="AP32" s="1"/>
  <c r="I30" i="3" s="1"/>
  <c r="Y42" i="1"/>
  <c r="Z42" s="1"/>
  <c r="AN42" s="1"/>
  <c r="D40" i="3" s="1"/>
  <c r="X44" i="1"/>
  <c r="AP44" s="1"/>
  <c r="I42" i="3" s="1"/>
  <c r="Y45" i="1"/>
  <c r="Z45" s="1"/>
  <c r="AN45" s="1"/>
  <c r="D43" i="3" s="1"/>
  <c r="X28" i="1"/>
  <c r="AP28" s="1"/>
  <c r="I26" i="3" s="1"/>
  <c r="Y22" i="1"/>
  <c r="Z22" s="1"/>
  <c r="AN22" s="1"/>
  <c r="D20" i="3" s="1"/>
  <c r="X113" i="1"/>
  <c r="AP113" s="1"/>
  <c r="I111" i="3" s="1"/>
  <c r="Y217" i="1"/>
  <c r="Z217" s="1"/>
  <c r="AN217" s="1"/>
  <c r="D215" i="3" s="1"/>
  <c r="Y36" i="1"/>
  <c r="Z36" s="1"/>
  <c r="AN36" s="1"/>
  <c r="D34" i="3" s="1"/>
  <c r="Y235" i="1"/>
  <c r="Z235" s="1"/>
  <c r="AN235" s="1"/>
  <c r="D233" i="3" s="1"/>
  <c r="Y18" i="1"/>
  <c r="Z18" s="1"/>
  <c r="AN18" s="1"/>
  <c r="D16" i="3" s="1"/>
  <c r="X15" i="1"/>
  <c r="AP15" s="1"/>
  <c r="I13" i="3" s="1"/>
  <c r="Y41" i="1"/>
  <c r="Z41" s="1"/>
  <c r="AN41" s="1"/>
  <c r="D39" i="3" s="1"/>
  <c r="V60" i="1"/>
  <c r="T60" s="1"/>
  <c r="Y60" s="1"/>
  <c r="Z60" s="1"/>
  <c r="AN60" s="1"/>
  <c r="D58" i="3" s="1"/>
  <c r="U65" i="1"/>
  <c r="AD65" s="1"/>
  <c r="AE65" s="1"/>
  <c r="AJ65" s="1"/>
  <c r="U73"/>
  <c r="AD73" s="1"/>
  <c r="AE73" s="1"/>
  <c r="AJ73" s="1"/>
  <c r="V72"/>
  <c r="T72" s="1"/>
  <c r="Y72" s="1"/>
  <c r="Z72" s="1"/>
  <c r="AN72" s="1"/>
  <c r="D70" i="3" s="1"/>
  <c r="U76" i="1"/>
  <c r="AD76" s="1"/>
  <c r="AE76" s="1"/>
  <c r="AJ76" s="1"/>
  <c r="U71"/>
  <c r="AD71" s="1"/>
  <c r="AE71" s="1"/>
  <c r="AJ71" s="1"/>
  <c r="U54"/>
  <c r="AD54" s="1"/>
  <c r="AE54" s="1"/>
  <c r="AJ54" s="1"/>
  <c r="V62"/>
  <c r="T62" s="1"/>
  <c r="X62" s="1"/>
  <c r="AP62" s="1"/>
  <c r="I60" i="3" s="1"/>
  <c r="V57" i="1"/>
  <c r="T57" s="1"/>
  <c r="Y57" s="1"/>
  <c r="Z57" s="1"/>
  <c r="AN57" s="1"/>
  <c r="D55" i="3" s="1"/>
  <c r="AA150" i="1"/>
  <c r="AB150" s="1"/>
  <c r="R123"/>
  <c r="W123"/>
  <c r="S123"/>
  <c r="AC123"/>
  <c r="AA123"/>
  <c r="AB123" s="1"/>
  <c r="V225"/>
  <c r="T225" s="1"/>
  <c r="AT39"/>
  <c r="AU39" s="1"/>
  <c r="AV39" s="1"/>
  <c r="G37" i="3" s="1"/>
  <c r="AQ39" i="1"/>
  <c r="AR39" s="1"/>
  <c r="AS39" s="1"/>
  <c r="AT16"/>
  <c r="AU16" s="1"/>
  <c r="AV16" s="1"/>
  <c r="G14" i="3" s="1"/>
  <c r="AQ16" i="1"/>
  <c r="AR16" s="1"/>
  <c r="R120"/>
  <c r="W120"/>
  <c r="S120"/>
  <c r="AC120"/>
  <c r="AA120"/>
  <c r="AB120" s="1"/>
  <c r="P127"/>
  <c r="Q127" s="1"/>
  <c r="R119"/>
  <c r="O214"/>
  <c r="O508" s="1"/>
  <c r="O239"/>
  <c r="O533" s="1"/>
  <c r="O221"/>
  <c r="O515" s="1"/>
  <c r="P213"/>
  <c r="Q213" s="1"/>
  <c r="V243"/>
  <c r="T243" s="1"/>
  <c r="V56"/>
  <c r="T56" s="1"/>
  <c r="X56" s="1"/>
  <c r="AP56" s="1"/>
  <c r="I54" i="3" s="1"/>
  <c r="U77" i="1"/>
  <c r="AD77" s="1"/>
  <c r="AE77" s="1"/>
  <c r="AJ77" s="1"/>
  <c r="V100"/>
  <c r="T100" s="1"/>
  <c r="A543"/>
  <c r="BE249"/>
  <c r="U51"/>
  <c r="AD51" s="1"/>
  <c r="AE51" s="1"/>
  <c r="AJ51" s="1"/>
  <c r="U48"/>
  <c r="AD48" s="1"/>
  <c r="AE48" s="1"/>
  <c r="AJ48" s="1"/>
  <c r="U118"/>
  <c r="AD118" s="1"/>
  <c r="AE118" s="1"/>
  <c r="AJ118" s="1"/>
  <c r="U57"/>
  <c r="AD57" s="1"/>
  <c r="AE57" s="1"/>
  <c r="AJ57" s="1"/>
  <c r="V47"/>
  <c r="T47" s="1"/>
  <c r="X47" s="1"/>
  <c r="AP47" s="1"/>
  <c r="I45" i="3" s="1"/>
  <c r="AT30" i="1"/>
  <c r="AU30" s="1"/>
  <c r="AV30" s="1"/>
  <c r="G28" i="3" s="1"/>
  <c r="AQ30" i="1"/>
  <c r="AR30" s="1"/>
  <c r="AS30" s="1"/>
  <c r="V87"/>
  <c r="T87" s="1"/>
  <c r="U131"/>
  <c r="U60"/>
  <c r="AD60" s="1"/>
  <c r="AE60" s="1"/>
  <c r="AJ60" s="1"/>
  <c r="V63"/>
  <c r="T63" s="1"/>
  <c r="X63" s="1"/>
  <c r="AP63" s="1"/>
  <c r="I61" i="3" s="1"/>
  <c r="W136" i="1"/>
  <c r="V55"/>
  <c r="T55" s="1"/>
  <c r="X55" s="1"/>
  <c r="AP55" s="1"/>
  <c r="I53" i="3" s="1"/>
  <c r="V59" i="1"/>
  <c r="T59" s="1"/>
  <c r="X59" s="1"/>
  <c r="AP59" s="1"/>
  <c r="I57" i="3" s="1"/>
  <c r="U72" i="1"/>
  <c r="AD72" s="1"/>
  <c r="AE72" s="1"/>
  <c r="AJ72" s="1"/>
  <c r="O140"/>
  <c r="O434" s="1"/>
  <c r="P121"/>
  <c r="Q121" s="1"/>
  <c r="V54"/>
  <c r="T54" s="1"/>
  <c r="X54" s="1"/>
  <c r="AP54" s="1"/>
  <c r="I52" i="3" s="1"/>
  <c r="U66" i="1"/>
  <c r="AD66" s="1"/>
  <c r="AE66" s="1"/>
  <c r="AJ66" s="1"/>
  <c r="U75"/>
  <c r="AD75" s="1"/>
  <c r="AE75" s="1"/>
  <c r="AJ75" s="1"/>
  <c r="O161"/>
  <c r="O455" s="1"/>
  <c r="P142"/>
  <c r="Q142" s="1"/>
  <c r="S226"/>
  <c r="O130"/>
  <c r="O424" s="1"/>
  <c r="O144"/>
  <c r="O438" s="1"/>
  <c r="P125"/>
  <c r="Q125" s="1"/>
  <c r="R78"/>
  <c r="W78"/>
  <c r="S78"/>
  <c r="AC78"/>
  <c r="AA78"/>
  <c r="AB78" s="1"/>
  <c r="S212"/>
  <c r="AC212"/>
  <c r="A60"/>
  <c r="A252"/>
  <c r="BE58"/>
  <c r="A352"/>
  <c r="G352" s="1"/>
  <c r="U53"/>
  <c r="AD53" s="1"/>
  <c r="AE53" s="1"/>
  <c r="AJ53" s="1"/>
  <c r="O175"/>
  <c r="O469" s="1"/>
  <c r="P156"/>
  <c r="Q156" s="1"/>
  <c r="V218"/>
  <c r="T218" s="1"/>
  <c r="X218" s="1"/>
  <c r="AP218" s="1"/>
  <c r="I216" i="3" s="1"/>
  <c r="V74" i="1"/>
  <c r="T74" s="1"/>
  <c r="X74" s="1"/>
  <c r="AP74" s="1"/>
  <c r="I72" i="3" s="1"/>
  <c r="AC134" i="1"/>
  <c r="AA134"/>
  <c r="AB134" s="1"/>
  <c r="R134"/>
  <c r="W134"/>
  <c r="S134"/>
  <c r="V261"/>
  <c r="T261" s="1"/>
  <c r="X261" s="1"/>
  <c r="AP261" s="1"/>
  <c r="I259" i="3" s="1"/>
  <c r="V58" i="1"/>
  <c r="T58" s="1"/>
  <c r="Y58" s="1"/>
  <c r="Z58" s="1"/>
  <c r="V69"/>
  <c r="T69" s="1"/>
  <c r="X69" s="1"/>
  <c r="AP69" s="1"/>
  <c r="I67" i="3" s="1"/>
  <c r="U56" i="1"/>
  <c r="AD56" s="1"/>
  <c r="AE56" s="1"/>
  <c r="AJ56" s="1"/>
  <c r="V77"/>
  <c r="T77" s="1"/>
  <c r="X77" s="1"/>
  <c r="AP77" s="1"/>
  <c r="I75" i="3" s="1"/>
  <c r="V117" i="1"/>
  <c r="T117" s="1"/>
  <c r="Y117" s="1"/>
  <c r="Z117" s="1"/>
  <c r="AN117" s="1"/>
  <c r="D115" i="3" s="1"/>
  <c r="U49" i="1"/>
  <c r="AD49" s="1"/>
  <c r="AE49" s="1"/>
  <c r="AJ49" s="1"/>
  <c r="U98"/>
  <c r="R244"/>
  <c r="W244"/>
  <c r="S244"/>
  <c r="AC244"/>
  <c r="AA244"/>
  <c r="AB244" s="1"/>
  <c r="X43"/>
  <c r="AP43" s="1"/>
  <c r="I41" i="3" s="1"/>
  <c r="Y17" i="1"/>
  <c r="Z17" s="1"/>
  <c r="AN17" s="1"/>
  <c r="D15" i="3" s="1"/>
  <c r="AC226" i="1" l="1"/>
  <c r="S136"/>
  <c r="AU24"/>
  <c r="AV24" s="1"/>
  <c r="G22" i="3" s="1"/>
  <c r="X352" i="1"/>
  <c r="AD352" s="1"/>
  <c r="V352"/>
  <c r="W352" s="1"/>
  <c r="AC313"/>
  <c r="AN131"/>
  <c r="D129" i="3" s="1"/>
  <c r="AA226" i="1"/>
  <c r="AB226" s="1"/>
  <c r="AC136"/>
  <c r="W133"/>
  <c r="AG335"/>
  <c r="AA313"/>
  <c r="AG313" s="1"/>
  <c r="AV313"/>
  <c r="AW313" s="1"/>
  <c r="AG406"/>
  <c r="R226"/>
  <c r="AA136"/>
  <c r="AB136" s="1"/>
  <c r="S352"/>
  <c r="U352" s="1"/>
  <c r="AB352" s="1"/>
  <c r="BE352"/>
  <c r="CI352" s="1"/>
  <c r="Z352"/>
  <c r="AE352" s="1"/>
  <c r="BD352"/>
  <c r="AF335"/>
  <c r="AH335" s="1"/>
  <c r="AI335" s="1"/>
  <c r="AJ335" s="1"/>
  <c r="AL335" s="1"/>
  <c r="AM335" s="1"/>
  <c r="AN335" s="1"/>
  <c r="AD313"/>
  <c r="AV335"/>
  <c r="AX335" s="1"/>
  <c r="BF316"/>
  <c r="BG316" s="1"/>
  <c r="CH316" s="1"/>
  <c r="BI316" s="1"/>
  <c r="BJ316" s="1"/>
  <c r="BE367"/>
  <c r="CI367" s="1"/>
  <c r="AA212"/>
  <c r="AB212" s="1"/>
  <c r="R212"/>
  <c r="W119"/>
  <c r="P220"/>
  <c r="Q220" s="1"/>
  <c r="R220" s="1"/>
  <c r="AA122"/>
  <c r="AB122" s="1"/>
  <c r="S251"/>
  <c r="O160"/>
  <c r="O454" s="1"/>
  <c r="V347"/>
  <c r="W347" s="1"/>
  <c r="AF347" s="1"/>
  <c r="X367"/>
  <c r="Y367" s="1"/>
  <c r="AC406"/>
  <c r="AV406"/>
  <c r="AW406" s="1"/>
  <c r="S367"/>
  <c r="U367" s="1"/>
  <c r="AB367" s="1"/>
  <c r="AD236"/>
  <c r="AE236" s="1"/>
  <c r="AJ236" s="1"/>
  <c r="AD61"/>
  <c r="AE61" s="1"/>
  <c r="AJ61" s="1"/>
  <c r="AF316"/>
  <c r="X73"/>
  <c r="AP73" s="1"/>
  <c r="I71" i="3" s="1"/>
  <c r="R564" i="1"/>
  <c r="Z367"/>
  <c r="AA367" s="1"/>
  <c r="BD367"/>
  <c r="V367"/>
  <c r="W367" s="1"/>
  <c r="AF367" s="1"/>
  <c r="AA119"/>
  <c r="AB119" s="1"/>
  <c r="O146"/>
  <c r="O440" s="1"/>
  <c r="P141"/>
  <c r="Q141" s="1"/>
  <c r="BE361"/>
  <c r="CI361" s="1"/>
  <c r="Z347"/>
  <c r="AA347" s="1"/>
  <c r="AG347" s="1"/>
  <c r="AF406"/>
  <c r="O296"/>
  <c r="P296" s="1"/>
  <c r="Q296" s="1"/>
  <c r="W296" s="1"/>
  <c r="P259"/>
  <c r="Q259" s="1"/>
  <c r="AC259" s="1"/>
  <c r="Q410"/>
  <c r="BD410" s="1"/>
  <c r="AD406"/>
  <c r="AH406" s="1"/>
  <c r="AI406" s="1"/>
  <c r="AJ406" s="1"/>
  <c r="J110" i="3" s="1"/>
  <c r="AC133" i="1"/>
  <c r="O271"/>
  <c r="O565" s="1"/>
  <c r="P565" s="1"/>
  <c r="AT217"/>
  <c r="AB316"/>
  <c r="AH316" s="1"/>
  <c r="AI316" s="1"/>
  <c r="AJ316" s="1"/>
  <c r="J20" i="3" s="1"/>
  <c r="AA133" i="1"/>
  <c r="AB133" s="1"/>
  <c r="O154"/>
  <c r="O448" s="1"/>
  <c r="P448" s="1"/>
  <c r="AQ217"/>
  <c r="AR217" s="1"/>
  <c r="AS217" s="1"/>
  <c r="R571"/>
  <c r="T571" s="1"/>
  <c r="P418"/>
  <c r="BH418" s="1"/>
  <c r="R429"/>
  <c r="T429" s="1"/>
  <c r="AG316"/>
  <c r="AN58"/>
  <c r="D56" i="3" s="1"/>
  <c r="AV316" i="1"/>
  <c r="AW316" s="1"/>
  <c r="R133"/>
  <c r="U133" s="1"/>
  <c r="P135"/>
  <c r="Q135" s="1"/>
  <c r="S233"/>
  <c r="V233" s="1"/>
  <c r="T233" s="1"/>
  <c r="Y233" s="1"/>
  <c r="Z233" s="1"/>
  <c r="AN233" s="1"/>
  <c r="D231" i="3" s="1"/>
  <c r="AA90" i="1"/>
  <c r="AB90" s="1"/>
  <c r="AD90" s="1"/>
  <c r="W90"/>
  <c r="AC90"/>
  <c r="W287"/>
  <c r="AA287"/>
  <c r="AB287" s="1"/>
  <c r="X505"/>
  <c r="Y505" s="1"/>
  <c r="X236"/>
  <c r="AP236" s="1"/>
  <c r="I234" i="3" s="1"/>
  <c r="P245" i="1"/>
  <c r="Q245" s="1"/>
  <c r="S245" s="1"/>
  <c r="R539"/>
  <c r="O589"/>
  <c r="P589" s="1"/>
  <c r="BE505"/>
  <c r="CI505" s="1"/>
  <c r="S505"/>
  <c r="U505" s="1"/>
  <c r="AB505" s="1"/>
  <c r="V505"/>
  <c r="W505" s="1"/>
  <c r="BC505"/>
  <c r="Z505"/>
  <c r="AE505" s="1"/>
  <c r="R219"/>
  <c r="S262"/>
  <c r="V262" s="1"/>
  <c r="T262" s="1"/>
  <c r="Y262" s="1"/>
  <c r="Z262" s="1"/>
  <c r="AN262" s="1"/>
  <c r="D260" i="3" s="1"/>
  <c r="W219" i="1"/>
  <c r="R463"/>
  <c r="AD131"/>
  <c r="AE131" s="1"/>
  <c r="AJ131" s="1"/>
  <c r="O157"/>
  <c r="O451" s="1"/>
  <c r="P451" s="1"/>
  <c r="P169"/>
  <c r="Q169" s="1"/>
  <c r="W169" s="1"/>
  <c r="S219"/>
  <c r="V219" s="1"/>
  <c r="T219" s="1"/>
  <c r="AC219"/>
  <c r="P432"/>
  <c r="Q432" s="1"/>
  <c r="BD432" s="1"/>
  <c r="P521"/>
  <c r="Q521" s="1"/>
  <c r="BD521" s="1"/>
  <c r="R287"/>
  <c r="U287" s="1"/>
  <c r="S287"/>
  <c r="V287" s="1"/>
  <c r="T287" s="1"/>
  <c r="P124"/>
  <c r="Q124" s="1"/>
  <c r="W124" s="1"/>
  <c r="P138"/>
  <c r="Q138" s="1"/>
  <c r="AA138" s="1"/>
  <c r="AB138" s="1"/>
  <c r="W116"/>
  <c r="O143"/>
  <c r="O437" s="1"/>
  <c r="R437" s="1"/>
  <c r="AD211"/>
  <c r="AE211" s="1"/>
  <c r="AJ211" s="1"/>
  <c r="Q527"/>
  <c r="BC527" s="1"/>
  <c r="O126"/>
  <c r="O420" s="1"/>
  <c r="R420" s="1"/>
  <c r="S119"/>
  <c r="V119" s="1"/>
  <c r="T119" s="1"/>
  <c r="Y119" s="1"/>
  <c r="Z119" s="1"/>
  <c r="AN119" s="1"/>
  <c r="D117" i="3" s="1"/>
  <c r="R251" i="1"/>
  <c r="U251" s="1"/>
  <c r="AD251" s="1"/>
  <c r="AE251" s="1"/>
  <c r="AJ251" s="1"/>
  <c r="P263"/>
  <c r="Q263" s="1"/>
  <c r="R263" s="1"/>
  <c r="R553"/>
  <c r="T553" s="1"/>
  <c r="O171"/>
  <c r="O465" s="1"/>
  <c r="P465" s="1"/>
  <c r="R446"/>
  <c r="T446" s="1"/>
  <c r="O188"/>
  <c r="O482" s="1"/>
  <c r="P482" s="1"/>
  <c r="O285"/>
  <c r="P285" s="1"/>
  <c r="Q285" s="1"/>
  <c r="R285" s="1"/>
  <c r="AU235"/>
  <c r="AV235" s="1"/>
  <c r="G233" i="3" s="1"/>
  <c r="AQ112" i="1"/>
  <c r="AR112" s="1"/>
  <c r="AS112" s="1"/>
  <c r="Q444"/>
  <c r="BD444" s="1"/>
  <c r="AP211"/>
  <c r="I209" i="3" s="1"/>
  <c r="AC233" i="1"/>
  <c r="AA116"/>
  <c r="AB116" s="1"/>
  <c r="R116"/>
  <c r="U116" s="1"/>
  <c r="AA269"/>
  <c r="AB269" s="1"/>
  <c r="S237"/>
  <c r="V237" s="1"/>
  <c r="T237" s="1"/>
  <c r="X237" s="1"/>
  <c r="P227"/>
  <c r="Q227" s="1"/>
  <c r="W227" s="1"/>
  <c r="R150"/>
  <c r="U150" s="1"/>
  <c r="AD150" s="1"/>
  <c r="AE150" s="1"/>
  <c r="AJ150" s="1"/>
  <c r="S116"/>
  <c r="V116" s="1"/>
  <c r="T116" s="1"/>
  <c r="Y116" s="1"/>
  <c r="Z116" s="1"/>
  <c r="AN116" s="1"/>
  <c r="D114" i="3" s="1"/>
  <c r="P152" i="1"/>
  <c r="Q152" s="1"/>
  <c r="AC152" s="1"/>
  <c r="O253"/>
  <c r="O547" s="1"/>
  <c r="P547" s="1"/>
  <c r="AX36"/>
  <c r="K34" i="3" s="1"/>
  <c r="W269" i="1"/>
  <c r="W237"/>
  <c r="AA262"/>
  <c r="AB262" s="1"/>
  <c r="AA237"/>
  <c r="AB237" s="1"/>
  <c r="AE243"/>
  <c r="AJ243" s="1"/>
  <c r="AC237"/>
  <c r="X225"/>
  <c r="AP225" s="1"/>
  <c r="I223" i="3" s="1"/>
  <c r="AC269" i="1"/>
  <c r="R269"/>
  <c r="U269" s="1"/>
  <c r="AD269" s="1"/>
  <c r="AC262"/>
  <c r="AT112"/>
  <c r="AU112" s="1"/>
  <c r="AV112" s="1"/>
  <c r="G110" i="3" s="1"/>
  <c r="R262" i="1"/>
  <c r="U262" s="1"/>
  <c r="P277"/>
  <c r="Q277" s="1"/>
  <c r="W277" s="1"/>
  <c r="AU217"/>
  <c r="AV217" s="1"/>
  <c r="G215" i="3" s="1"/>
  <c r="AW335" i="1"/>
  <c r="AA360"/>
  <c r="AG360" s="1"/>
  <c r="W150"/>
  <c r="AA233"/>
  <c r="AB233" s="1"/>
  <c r="R233"/>
  <c r="AW329"/>
  <c r="AD225"/>
  <c r="AE225" s="1"/>
  <c r="AJ225" s="1"/>
  <c r="X243"/>
  <c r="AP243" s="1"/>
  <c r="I241" i="3" s="1"/>
  <c r="S150" i="1"/>
  <c r="V150" s="1"/>
  <c r="T150" s="1"/>
  <c r="O303"/>
  <c r="O597" s="1"/>
  <c r="AD365"/>
  <c r="Y356"/>
  <c r="AF356" s="1"/>
  <c r="AF621"/>
  <c r="AV411"/>
  <c r="AX411" s="1"/>
  <c r="AD512"/>
  <c r="AD411"/>
  <c r="AA519"/>
  <c r="AG519" s="1"/>
  <c r="AX322"/>
  <c r="BA322" s="1"/>
  <c r="E26" i="3" s="1"/>
  <c r="BF412" i="1"/>
  <c r="BG412" s="1"/>
  <c r="CH412" s="1"/>
  <c r="BI412" s="1"/>
  <c r="BJ412" s="1"/>
  <c r="AV342"/>
  <c r="AX342" s="1"/>
  <c r="AX630"/>
  <c r="AY630" s="1"/>
  <c r="AZ630" s="1"/>
  <c r="AD356"/>
  <c r="AC408"/>
  <c r="AX330"/>
  <c r="BA330" s="1"/>
  <c r="E34" i="3" s="1"/>
  <c r="BF512" i="1"/>
  <c r="BG512" s="1"/>
  <c r="CH512" s="1"/>
  <c r="BI512" s="1"/>
  <c r="BJ512" s="1"/>
  <c r="AV612"/>
  <c r="AW612" s="1"/>
  <c r="AF612"/>
  <c r="AA345"/>
  <c r="AG345" s="1"/>
  <c r="AE365"/>
  <c r="AE370"/>
  <c r="AC342"/>
  <c r="AW338"/>
  <c r="BF364"/>
  <c r="BG364" s="1"/>
  <c r="CH364" s="1"/>
  <c r="BI364" s="1"/>
  <c r="BJ364" s="1"/>
  <c r="AV349"/>
  <c r="AW349" s="1"/>
  <c r="AH330"/>
  <c r="AI330" s="1"/>
  <c r="AJ330" s="1"/>
  <c r="J34" i="3" s="1"/>
  <c r="AA537" i="1"/>
  <c r="AG537" s="1"/>
  <c r="AV537"/>
  <c r="AW537" s="1"/>
  <c r="AV519"/>
  <c r="AX519" s="1"/>
  <c r="AD519"/>
  <c r="AX633"/>
  <c r="AY633" s="1"/>
  <c r="AZ633" s="1"/>
  <c r="AF537"/>
  <c r="AV336"/>
  <c r="AW336" s="1"/>
  <c r="AX339"/>
  <c r="BA339" s="1"/>
  <c r="E43" i="3" s="1"/>
  <c r="AG612" i="1"/>
  <c r="AG336"/>
  <c r="AW319"/>
  <c r="AH633"/>
  <c r="AI633" s="1"/>
  <c r="AJ633" s="1"/>
  <c r="AL633" s="1"/>
  <c r="AM633" s="1"/>
  <c r="L23" i="7"/>
  <c r="N23" s="1"/>
  <c r="L25" s="1"/>
  <c r="L26" s="1"/>
  <c r="M26" s="1"/>
  <c r="N26" s="1"/>
  <c r="Q32"/>
  <c r="R32" s="1"/>
  <c r="S31"/>
  <c r="Q33" s="1"/>
  <c r="S33" s="1"/>
  <c r="BF370" i="1"/>
  <c r="BG370" s="1"/>
  <c r="CH370" s="1"/>
  <c r="BI370" s="1"/>
  <c r="BJ370" s="1"/>
  <c r="AA363"/>
  <c r="AG363" s="1"/>
  <c r="AD408"/>
  <c r="AC512"/>
  <c r="AB519"/>
  <c r="AW309"/>
  <c r="BF411"/>
  <c r="BG411" s="1"/>
  <c r="CH411" s="1"/>
  <c r="BI411" s="1"/>
  <c r="BJ411" s="1"/>
  <c r="BF361"/>
  <c r="BF342"/>
  <c r="BG342" s="1"/>
  <c r="CH342" s="1"/>
  <c r="BI342" s="1"/>
  <c r="BJ342" s="1"/>
  <c r="N31" i="7"/>
  <c r="M32"/>
  <c r="AE342" i="1"/>
  <c r="AC412"/>
  <c r="AC365"/>
  <c r="AE359"/>
  <c r="AD537"/>
  <c r="AD359"/>
  <c r="AC411"/>
  <c r="AX332"/>
  <c r="BA332" s="1"/>
  <c r="E36" i="3" s="1"/>
  <c r="BF555" i="1"/>
  <c r="BG555" s="1"/>
  <c r="CH555" s="1"/>
  <c r="BI555" s="1"/>
  <c r="BJ555" s="1"/>
  <c r="AA343"/>
  <c r="AG343" s="1"/>
  <c r="AF361"/>
  <c r="AX317"/>
  <c r="BA317" s="1"/>
  <c r="E21" i="3" s="1"/>
  <c r="AV365" i="1"/>
  <c r="AW365" s="1"/>
  <c r="BF519"/>
  <c r="BG519" s="1"/>
  <c r="CH519" s="1"/>
  <c r="BI519" s="1"/>
  <c r="BJ519" s="1"/>
  <c r="AV345"/>
  <c r="AX345" s="1"/>
  <c r="AD360"/>
  <c r="AF336"/>
  <c r="AD342"/>
  <c r="AF412"/>
  <c r="AC360"/>
  <c r="AX333"/>
  <c r="AY333" s="1"/>
  <c r="AZ333" s="1"/>
  <c r="AV412"/>
  <c r="AX412" s="1"/>
  <c r="AE364"/>
  <c r="AX406"/>
  <c r="BA406" s="1"/>
  <c r="E110" i="3" s="1"/>
  <c r="AC370" i="1"/>
  <c r="AC537"/>
  <c r="AC519"/>
  <c r="AC361"/>
  <c r="AD348"/>
  <c r="AD412"/>
  <c r="AC530"/>
  <c r="AC555"/>
  <c r="BE556"/>
  <c r="CI556" s="1"/>
  <c r="AC359"/>
  <c r="AF365"/>
  <c r="BF359"/>
  <c r="BG359" s="1"/>
  <c r="CH359" s="1"/>
  <c r="BI359" s="1"/>
  <c r="BJ359" s="1"/>
  <c r="AF555"/>
  <c r="AH630"/>
  <c r="AI630" s="1"/>
  <c r="AJ630" s="1"/>
  <c r="AL630" s="1"/>
  <c r="AM630" s="1"/>
  <c r="AF617"/>
  <c r="AV359"/>
  <c r="AX359" s="1"/>
  <c r="AH504"/>
  <c r="AI504" s="1"/>
  <c r="AJ504" s="1"/>
  <c r="J208" i="3" s="1"/>
  <c r="AF346" i="1"/>
  <c r="AC343"/>
  <c r="AW407"/>
  <c r="BF350"/>
  <c r="BG350" s="1"/>
  <c r="CH350" s="1"/>
  <c r="BI350" s="1"/>
  <c r="BJ350" s="1"/>
  <c r="AD343"/>
  <c r="AE341"/>
  <c r="AH529"/>
  <c r="AI529" s="1"/>
  <c r="AJ529" s="1"/>
  <c r="J233" i="3" s="1"/>
  <c r="AH313" i="1"/>
  <c r="AI313" s="1"/>
  <c r="AJ313" s="1"/>
  <c r="J17" i="3" s="1"/>
  <c r="AH331" i="1"/>
  <c r="AI331" s="1"/>
  <c r="AJ331" s="1"/>
  <c r="J35" i="3" s="1"/>
  <c r="AH407" i="1"/>
  <c r="AI407" s="1"/>
  <c r="AJ407" s="1"/>
  <c r="J111" i="3" s="1"/>
  <c r="AH338" i="1"/>
  <c r="AI338" s="1"/>
  <c r="AJ338" s="1"/>
  <c r="J42" i="3" s="1"/>
  <c r="AH318" i="1"/>
  <c r="AI318" s="1"/>
  <c r="AJ318" s="1"/>
  <c r="J22" i="3" s="1"/>
  <c r="AH339" i="1"/>
  <c r="AI339" s="1"/>
  <c r="AJ339" s="1"/>
  <c r="J43" i="3" s="1"/>
  <c r="AV361" i="1"/>
  <c r="AW361" s="1"/>
  <c r="AC358"/>
  <c r="Z538"/>
  <c r="AE538" s="1"/>
  <c r="AA344"/>
  <c r="AG344" s="1"/>
  <c r="AW314"/>
  <c r="AX331"/>
  <c r="AY331" s="1"/>
  <c r="AZ331" s="1"/>
  <c r="AD361"/>
  <c r="AC369"/>
  <c r="AA425"/>
  <c r="AG425" s="1"/>
  <c r="AD92"/>
  <c r="AE92" s="1"/>
  <c r="AJ92" s="1"/>
  <c r="AG365"/>
  <c r="AE358"/>
  <c r="AD555"/>
  <c r="AX323"/>
  <c r="BA323" s="1"/>
  <c r="E27" i="3" s="1"/>
  <c r="AD349" i="1"/>
  <c r="V556"/>
  <c r="W556" s="1"/>
  <c r="AF512"/>
  <c r="AC346"/>
  <c r="X430"/>
  <c r="Y430" s="1"/>
  <c r="V416"/>
  <c r="W416" s="1"/>
  <c r="BF416" s="1"/>
  <c r="AD370"/>
  <c r="AW321"/>
  <c r="BE416"/>
  <c r="CI416" s="1"/>
  <c r="BE445"/>
  <c r="CI445" s="1"/>
  <c r="AV370"/>
  <c r="AW370" s="1"/>
  <c r="BF608"/>
  <c r="BG608" s="1"/>
  <c r="CH608" s="1"/>
  <c r="BI608" s="1"/>
  <c r="BJ608" s="1"/>
  <c r="AF606"/>
  <c r="AV604"/>
  <c r="AX604" s="1"/>
  <c r="AH332"/>
  <c r="AI332" s="1"/>
  <c r="AJ332" s="1"/>
  <c r="J36" i="3" s="1"/>
  <c r="AH317" i="1"/>
  <c r="AI317" s="1"/>
  <c r="AJ317" s="1"/>
  <c r="J21" i="3" s="1"/>
  <c r="AH329" i="1"/>
  <c r="AI329" s="1"/>
  <c r="AJ329" s="1"/>
  <c r="J33" i="3" s="1"/>
  <c r="AH322" i="1"/>
  <c r="AI322" s="1"/>
  <c r="AJ322" s="1"/>
  <c r="J26" i="3" s="1"/>
  <c r="AF411" i="1"/>
  <c r="AC367"/>
  <c r="BD531"/>
  <c r="AB411"/>
  <c r="BF367"/>
  <c r="BG367" s="1"/>
  <c r="CH367" s="1"/>
  <c r="BI367" s="1"/>
  <c r="BJ367" s="1"/>
  <c r="AH309"/>
  <c r="AI309" s="1"/>
  <c r="AJ309" s="1"/>
  <c r="J13" i="3" s="1"/>
  <c r="Z431" i="1"/>
  <c r="AA431" s="1"/>
  <c r="AD346"/>
  <c r="AF519"/>
  <c r="AD363"/>
  <c r="BF346"/>
  <c r="BG346" s="1"/>
  <c r="CH346" s="1"/>
  <c r="BI346" s="1"/>
  <c r="BJ346" s="1"/>
  <c r="AB359"/>
  <c r="AV346"/>
  <c r="AW346" s="1"/>
  <c r="AG361"/>
  <c r="BF425"/>
  <c r="BG425" s="1"/>
  <c r="CH425" s="1"/>
  <c r="BI425" s="1"/>
  <c r="BJ425" s="1"/>
  <c r="BG351"/>
  <c r="CH351" s="1"/>
  <c r="BI351" s="1"/>
  <c r="BJ351" s="1"/>
  <c r="AD353"/>
  <c r="AA555"/>
  <c r="AG555" s="1"/>
  <c r="AF342"/>
  <c r="Z531"/>
  <c r="AE531" s="1"/>
  <c r="AX310"/>
  <c r="BA310" s="1"/>
  <c r="E14" i="3" s="1"/>
  <c r="AE340" i="1"/>
  <c r="AA356"/>
  <c r="Y340"/>
  <c r="AF340" s="1"/>
  <c r="AC364"/>
  <c r="AB512"/>
  <c r="AA368"/>
  <c r="AG368" s="1"/>
  <c r="AD364"/>
  <c r="V417"/>
  <c r="W417" s="1"/>
  <c r="BF417" s="1"/>
  <c r="V428"/>
  <c r="W428" s="1"/>
  <c r="AD357"/>
  <c r="AW315"/>
  <c r="AB342"/>
  <c r="AV364"/>
  <c r="AW364" s="1"/>
  <c r="AF615"/>
  <c r="BF629"/>
  <c r="BG629" s="1"/>
  <c r="CH629" s="1"/>
  <c r="BI629" s="1"/>
  <c r="BJ629" s="1"/>
  <c r="AG618"/>
  <c r="AH321"/>
  <c r="AI321" s="1"/>
  <c r="AJ321" s="1"/>
  <c r="AL321" s="1"/>
  <c r="AM321" s="1"/>
  <c r="AN321" s="1"/>
  <c r="BF409"/>
  <c r="BG409" s="1"/>
  <c r="CH409" s="1"/>
  <c r="BI409" s="1"/>
  <c r="BJ409" s="1"/>
  <c r="BF426"/>
  <c r="BG426" s="1"/>
  <c r="CH426" s="1"/>
  <c r="BI426" s="1"/>
  <c r="BJ426" s="1"/>
  <c r="AG359"/>
  <c r="AE367"/>
  <c r="AD369"/>
  <c r="X545"/>
  <c r="Y545" s="1"/>
  <c r="AA366"/>
  <c r="AG366" s="1"/>
  <c r="AV512"/>
  <c r="AW512" s="1"/>
  <c r="AV369"/>
  <c r="AW369" s="1"/>
  <c r="BE545"/>
  <c r="CI545" s="1"/>
  <c r="BF369"/>
  <c r="BG369" s="1"/>
  <c r="CH369" s="1"/>
  <c r="BI369" s="1"/>
  <c r="BJ369" s="1"/>
  <c r="AF608"/>
  <c r="BF349"/>
  <c r="BG349" s="1"/>
  <c r="CH349" s="1"/>
  <c r="BI349" s="1"/>
  <c r="BJ349" s="1"/>
  <c r="AH312"/>
  <c r="AI312" s="1"/>
  <c r="AJ312" s="1"/>
  <c r="J16" i="3" s="1"/>
  <c r="X372" i="1"/>
  <c r="AD372" s="1"/>
  <c r="BF360"/>
  <c r="BG360" s="1"/>
  <c r="CH360" s="1"/>
  <c r="BI360" s="1"/>
  <c r="BJ360" s="1"/>
  <c r="V563"/>
  <c r="W563" s="1"/>
  <c r="AG358"/>
  <c r="AA357"/>
  <c r="AG357" s="1"/>
  <c r="AC349"/>
  <c r="AX311"/>
  <c r="BA311" s="1"/>
  <c r="E15" i="3" s="1"/>
  <c r="AV358" i="1"/>
  <c r="AX358" s="1"/>
  <c r="AX318"/>
  <c r="BA318" s="1"/>
  <c r="E22" i="3" s="1"/>
  <c r="AV363" i="1"/>
  <c r="AX363" s="1"/>
  <c r="BD427"/>
  <c r="AD86"/>
  <c r="AE86" s="1"/>
  <c r="AJ86" s="1"/>
  <c r="AF624"/>
  <c r="AX628"/>
  <c r="AY628" s="1"/>
  <c r="AZ628" s="1"/>
  <c r="V445"/>
  <c r="W445" s="1"/>
  <c r="AG349"/>
  <c r="AA409"/>
  <c r="AG409" s="1"/>
  <c r="AA369"/>
  <c r="AG369" s="1"/>
  <c r="AE351"/>
  <c r="AD358"/>
  <c r="BD563"/>
  <c r="BF348"/>
  <c r="BG348" s="1"/>
  <c r="CH348" s="1"/>
  <c r="BI348" s="1"/>
  <c r="BJ348" s="1"/>
  <c r="BD538"/>
  <c r="AV362"/>
  <c r="AX362" s="1"/>
  <c r="BF617"/>
  <c r="BG617" s="1"/>
  <c r="CH617" s="1"/>
  <c r="BI617" s="1"/>
  <c r="BJ617" s="1"/>
  <c r="AH326"/>
  <c r="AI326" s="1"/>
  <c r="AJ326" s="1"/>
  <c r="J30" i="3" s="1"/>
  <c r="AF348" i="1"/>
  <c r="AH314"/>
  <c r="AI314" s="1"/>
  <c r="AJ314" s="1"/>
  <c r="J18" i="3" s="1"/>
  <c r="Z556" i="1"/>
  <c r="AE556" s="1"/>
  <c r="V372"/>
  <c r="W372" s="1"/>
  <c r="X538"/>
  <c r="AC538" s="1"/>
  <c r="AD371"/>
  <c r="AC371"/>
  <c r="AF345"/>
  <c r="BD416"/>
  <c r="BD445"/>
  <c r="BE372"/>
  <c r="CI372" s="1"/>
  <c r="AF629"/>
  <c r="AH629" s="1"/>
  <c r="AI629" s="1"/>
  <c r="AJ629" s="1"/>
  <c r="BF609"/>
  <c r="BG609" s="1"/>
  <c r="CH609" s="1"/>
  <c r="BI609" s="1"/>
  <c r="BJ609" s="1"/>
  <c r="AH337"/>
  <c r="AI337" s="1"/>
  <c r="AJ337" s="1"/>
  <c r="J41" i="3" s="1"/>
  <c r="AD345" i="1"/>
  <c r="S556"/>
  <c r="U556" s="1"/>
  <c r="AB556" s="1"/>
  <c r="X445"/>
  <c r="Y445" s="1"/>
  <c r="AV445" s="1"/>
  <c r="Z372"/>
  <c r="AE372" s="1"/>
  <c r="AD530"/>
  <c r="V538"/>
  <c r="W538" s="1"/>
  <c r="AA412"/>
  <c r="AG412" s="1"/>
  <c r="Z416"/>
  <c r="AE416" s="1"/>
  <c r="AA354"/>
  <c r="AG354" s="1"/>
  <c r="AC345"/>
  <c r="AF358"/>
  <c r="AG371"/>
  <c r="AC347"/>
  <c r="BC416"/>
  <c r="AX337"/>
  <c r="BA337" s="1"/>
  <c r="E41" i="3" s="1"/>
  <c r="AW320" i="1"/>
  <c r="AX326"/>
  <c r="BA326" s="1"/>
  <c r="E30" i="3" s="1"/>
  <c r="BC445" i="1"/>
  <c r="BD372"/>
  <c r="BC538"/>
  <c r="BE417"/>
  <c r="CI417" s="1"/>
  <c r="AC368"/>
  <c r="AV347"/>
  <c r="AX347" s="1"/>
  <c r="AG341"/>
  <c r="AV371"/>
  <c r="AW371" s="1"/>
  <c r="BF343"/>
  <c r="BG343" s="1"/>
  <c r="CH343" s="1"/>
  <c r="BI343" s="1"/>
  <c r="BJ343" s="1"/>
  <c r="AH320"/>
  <c r="AI320" s="1"/>
  <c r="AJ320" s="1"/>
  <c r="J24" i="3" s="1"/>
  <c r="AV366" i="1"/>
  <c r="AW366" s="1"/>
  <c r="Z445"/>
  <c r="AA445" s="1"/>
  <c r="AD368"/>
  <c r="S416"/>
  <c r="U416" s="1"/>
  <c r="AB416" s="1"/>
  <c r="BC556"/>
  <c r="AV351"/>
  <c r="AX351" s="1"/>
  <c r="X556"/>
  <c r="Y556" s="1"/>
  <c r="S372"/>
  <c r="U372" s="1"/>
  <c r="AB372" s="1"/>
  <c r="Y352"/>
  <c r="S538"/>
  <c r="U538" s="1"/>
  <c r="AB538" s="1"/>
  <c r="AD347"/>
  <c r="BF408"/>
  <c r="BG408" s="1"/>
  <c r="CH408" s="1"/>
  <c r="BI408" s="1"/>
  <c r="BJ408" s="1"/>
  <c r="AD340"/>
  <c r="AC348"/>
  <c r="BE428"/>
  <c r="CI428" s="1"/>
  <c r="BF365"/>
  <c r="BG365" s="1"/>
  <c r="CH365" s="1"/>
  <c r="BI365" s="1"/>
  <c r="BJ365" s="1"/>
  <c r="S355"/>
  <c r="U355" s="1"/>
  <c r="AB355" s="1"/>
  <c r="AV626"/>
  <c r="AX626" s="1"/>
  <c r="AV621"/>
  <c r="AW621" s="1"/>
  <c r="AG621"/>
  <c r="AA346"/>
  <c r="AG346" s="1"/>
  <c r="S430"/>
  <c r="U430" s="1"/>
  <c r="AB430" s="1"/>
  <c r="AA352"/>
  <c r="AF426"/>
  <c r="BC414"/>
  <c r="BF362"/>
  <c r="BG362" s="1"/>
  <c r="CH362" s="1"/>
  <c r="BI362" s="1"/>
  <c r="BJ362" s="1"/>
  <c r="AV350"/>
  <c r="AX350" s="1"/>
  <c r="AH511"/>
  <c r="AI511" s="1"/>
  <c r="AJ511" s="1"/>
  <c r="J215" i="3" s="1"/>
  <c r="AV611" i="1"/>
  <c r="AW611" s="1"/>
  <c r="AH323"/>
  <c r="AI323" s="1"/>
  <c r="AJ323" s="1"/>
  <c r="J27" i="3" s="1"/>
  <c r="AF610" i="1"/>
  <c r="AF357"/>
  <c r="AG350"/>
  <c r="AV341"/>
  <c r="AW341" s="1"/>
  <c r="BF366"/>
  <c r="BG366" s="1"/>
  <c r="CH366" s="1"/>
  <c r="BI366" s="1"/>
  <c r="BJ366" s="1"/>
  <c r="BG354"/>
  <c r="CH354" s="1"/>
  <c r="BI354" s="1"/>
  <c r="BJ354" s="1"/>
  <c r="AD351"/>
  <c r="AA362"/>
  <c r="AG362" s="1"/>
  <c r="AE530"/>
  <c r="X427"/>
  <c r="Y427" s="1"/>
  <c r="AA512"/>
  <c r="AG512" s="1"/>
  <c r="AC351"/>
  <c r="AD426"/>
  <c r="BG358"/>
  <c r="CH358" s="1"/>
  <c r="BI358" s="1"/>
  <c r="BJ358" s="1"/>
  <c r="BE410"/>
  <c r="CI410" s="1"/>
  <c r="BF611"/>
  <c r="BG611" s="1"/>
  <c r="CH611" s="1"/>
  <c r="BI611" s="1"/>
  <c r="BJ611" s="1"/>
  <c r="AG610"/>
  <c r="AH325"/>
  <c r="AI325" s="1"/>
  <c r="AJ325" s="1"/>
  <c r="J29" i="3" s="1"/>
  <c r="AG611" i="1"/>
  <c r="AH611" s="1"/>
  <c r="AI611" s="1"/>
  <c r="AJ611" s="1"/>
  <c r="AK611" s="1"/>
  <c r="AH333"/>
  <c r="AI333" s="1"/>
  <c r="AJ333" s="1"/>
  <c r="J37" i="3" s="1"/>
  <c r="AF349" i="1"/>
  <c r="AC425"/>
  <c r="V427"/>
  <c r="W427" s="1"/>
  <c r="S563"/>
  <c r="U563" s="1"/>
  <c r="AB563" s="1"/>
  <c r="AD425"/>
  <c r="BC430"/>
  <c r="AB370"/>
  <c r="BC410"/>
  <c r="BC427"/>
  <c r="AV409"/>
  <c r="AX409" s="1"/>
  <c r="BF353"/>
  <c r="BG353" s="1"/>
  <c r="CH353" s="1"/>
  <c r="BI353" s="1"/>
  <c r="BJ353" s="1"/>
  <c r="AV610"/>
  <c r="AW610" s="1"/>
  <c r="AF371"/>
  <c r="AG627"/>
  <c r="AF620"/>
  <c r="AD341"/>
  <c r="AC362"/>
  <c r="AF366"/>
  <c r="AC350"/>
  <c r="AC354"/>
  <c r="AA408"/>
  <c r="AG408" s="1"/>
  <c r="AE426"/>
  <c r="AE350"/>
  <c r="AF362"/>
  <c r="AF350"/>
  <c r="V410"/>
  <c r="W410" s="1"/>
  <c r="S427"/>
  <c r="U427" s="1"/>
  <c r="Z563"/>
  <c r="AA563" s="1"/>
  <c r="AA353"/>
  <c r="AG353" s="1"/>
  <c r="V430"/>
  <c r="W430" s="1"/>
  <c r="AC366"/>
  <c r="AC353"/>
  <c r="AG351"/>
  <c r="AD354"/>
  <c r="AF425"/>
  <c r="AD409"/>
  <c r="AC352"/>
  <c r="BC563"/>
  <c r="BE430"/>
  <c r="CI430" s="1"/>
  <c r="AX327"/>
  <c r="BA327" s="1"/>
  <c r="E31" i="3" s="1"/>
  <c r="BF371" i="1"/>
  <c r="BG371" s="1"/>
  <c r="CH371" s="1"/>
  <c r="BI371" s="1"/>
  <c r="BJ371" s="1"/>
  <c r="AV357"/>
  <c r="AX357" s="1"/>
  <c r="AB555"/>
  <c r="AW529"/>
  <c r="AN105"/>
  <c r="D103" i="3" s="1"/>
  <c r="AV343" i="1"/>
  <c r="AW343" s="1"/>
  <c r="BF604"/>
  <c r="BG604" s="1"/>
  <c r="CH604" s="1"/>
  <c r="BI604" s="1"/>
  <c r="BJ604" s="1"/>
  <c r="AH628"/>
  <c r="AI628" s="1"/>
  <c r="AJ628" s="1"/>
  <c r="AL628" s="1"/>
  <c r="AG622"/>
  <c r="BF605"/>
  <c r="BG605" s="1"/>
  <c r="CH605" s="1"/>
  <c r="BI605" s="1"/>
  <c r="BJ605" s="1"/>
  <c r="AV623"/>
  <c r="AX623" s="1"/>
  <c r="AV624"/>
  <c r="AW624" s="1"/>
  <c r="BF623"/>
  <c r="BG623" s="1"/>
  <c r="CH623" s="1"/>
  <c r="BI623" s="1"/>
  <c r="BJ623" s="1"/>
  <c r="BD355"/>
  <c r="Z355"/>
  <c r="BC355"/>
  <c r="V355"/>
  <c r="W355" s="1"/>
  <c r="X355"/>
  <c r="AH310"/>
  <c r="AI310" s="1"/>
  <c r="AJ310" s="1"/>
  <c r="J14" i="3" s="1"/>
  <c r="AH311" i="1"/>
  <c r="AI311" s="1"/>
  <c r="AJ311" s="1"/>
  <c r="J15" i="3" s="1"/>
  <c r="AF609" i="1"/>
  <c r="AC341"/>
  <c r="AD366"/>
  <c r="X413"/>
  <c r="Y413" s="1"/>
  <c r="AF351"/>
  <c r="Z410"/>
  <c r="AE410" s="1"/>
  <c r="Z427"/>
  <c r="AE427" s="1"/>
  <c r="X563"/>
  <c r="Y563" s="1"/>
  <c r="Z430"/>
  <c r="AA430" s="1"/>
  <c r="AD350"/>
  <c r="AC409"/>
  <c r="AC357"/>
  <c r="AD362"/>
  <c r="BF363"/>
  <c r="BG363" s="1"/>
  <c r="CH363" s="1"/>
  <c r="BI363" s="1"/>
  <c r="BJ363" s="1"/>
  <c r="AF341"/>
  <c r="AH327"/>
  <c r="AI327" s="1"/>
  <c r="AJ327" s="1"/>
  <c r="J31" i="3" s="1"/>
  <c r="AF605" i="1"/>
  <c r="AH315"/>
  <c r="AI315" s="1"/>
  <c r="AJ315" s="1"/>
  <c r="J19" i="3" s="1"/>
  <c r="AV353" i="1"/>
  <c r="AW353" s="1"/>
  <c r="BF357"/>
  <c r="BG357" s="1"/>
  <c r="CH357" s="1"/>
  <c r="BI357" s="1"/>
  <c r="BJ357" s="1"/>
  <c r="AV354"/>
  <c r="AX354" s="1"/>
  <c r="AV606"/>
  <c r="AX606" s="1"/>
  <c r="BF618"/>
  <c r="BG618" s="1"/>
  <c r="CH618" s="1"/>
  <c r="BI618" s="1"/>
  <c r="BJ618" s="1"/>
  <c r="AG604"/>
  <c r="AH604" s="1"/>
  <c r="AI604" s="1"/>
  <c r="AJ604" s="1"/>
  <c r="AX629"/>
  <c r="AW629"/>
  <c r="AW625"/>
  <c r="AX625"/>
  <c r="AW615"/>
  <c r="AX615"/>
  <c r="Y635"/>
  <c r="AF635" s="1"/>
  <c r="AC635"/>
  <c r="AD635"/>
  <c r="Q682"/>
  <c r="BH682"/>
  <c r="BH669"/>
  <c r="Q669"/>
  <c r="AX619"/>
  <c r="AW619"/>
  <c r="Y639"/>
  <c r="AV639" s="1"/>
  <c r="AD639"/>
  <c r="AC639"/>
  <c r="Y657"/>
  <c r="BF657" s="1"/>
  <c r="BG657" s="1"/>
  <c r="CH657" s="1"/>
  <c r="AD657"/>
  <c r="AC657"/>
  <c r="Y660"/>
  <c r="AV660" s="1"/>
  <c r="AD660"/>
  <c r="AC660"/>
  <c r="AA642"/>
  <c r="AE642"/>
  <c r="AX632"/>
  <c r="AW632"/>
  <c r="Y651"/>
  <c r="AF651" s="1"/>
  <c r="AD651"/>
  <c r="AC651"/>
  <c r="AW608"/>
  <c r="AX608"/>
  <c r="AB653"/>
  <c r="Q671"/>
  <c r="BH671"/>
  <c r="AY616"/>
  <c r="AZ616" s="1"/>
  <c r="BA616"/>
  <c r="AB643"/>
  <c r="AE646"/>
  <c r="AA646"/>
  <c r="CI635"/>
  <c r="AE635"/>
  <c r="AA635"/>
  <c r="AA655"/>
  <c r="AE655"/>
  <c r="V666"/>
  <c r="W666" s="1"/>
  <c r="S666"/>
  <c r="U666" s="1"/>
  <c r="BD666"/>
  <c r="X666"/>
  <c r="BE666"/>
  <c r="CI666" s="1"/>
  <c r="BC666"/>
  <c r="Z666"/>
  <c r="AB638"/>
  <c r="CI662"/>
  <c r="AV631"/>
  <c r="AG631"/>
  <c r="AH631" s="1"/>
  <c r="AI631" s="1"/>
  <c r="AJ631" s="1"/>
  <c r="CI634"/>
  <c r="AE661"/>
  <c r="AA661"/>
  <c r="AB640"/>
  <c r="BH681"/>
  <c r="Q681"/>
  <c r="Q690"/>
  <c r="BH690"/>
  <c r="BH683"/>
  <c r="Q683"/>
  <c r="AE645"/>
  <c r="AA645"/>
  <c r="AA639"/>
  <c r="AE639"/>
  <c r="AB660"/>
  <c r="BF626"/>
  <c r="BG626" s="1"/>
  <c r="CH626" s="1"/>
  <c r="BI626" s="1"/>
  <c r="BJ626" s="1"/>
  <c r="AG626"/>
  <c r="AH626" s="1"/>
  <c r="AI626" s="1"/>
  <c r="AJ626" s="1"/>
  <c r="AB664"/>
  <c r="BC602"/>
  <c r="BE602"/>
  <c r="CI602" s="1"/>
  <c r="Z602"/>
  <c r="S602"/>
  <c r="U602" s="1"/>
  <c r="BD602"/>
  <c r="X602"/>
  <c r="V602"/>
  <c r="W602" s="1"/>
  <c r="AB651"/>
  <c r="AA663"/>
  <c r="AE663"/>
  <c r="AA656"/>
  <c r="AE656"/>
  <c r="AX617"/>
  <c r="AW617"/>
  <c r="AB641"/>
  <c r="AA665"/>
  <c r="AE665"/>
  <c r="AG624"/>
  <c r="BI624"/>
  <c r="BJ624" s="1"/>
  <c r="Y652"/>
  <c r="AF652" s="1"/>
  <c r="AD652"/>
  <c r="AC652"/>
  <c r="BH680"/>
  <c r="Q680"/>
  <c r="CI643"/>
  <c r="Y643"/>
  <c r="AV643" s="1"/>
  <c r="AD643"/>
  <c r="AC643"/>
  <c r="Y658"/>
  <c r="AV658" s="1"/>
  <c r="AC658"/>
  <c r="AD658"/>
  <c r="AG614"/>
  <c r="AH614" s="1"/>
  <c r="AI614" s="1"/>
  <c r="AJ614" s="1"/>
  <c r="AF409"/>
  <c r="X431"/>
  <c r="Y431" s="1"/>
  <c r="V413"/>
  <c r="W413" s="1"/>
  <c r="AF370"/>
  <c r="BF341"/>
  <c r="BG341" s="1"/>
  <c r="CH341" s="1"/>
  <c r="BI341" s="1"/>
  <c r="BJ341" s="1"/>
  <c r="AV425"/>
  <c r="AW425" s="1"/>
  <c r="BE506"/>
  <c r="CI506" s="1"/>
  <c r="BC413"/>
  <c r="AB354"/>
  <c r="AV555"/>
  <c r="AX555" s="1"/>
  <c r="AH334"/>
  <c r="AI334" s="1"/>
  <c r="AJ334" s="1"/>
  <c r="J38" i="3" s="1"/>
  <c r="AV614" i="1"/>
  <c r="AG632"/>
  <c r="BF622"/>
  <c r="BG622" s="1"/>
  <c r="CH622" s="1"/>
  <c r="BI622" s="1"/>
  <c r="BJ622" s="1"/>
  <c r="BF632"/>
  <c r="BG632" s="1"/>
  <c r="CH632" s="1"/>
  <c r="BI632" s="1"/>
  <c r="BJ632" s="1"/>
  <c r="AG606"/>
  <c r="AF618"/>
  <c r="BF625"/>
  <c r="BG625" s="1"/>
  <c r="CH625" s="1"/>
  <c r="BI625" s="1"/>
  <c r="BJ625" s="1"/>
  <c r="AG619"/>
  <c r="AG605"/>
  <c r="BF613"/>
  <c r="BG613" s="1"/>
  <c r="CH613" s="1"/>
  <c r="BI613" s="1"/>
  <c r="BJ613" s="1"/>
  <c r="AV618"/>
  <c r="AG623"/>
  <c r="AH623" s="1"/>
  <c r="AI623" s="1"/>
  <c r="AJ623" s="1"/>
  <c r="Y634"/>
  <c r="AV634" s="1"/>
  <c r="AC634"/>
  <c r="AD634"/>
  <c r="CI661"/>
  <c r="AE650"/>
  <c r="AA650"/>
  <c r="AA637"/>
  <c r="AE637"/>
  <c r="Q676"/>
  <c r="BH676"/>
  <c r="BH667"/>
  <c r="Q667"/>
  <c r="Q694"/>
  <c r="BH694"/>
  <c r="AA659"/>
  <c r="AE659"/>
  <c r="AB663"/>
  <c r="Y641"/>
  <c r="AV641" s="1"/>
  <c r="AC641"/>
  <c r="AD641"/>
  <c r="AW609"/>
  <c r="AX609"/>
  <c r="AB646"/>
  <c r="AB635"/>
  <c r="Y655"/>
  <c r="AV655" s="1"/>
  <c r="AD655"/>
  <c r="AC655"/>
  <c r="Y638"/>
  <c r="AF638" s="1"/>
  <c r="AC638"/>
  <c r="AD638"/>
  <c r="AE662"/>
  <c r="AA662"/>
  <c r="AE634"/>
  <c r="AA634"/>
  <c r="AB661"/>
  <c r="Y650"/>
  <c r="AV650" s="1"/>
  <c r="AD650"/>
  <c r="AC650"/>
  <c r="Q673"/>
  <c r="BH673"/>
  <c r="BH679"/>
  <c r="Q679"/>
  <c r="BH687"/>
  <c r="Q687"/>
  <c r="Q686"/>
  <c r="BH686"/>
  <c r="Q675"/>
  <c r="BH675"/>
  <c r="Q688"/>
  <c r="BH688"/>
  <c r="BH685"/>
  <c r="Q685"/>
  <c r="Y645"/>
  <c r="AF645" s="1"/>
  <c r="AC645"/>
  <c r="AD645"/>
  <c r="CI639"/>
  <c r="AX605"/>
  <c r="AW605"/>
  <c r="CI657"/>
  <c r="AB657"/>
  <c r="AL616"/>
  <c r="AM616" s="1"/>
  <c r="AN616" s="1"/>
  <c r="AK616"/>
  <c r="Y642"/>
  <c r="AV642" s="1"/>
  <c r="AC642"/>
  <c r="AD642"/>
  <c r="Y654"/>
  <c r="BF654" s="1"/>
  <c r="BG654" s="1"/>
  <c r="CH654" s="1"/>
  <c r="AC654"/>
  <c r="AD654"/>
  <c r="Y636"/>
  <c r="AC636"/>
  <c r="AD636"/>
  <c r="AA636"/>
  <c r="AE636"/>
  <c r="Y663"/>
  <c r="AF663" s="1"/>
  <c r="AD663"/>
  <c r="AC663"/>
  <c r="AE644"/>
  <c r="AA644"/>
  <c r="Y656"/>
  <c r="BF656" s="1"/>
  <c r="BG656" s="1"/>
  <c r="CH656" s="1"/>
  <c r="BI656" s="1"/>
  <c r="BJ656" s="1"/>
  <c r="AC656"/>
  <c r="AD656"/>
  <c r="CI641"/>
  <c r="BH692"/>
  <c r="Q692"/>
  <c r="BH684"/>
  <c r="Q684"/>
  <c r="BH670"/>
  <c r="Q670"/>
  <c r="AB665"/>
  <c r="BC649"/>
  <c r="Z649"/>
  <c r="X649"/>
  <c r="S649"/>
  <c r="U649" s="1"/>
  <c r="BD649"/>
  <c r="V649"/>
  <c r="W649" s="1"/>
  <c r="BE649"/>
  <c r="AB652"/>
  <c r="AE653"/>
  <c r="AA653"/>
  <c r="BH674"/>
  <c r="Q674"/>
  <c r="Q672"/>
  <c r="BH672"/>
  <c r="AG617"/>
  <c r="AE643"/>
  <c r="AA643"/>
  <c r="AB658"/>
  <c r="CI658"/>
  <c r="AV622"/>
  <c r="V520"/>
  <c r="W520" s="1"/>
  <c r="Z506"/>
  <c r="AA506" s="1"/>
  <c r="AG426"/>
  <c r="V414"/>
  <c r="W414" s="1"/>
  <c r="AA348"/>
  <c r="AG348" s="1"/>
  <c r="AF354"/>
  <c r="S513"/>
  <c r="U513" s="1"/>
  <c r="AB513" s="1"/>
  <c r="AF353"/>
  <c r="AF364"/>
  <c r="AD505"/>
  <c r="AB353"/>
  <c r="BC520"/>
  <c r="BC506"/>
  <c r="AB364"/>
  <c r="AH319"/>
  <c r="AI319" s="1"/>
  <c r="AJ319" s="1"/>
  <c r="J23" i="3" s="1"/>
  <c r="AF622" i="1"/>
  <c r="AF632"/>
  <c r="AG609"/>
  <c r="AG625"/>
  <c r="AV613"/>
  <c r="AV620"/>
  <c r="AF625"/>
  <c r="BF619"/>
  <c r="BG619" s="1"/>
  <c r="CH619" s="1"/>
  <c r="BI619" s="1"/>
  <c r="BJ619" s="1"/>
  <c r="BF614"/>
  <c r="BG614" s="1"/>
  <c r="CH614" s="1"/>
  <c r="BI614" s="1"/>
  <c r="BJ614" s="1"/>
  <c r="BF627"/>
  <c r="BG627" s="1"/>
  <c r="CH627" s="1"/>
  <c r="BI627" s="1"/>
  <c r="BJ627" s="1"/>
  <c r="Y646"/>
  <c r="BF646" s="1"/>
  <c r="BG646" s="1"/>
  <c r="CH646" s="1"/>
  <c r="BI646" s="1"/>
  <c r="BJ646" s="1"/>
  <c r="AD646"/>
  <c r="AC646"/>
  <c r="AB662"/>
  <c r="Y661"/>
  <c r="AC661"/>
  <c r="AD661"/>
  <c r="AB637"/>
  <c r="BH678"/>
  <c r="Q678"/>
  <c r="AB645"/>
  <c r="AA660"/>
  <c r="AE660"/>
  <c r="Y664"/>
  <c r="AV664" s="1"/>
  <c r="AD664"/>
  <c r="AC664"/>
  <c r="AE654"/>
  <c r="AA654"/>
  <c r="AE651"/>
  <c r="AA651"/>
  <c r="AG607"/>
  <c r="BI607"/>
  <c r="BJ607" s="1"/>
  <c r="AB644"/>
  <c r="Q668"/>
  <c r="BH668"/>
  <c r="Q677"/>
  <c r="BH677"/>
  <c r="Q693"/>
  <c r="BH693"/>
  <c r="CI665"/>
  <c r="AA652"/>
  <c r="AE652"/>
  <c r="AB655"/>
  <c r="Z648"/>
  <c r="V648"/>
  <c r="W648" s="1"/>
  <c r="BE648"/>
  <c r="X648"/>
  <c r="S648"/>
  <c r="U648" s="1"/>
  <c r="BD648"/>
  <c r="BC648"/>
  <c r="AE638"/>
  <c r="AA638"/>
  <c r="Y662"/>
  <c r="AF662" s="1"/>
  <c r="AC662"/>
  <c r="AD662"/>
  <c r="AB634"/>
  <c r="AB650"/>
  <c r="CI637"/>
  <c r="Y637"/>
  <c r="AV637" s="1"/>
  <c r="AD637"/>
  <c r="AC637"/>
  <c r="X696"/>
  <c r="Y696" s="1"/>
  <c r="Z696"/>
  <c r="V696"/>
  <c r="W696" s="1"/>
  <c r="S696"/>
  <c r="U696" s="1"/>
  <c r="AB696" s="1"/>
  <c r="AE640"/>
  <c r="AA640"/>
  <c r="Y640"/>
  <c r="AV640" s="1"/>
  <c r="AD640"/>
  <c r="AC640"/>
  <c r="BH691"/>
  <c r="Q691"/>
  <c r="BH689"/>
  <c r="Q689"/>
  <c r="BH695"/>
  <c r="Q695"/>
  <c r="BE603"/>
  <c r="CI603" s="1"/>
  <c r="S603"/>
  <c r="U603" s="1"/>
  <c r="BD603"/>
  <c r="BC603"/>
  <c r="V603"/>
  <c r="W603" s="1"/>
  <c r="X603"/>
  <c r="Z603"/>
  <c r="AB639"/>
  <c r="AA657"/>
  <c r="AE657"/>
  <c r="CI660"/>
  <c r="Y659"/>
  <c r="AC659"/>
  <c r="AD659"/>
  <c r="AB659"/>
  <c r="AV659"/>
  <c r="AA664"/>
  <c r="AE664"/>
  <c r="Z647"/>
  <c r="BE647"/>
  <c r="V647"/>
  <c r="W647" s="1"/>
  <c r="S647"/>
  <c r="U647" s="1"/>
  <c r="BD647"/>
  <c r="BC647"/>
  <c r="X647"/>
  <c r="AB642"/>
  <c r="AB636"/>
  <c r="Y644"/>
  <c r="AC644"/>
  <c r="AD644"/>
  <c r="AB656"/>
  <c r="AE641"/>
  <c r="AA641"/>
  <c r="Y665"/>
  <c r="AC665"/>
  <c r="AD665"/>
  <c r="V601"/>
  <c r="W601" s="1"/>
  <c r="X601"/>
  <c r="BE601"/>
  <c r="CI601" s="1"/>
  <c r="BC601"/>
  <c r="S601"/>
  <c r="U601" s="1"/>
  <c r="AB601" s="1"/>
  <c r="BD601"/>
  <c r="Z601"/>
  <c r="Y653"/>
  <c r="AD653"/>
  <c r="AC653"/>
  <c r="AE658"/>
  <c r="AA658"/>
  <c r="AG615"/>
  <c r="S520"/>
  <c r="U520" s="1"/>
  <c r="X506"/>
  <c r="Y506" s="1"/>
  <c r="BF506" s="1"/>
  <c r="AG364"/>
  <c r="Z414"/>
  <c r="AA414" s="1"/>
  <c r="AG370"/>
  <c r="Z513"/>
  <c r="AE513" s="1"/>
  <c r="AC426"/>
  <c r="BE513"/>
  <c r="CI513" s="1"/>
  <c r="BE431"/>
  <c r="CI431" s="1"/>
  <c r="BF615"/>
  <c r="BG615" s="1"/>
  <c r="CH615" s="1"/>
  <c r="BI615" s="1"/>
  <c r="BJ615" s="1"/>
  <c r="BF631"/>
  <c r="BG631" s="1"/>
  <c r="CH631" s="1"/>
  <c r="BI631" s="1"/>
  <c r="BJ631" s="1"/>
  <c r="AV627"/>
  <c r="AG613"/>
  <c r="AH613" s="1"/>
  <c r="AI613" s="1"/>
  <c r="AJ613" s="1"/>
  <c r="AG620"/>
  <c r="AF607"/>
  <c r="AV607"/>
  <c r="AF619"/>
  <c r="AG608"/>
  <c r="AF627"/>
  <c r="BF368"/>
  <c r="BG368" s="1"/>
  <c r="CH368" s="1"/>
  <c r="BI368" s="1"/>
  <c r="BJ368" s="1"/>
  <c r="AV344"/>
  <c r="AX344" s="1"/>
  <c r="Q386"/>
  <c r="BD386" s="1"/>
  <c r="BH386"/>
  <c r="Q379"/>
  <c r="BE379" s="1"/>
  <c r="CI379" s="1"/>
  <c r="BH379"/>
  <c r="Q385"/>
  <c r="BE385" s="1"/>
  <c r="CI385" s="1"/>
  <c r="BH385"/>
  <c r="Q396"/>
  <c r="BD396" s="1"/>
  <c r="BH396"/>
  <c r="Q391"/>
  <c r="BD391" s="1"/>
  <c r="BH391"/>
  <c r="Q571"/>
  <c r="BC571" s="1"/>
  <c r="BH571"/>
  <c r="Q553"/>
  <c r="BE553" s="1"/>
  <c r="CI553" s="1"/>
  <c r="BH553"/>
  <c r="Q380"/>
  <c r="V380" s="1"/>
  <c r="W380" s="1"/>
  <c r="BH380"/>
  <c r="Q532"/>
  <c r="BE532" s="1"/>
  <c r="CI532" s="1"/>
  <c r="BH532"/>
  <c r="Q419"/>
  <c r="BE419" s="1"/>
  <c r="CI419" s="1"/>
  <c r="BH419"/>
  <c r="Q463"/>
  <c r="X463" s="1"/>
  <c r="Y463" s="1"/>
  <c r="BH463"/>
  <c r="Q395"/>
  <c r="BE395" s="1"/>
  <c r="CI395" s="1"/>
  <c r="BH395"/>
  <c r="Q382"/>
  <c r="BC382" s="1"/>
  <c r="BH382"/>
  <c r="G543"/>
  <c r="G641" s="1"/>
  <c r="A641"/>
  <c r="Q402"/>
  <c r="BE402" s="1"/>
  <c r="CI402" s="1"/>
  <c r="BH402"/>
  <c r="Q384"/>
  <c r="BC384" s="1"/>
  <c r="BH384"/>
  <c r="Q375"/>
  <c r="Z375" s="1"/>
  <c r="BH375"/>
  <c r="Q400"/>
  <c r="BD400" s="1"/>
  <c r="BH400"/>
  <c r="Q450"/>
  <c r="V450" s="1"/>
  <c r="W450" s="1"/>
  <c r="BH450"/>
  <c r="Q528"/>
  <c r="BE528" s="1"/>
  <c r="CI528" s="1"/>
  <c r="BH528"/>
  <c r="Q449"/>
  <c r="BD449" s="1"/>
  <c r="BH449"/>
  <c r="Q514"/>
  <c r="BE514" s="1"/>
  <c r="CI514" s="1"/>
  <c r="BH514"/>
  <c r="S545"/>
  <c r="U545" s="1"/>
  <c r="AB545" s="1"/>
  <c r="S417"/>
  <c r="U417" s="1"/>
  <c r="AB417" s="1"/>
  <c r="AF359"/>
  <c r="BC531"/>
  <c r="BC417"/>
  <c r="V431"/>
  <c r="W431" s="1"/>
  <c r="Z520"/>
  <c r="AA520" s="1"/>
  <c r="S506"/>
  <c r="U506" s="1"/>
  <c r="AB506" s="1"/>
  <c r="S413"/>
  <c r="U413" s="1"/>
  <c r="AB413" s="1"/>
  <c r="S414"/>
  <c r="U414" s="1"/>
  <c r="AB414" s="1"/>
  <c r="AA411"/>
  <c r="AG411" s="1"/>
  <c r="AG342"/>
  <c r="V545"/>
  <c r="W545" s="1"/>
  <c r="Z417"/>
  <c r="AE417" s="1"/>
  <c r="X531"/>
  <c r="Y531" s="1"/>
  <c r="AD344"/>
  <c r="AE361"/>
  <c r="X513"/>
  <c r="Y513" s="1"/>
  <c r="Z428"/>
  <c r="AE428" s="1"/>
  <c r="AC344"/>
  <c r="AF343"/>
  <c r="AF363"/>
  <c r="AW334"/>
  <c r="BD513"/>
  <c r="BE531"/>
  <c r="CI531" s="1"/>
  <c r="BC431"/>
  <c r="BE520"/>
  <c r="CI520" s="1"/>
  <c r="BD506"/>
  <c r="BE413"/>
  <c r="CI413" s="1"/>
  <c r="BD414"/>
  <c r="BE527"/>
  <c r="CI527" s="1"/>
  <c r="AB343"/>
  <c r="BF537"/>
  <c r="BG537" s="1"/>
  <c r="CH537" s="1"/>
  <c r="BI537" s="1"/>
  <c r="BJ537" s="1"/>
  <c r="BD545"/>
  <c r="BD417"/>
  <c r="G544"/>
  <c r="G642" s="1"/>
  <c r="A642"/>
  <c r="Q447"/>
  <c r="BC447" s="1"/>
  <c r="BH447"/>
  <c r="Q422"/>
  <c r="Z422" s="1"/>
  <c r="BH422"/>
  <c r="Q397"/>
  <c r="BC397" s="1"/>
  <c r="BH397"/>
  <c r="Q398"/>
  <c r="BC398" s="1"/>
  <c r="BH398"/>
  <c r="Q378"/>
  <c r="BD378" s="1"/>
  <c r="BH378"/>
  <c r="Q394"/>
  <c r="S394" s="1"/>
  <c r="U394" s="1"/>
  <c r="BH394"/>
  <c r="Q389"/>
  <c r="V389" s="1"/>
  <c r="W389" s="1"/>
  <c r="BH389"/>
  <c r="Q383"/>
  <c r="BE383" s="1"/>
  <c r="CI383" s="1"/>
  <c r="BH383"/>
  <c r="Q564"/>
  <c r="BE564" s="1"/>
  <c r="CI564" s="1"/>
  <c r="BH564"/>
  <c r="Q393"/>
  <c r="BC393" s="1"/>
  <c r="BH393"/>
  <c r="Q388"/>
  <c r="BD388" s="1"/>
  <c r="BH388"/>
  <c r="Q581"/>
  <c r="BE581" s="1"/>
  <c r="CI581" s="1"/>
  <c r="BH581"/>
  <c r="BH521"/>
  <c r="Q557"/>
  <c r="BD557" s="1"/>
  <c r="BH557"/>
  <c r="Q507"/>
  <c r="BD507" s="1"/>
  <c r="BH507"/>
  <c r="Q433"/>
  <c r="X433" s="1"/>
  <c r="Y433" s="1"/>
  <c r="BH433"/>
  <c r="Q546"/>
  <c r="BC546" s="1"/>
  <c r="BH546"/>
  <c r="Q374"/>
  <c r="BD374" s="1"/>
  <c r="BH374"/>
  <c r="Q377"/>
  <c r="BD377" s="1"/>
  <c r="BH377"/>
  <c r="Q387"/>
  <c r="X387" s="1"/>
  <c r="Y387" s="1"/>
  <c r="BH387"/>
  <c r="Q373"/>
  <c r="BE373" s="1"/>
  <c r="CI373" s="1"/>
  <c r="BH373"/>
  <c r="Q401"/>
  <c r="BC401" s="1"/>
  <c r="BH401"/>
  <c r="Q376"/>
  <c r="BD376" s="1"/>
  <c r="BH376"/>
  <c r="Q539"/>
  <c r="BE539" s="1"/>
  <c r="CI539" s="1"/>
  <c r="BH539"/>
  <c r="Q421"/>
  <c r="Z421" s="1"/>
  <c r="BH421"/>
  <c r="Q415"/>
  <c r="BD415" s="1"/>
  <c r="BH415"/>
  <c r="Q436"/>
  <c r="BE436" s="1"/>
  <c r="CI436" s="1"/>
  <c r="BH436"/>
  <c r="Q390"/>
  <c r="BC390" s="1"/>
  <c r="BH390"/>
  <c r="Q399"/>
  <c r="BD399" s="1"/>
  <c r="BH399"/>
  <c r="Q403"/>
  <c r="BD403" s="1"/>
  <c r="BH403"/>
  <c r="Q392"/>
  <c r="BD392" s="1"/>
  <c r="BH392"/>
  <c r="Q381"/>
  <c r="BC381" s="1"/>
  <c r="BH381"/>
  <c r="Q446"/>
  <c r="BC446" s="1"/>
  <c r="BH446"/>
  <c r="Q464"/>
  <c r="BE464" s="1"/>
  <c r="CI464" s="1"/>
  <c r="BH464"/>
  <c r="Q429"/>
  <c r="BD429" s="1"/>
  <c r="BH429"/>
  <c r="Q435"/>
  <c r="V435" s="1"/>
  <c r="W435" s="1"/>
  <c r="BH435"/>
  <c r="S531"/>
  <c r="U531" s="1"/>
  <c r="AB531" s="1"/>
  <c r="S428"/>
  <c r="U428" s="1"/>
  <c r="AB428" s="1"/>
  <c r="BC428"/>
  <c r="BF345"/>
  <c r="BG345" s="1"/>
  <c r="CH345" s="1"/>
  <c r="BI345" s="1"/>
  <c r="BJ345" s="1"/>
  <c r="S431"/>
  <c r="U431" s="1"/>
  <c r="AB431" s="1"/>
  <c r="X520"/>
  <c r="Y520" s="1"/>
  <c r="Z413"/>
  <c r="AE413" s="1"/>
  <c r="X414"/>
  <c r="Y414" s="1"/>
  <c r="AC363"/>
  <c r="Z545"/>
  <c r="AA545" s="1"/>
  <c r="V513"/>
  <c r="W513" s="1"/>
  <c r="X428"/>
  <c r="Y428" s="1"/>
  <c r="AF369"/>
  <c r="AW209"/>
  <c r="AD84"/>
  <c r="AE84" s="1"/>
  <c r="AJ84" s="1"/>
  <c r="AD96"/>
  <c r="AE96" s="1"/>
  <c r="AJ96" s="1"/>
  <c r="BH209"/>
  <c r="AL209" s="1"/>
  <c r="AM209" s="1"/>
  <c r="BM209" s="1"/>
  <c r="AT21"/>
  <c r="AU21" s="1"/>
  <c r="AV21" s="1"/>
  <c r="G19" i="3" s="1"/>
  <c r="I19"/>
  <c r="AQ210" i="1"/>
  <c r="AR210" s="1"/>
  <c r="AS210" s="1"/>
  <c r="I208" i="3"/>
  <c r="AT19" i="1"/>
  <c r="AU19" s="1"/>
  <c r="AV19" s="1"/>
  <c r="G17" i="3" s="1"/>
  <c r="I17"/>
  <c r="AT20" i="1"/>
  <c r="AU20" s="1"/>
  <c r="AV20" s="1"/>
  <c r="G18" i="3" s="1"/>
  <c r="I18"/>
  <c r="AQ34" i="1"/>
  <c r="AR34" s="1"/>
  <c r="AS34" s="1"/>
  <c r="I32" i="3"/>
  <c r="AT38" i="1"/>
  <c r="AU38" s="1"/>
  <c r="AV38" s="1"/>
  <c r="G36" i="3" s="1"/>
  <c r="I36"/>
  <c r="AT26" i="1"/>
  <c r="AU26" s="1"/>
  <c r="AV26" s="1"/>
  <c r="G24" i="3" s="1"/>
  <c r="I24"/>
  <c r="AQ31" i="1"/>
  <c r="AR31" s="1"/>
  <c r="AS31" s="1"/>
  <c r="I29" i="3"/>
  <c r="AQ29" i="1"/>
  <c r="AR29" s="1"/>
  <c r="AS29" s="1"/>
  <c r="I27" i="3"/>
  <c r="AT35" i="1"/>
  <c r="AU35" s="1"/>
  <c r="AV35" s="1"/>
  <c r="G33" i="3" s="1"/>
  <c r="I33"/>
  <c r="AQ37" i="1"/>
  <c r="AR37" s="1"/>
  <c r="AS37" s="1"/>
  <c r="I35" i="3"/>
  <c r="AQ40" i="1"/>
  <c r="AR40" s="1"/>
  <c r="I38" i="3"/>
  <c r="AT23" i="1"/>
  <c r="AU23" s="1"/>
  <c r="AV23" s="1"/>
  <c r="G21" i="3" s="1"/>
  <c r="I21"/>
  <c r="AK503" i="1"/>
  <c r="BM503" s="1"/>
  <c r="J207" i="3"/>
  <c r="AD89" i="1"/>
  <c r="AE89" s="1"/>
  <c r="AJ89" s="1"/>
  <c r="AT34"/>
  <c r="AU34" s="1"/>
  <c r="AD87"/>
  <c r="AE87" s="1"/>
  <c r="AJ87" s="1"/>
  <c r="AN101"/>
  <c r="D99" i="3" s="1"/>
  <c r="X89" i="1"/>
  <c r="AP89" s="1"/>
  <c r="AN93"/>
  <c r="D91" i="3" s="1"/>
  <c r="AT40" i="1"/>
  <c r="AU40" s="1"/>
  <c r="AD107"/>
  <c r="AE107" s="1"/>
  <c r="AJ107" s="1"/>
  <c r="AQ35"/>
  <c r="AR35" s="1"/>
  <c r="AS35" s="1"/>
  <c r="AD105"/>
  <c r="AE105" s="1"/>
  <c r="AJ105" s="1"/>
  <c r="AQ23"/>
  <c r="AR23" s="1"/>
  <c r="AS23" s="1"/>
  <c r="AL503"/>
  <c r="AM503" s="1"/>
  <c r="AN503" s="1"/>
  <c r="AD94"/>
  <c r="AE94" s="1"/>
  <c r="AJ94" s="1"/>
  <c r="AD82"/>
  <c r="AE82" s="1"/>
  <c r="AJ82" s="1"/>
  <c r="AN104"/>
  <c r="D102" i="3" s="1"/>
  <c r="S288" i="1"/>
  <c r="V288" s="1"/>
  <c r="T288" s="1"/>
  <c r="Y288" s="1"/>
  <c r="Z288" s="1"/>
  <c r="AN288" s="1"/>
  <c r="D286" i="3" s="1"/>
  <c r="AA295" i="1"/>
  <c r="AB295" s="1"/>
  <c r="AD109"/>
  <c r="AE109" s="1"/>
  <c r="AJ109" s="1"/>
  <c r="AQ38"/>
  <c r="AR38" s="1"/>
  <c r="AS38" s="1"/>
  <c r="AX45"/>
  <c r="X86"/>
  <c r="AP86" s="1"/>
  <c r="X132"/>
  <c r="AP132" s="1"/>
  <c r="AT210"/>
  <c r="AU210" s="1"/>
  <c r="X94"/>
  <c r="AP94" s="1"/>
  <c r="R288"/>
  <c r="U288" s="1"/>
  <c r="AY503"/>
  <c r="AZ503" s="1"/>
  <c r="X66"/>
  <c r="AP66" s="1"/>
  <c r="AE97"/>
  <c r="AJ97" s="1"/>
  <c r="AN84"/>
  <c r="D82" i="3" s="1"/>
  <c r="AV360" i="1"/>
  <c r="AX360" s="1"/>
  <c r="AX324"/>
  <c r="AW324"/>
  <c r="AY334"/>
  <c r="AZ334" s="1"/>
  <c r="BA334"/>
  <c r="E38" i="3" s="1"/>
  <c r="AY329" i="1"/>
  <c r="AZ329" s="1"/>
  <c r="BA329"/>
  <c r="E33" i="3" s="1"/>
  <c r="AY319" i="1"/>
  <c r="AZ319" s="1"/>
  <c r="BA319"/>
  <c r="E23" i="3" s="1"/>
  <c r="BA504" i="1"/>
  <c r="E208" i="3" s="1"/>
  <c r="AY504" i="1"/>
  <c r="AZ504" s="1"/>
  <c r="BA320"/>
  <c r="E24" i="3" s="1"/>
  <c r="AY320" i="1"/>
  <c r="AZ320" s="1"/>
  <c r="AX348"/>
  <c r="AW348"/>
  <c r="AY529"/>
  <c r="AZ529" s="1"/>
  <c r="BA529"/>
  <c r="E233" i="3" s="1"/>
  <c r="AD95" i="1"/>
  <c r="AE95" s="1"/>
  <c r="AJ95" s="1"/>
  <c r="AD83"/>
  <c r="AE83" s="1"/>
  <c r="AJ83" s="1"/>
  <c r="AN92"/>
  <c r="D90" i="3" s="1"/>
  <c r="BF344" i="1"/>
  <c r="BG344" s="1"/>
  <c r="CH344" s="1"/>
  <c r="BI344" s="1"/>
  <c r="BJ344" s="1"/>
  <c r="AV408"/>
  <c r="BF530"/>
  <c r="BG530" s="1"/>
  <c r="CH530" s="1"/>
  <c r="BI530" s="1"/>
  <c r="BJ530" s="1"/>
  <c r="AV530"/>
  <c r="AV368"/>
  <c r="AY325"/>
  <c r="AZ325" s="1"/>
  <c r="BA325"/>
  <c r="E29" i="3" s="1"/>
  <c r="AY511" i="1"/>
  <c r="AZ511" s="1"/>
  <c r="BA511"/>
  <c r="E215" i="3" s="1"/>
  <c r="AY314" i="1"/>
  <c r="AZ314" s="1"/>
  <c r="BA314"/>
  <c r="E18" i="3" s="1"/>
  <c r="AY309" i="1"/>
  <c r="AZ309" s="1"/>
  <c r="BA309"/>
  <c r="E13" i="3" s="1"/>
  <c r="AX328" i="1"/>
  <c r="AW328"/>
  <c r="AY335"/>
  <c r="AZ335" s="1"/>
  <c r="BA335"/>
  <c r="E39" i="3" s="1"/>
  <c r="Y67" i="1"/>
  <c r="Z67" s="1"/>
  <c r="AN67" s="1"/>
  <c r="D65" i="3" s="1"/>
  <c r="AT31" i="1"/>
  <c r="AU31" s="1"/>
  <c r="AY338"/>
  <c r="AZ338" s="1"/>
  <c r="BA338"/>
  <c r="E42" i="3" s="1"/>
  <c r="AB445" i="1"/>
  <c r="AY315"/>
  <c r="AZ315" s="1"/>
  <c r="BA315"/>
  <c r="E19" i="3" s="1"/>
  <c r="AY321" i="1"/>
  <c r="AZ321" s="1"/>
  <c r="BA321"/>
  <c r="E25" i="3" s="1"/>
  <c r="AX312" i="1"/>
  <c r="AW312"/>
  <c r="AY407"/>
  <c r="AZ407" s="1"/>
  <c r="BA407"/>
  <c r="E111" i="3" s="1"/>
  <c r="AX426" i="1"/>
  <c r="AW426"/>
  <c r="AP95"/>
  <c r="AD98"/>
  <c r="AE98" s="1"/>
  <c r="AJ98" s="1"/>
  <c r="Y218"/>
  <c r="Z218" s="1"/>
  <c r="AN218" s="1"/>
  <c r="D216" i="3" s="1"/>
  <c r="W295" i="1"/>
  <c r="X51"/>
  <c r="AP51" s="1"/>
  <c r="X105"/>
  <c r="AP105" s="1"/>
  <c r="AX25"/>
  <c r="AD106"/>
  <c r="AE106" s="1"/>
  <c r="AJ106" s="1"/>
  <c r="Y68"/>
  <c r="Z68" s="1"/>
  <c r="AN68" s="1"/>
  <c r="D66" i="3" s="1"/>
  <c r="Y86" i="1"/>
  <c r="Z86" s="1"/>
  <c r="AN86" s="1"/>
  <c r="D84" i="3" s="1"/>
  <c r="X99" i="1"/>
  <c r="AP99" s="1"/>
  <c r="I97" i="3" s="1"/>
  <c r="AX18" i="1"/>
  <c r="AD100"/>
  <c r="AE100" s="1"/>
  <c r="AJ100" s="1"/>
  <c r="Y74"/>
  <c r="Z74" s="1"/>
  <c r="AN74" s="1"/>
  <c r="D72" i="3" s="1"/>
  <c r="R295" i="1"/>
  <c r="U295" s="1"/>
  <c r="AC295"/>
  <c r="AQ20"/>
  <c r="AR20" s="1"/>
  <c r="AX235"/>
  <c r="X82"/>
  <c r="AP82" s="1"/>
  <c r="AD103"/>
  <c r="AE103" s="1"/>
  <c r="AJ103" s="1"/>
  <c r="AD85"/>
  <c r="AE85" s="1"/>
  <c r="AJ85" s="1"/>
  <c r="X88"/>
  <c r="AP88" s="1"/>
  <c r="Y77"/>
  <c r="Z77" s="1"/>
  <c r="AN77" s="1"/>
  <c r="D75" i="3" s="1"/>
  <c r="AD80" i="1"/>
  <c r="AE80" s="1"/>
  <c r="AJ80" s="1"/>
  <c r="AQ19"/>
  <c r="AR19" s="1"/>
  <c r="AS19" s="1"/>
  <c r="AD101"/>
  <c r="AE101" s="1"/>
  <c r="AJ101" s="1"/>
  <c r="X131"/>
  <c r="AP131" s="1"/>
  <c r="X87"/>
  <c r="AP87" s="1"/>
  <c r="X48"/>
  <c r="AP48" s="1"/>
  <c r="AC288"/>
  <c r="Y64"/>
  <c r="Z64" s="1"/>
  <c r="AN64" s="1"/>
  <c r="D62" i="3" s="1"/>
  <c r="AX17" i="1"/>
  <c r="AD81"/>
  <c r="AE81" s="1"/>
  <c r="AJ81" s="1"/>
  <c r="AD99"/>
  <c r="AE99" s="1"/>
  <c r="AJ99" s="1"/>
  <c r="Y69"/>
  <c r="Z69" s="1"/>
  <c r="AN69" s="1"/>
  <c r="D67" i="3" s="1"/>
  <c r="X70" i="1"/>
  <c r="AP70" s="1"/>
  <c r="X60"/>
  <c r="AP60" s="1"/>
  <c r="AA288"/>
  <c r="AB288" s="1"/>
  <c r="AN98"/>
  <c r="D96" i="3" s="1"/>
  <c r="X46" i="1"/>
  <c r="AP46" s="1"/>
  <c r="Y94"/>
  <c r="Z94" s="1"/>
  <c r="AN94" s="1"/>
  <c r="D92" i="3" s="1"/>
  <c r="AD79" i="1"/>
  <c r="AE79" s="1"/>
  <c r="AJ79" s="1"/>
  <c r="AX24"/>
  <c r="AT37"/>
  <c r="AU37" s="1"/>
  <c r="X103"/>
  <c r="AP103" s="1"/>
  <c r="AE104"/>
  <c r="AJ104" s="1"/>
  <c r="AN107"/>
  <c r="D105" i="3" s="1"/>
  <c r="X75" i="1"/>
  <c r="AP75" s="1"/>
  <c r="AQ26"/>
  <c r="AR26" s="1"/>
  <c r="AS26" s="1"/>
  <c r="X76"/>
  <c r="AP76" s="1"/>
  <c r="R110"/>
  <c r="U110" s="1"/>
  <c r="AN108"/>
  <c r="D106" i="3" s="1"/>
  <c r="AN102" i="1"/>
  <c r="D100" i="3" s="1"/>
  <c r="X81" i="1"/>
  <c r="AP81" s="1"/>
  <c r="AD93"/>
  <c r="AE93" s="1"/>
  <c r="AJ93" s="1"/>
  <c r="AD108"/>
  <c r="AE108" s="1"/>
  <c r="AJ108" s="1"/>
  <c r="X102"/>
  <c r="AP102" s="1"/>
  <c r="AC417"/>
  <c r="AH328"/>
  <c r="AI328" s="1"/>
  <c r="AJ328" s="1"/>
  <c r="AN109"/>
  <c r="D107" i="3" s="1"/>
  <c r="X49" i="1"/>
  <c r="AP49" s="1"/>
  <c r="AN97"/>
  <c r="D95" i="3" s="1"/>
  <c r="X72" i="1"/>
  <c r="AP72" s="1"/>
  <c r="Y62"/>
  <c r="Z62" s="1"/>
  <c r="AN62" s="1"/>
  <c r="D60" i="3" s="1"/>
  <c r="X117" i="1"/>
  <c r="AP117" s="1"/>
  <c r="AA110"/>
  <c r="AB110" s="1"/>
  <c r="AN85"/>
  <c r="D83" i="3" s="1"/>
  <c r="Y106" i="1"/>
  <c r="Z106" s="1"/>
  <c r="AN106" s="1"/>
  <c r="D104" i="3" s="1"/>
  <c r="X106" i="1"/>
  <c r="AP106" s="1"/>
  <c r="T402"/>
  <c r="T384"/>
  <c r="T374"/>
  <c r="T401"/>
  <c r="T539"/>
  <c r="T390"/>
  <c r="T399"/>
  <c r="T375"/>
  <c r="T400"/>
  <c r="T382"/>
  <c r="T418"/>
  <c r="T546"/>
  <c r="T386"/>
  <c r="T379"/>
  <c r="T385"/>
  <c r="T514"/>
  <c r="T380"/>
  <c r="T397"/>
  <c r="T398"/>
  <c r="T378"/>
  <c r="T394"/>
  <c r="T389"/>
  <c r="T532"/>
  <c r="T432"/>
  <c r="T419"/>
  <c r="T463"/>
  <c r="T383"/>
  <c r="T395"/>
  <c r="T564"/>
  <c r="AH324"/>
  <c r="AI324" s="1"/>
  <c r="AJ324" s="1"/>
  <c r="J28" i="3" s="1"/>
  <c r="AP91" i="1"/>
  <c r="AQ21"/>
  <c r="AR21" s="1"/>
  <c r="AS21" s="1"/>
  <c r="W110"/>
  <c r="Y236"/>
  <c r="Z236" s="1"/>
  <c r="AN236" s="1"/>
  <c r="D234" i="3" s="1"/>
  <c r="V90" i="1"/>
  <c r="T90" s="1"/>
  <c r="X90" s="1"/>
  <c r="Y59"/>
  <c r="Z59" s="1"/>
  <c r="AN59" s="1"/>
  <c r="D57" i="3" s="1"/>
  <c r="X57" i="1"/>
  <c r="AP57" s="1"/>
  <c r="I55" i="3" s="1"/>
  <c r="AS16" i="1"/>
  <c r="Y225"/>
  <c r="Z225" s="1"/>
  <c r="AN225" s="1"/>
  <c r="D223" i="3" s="1"/>
  <c r="S110" i="1"/>
  <c r="V110" s="1"/>
  <c r="T110" s="1"/>
  <c r="AE88"/>
  <c r="AJ88" s="1"/>
  <c r="AD91"/>
  <c r="AE91" s="1"/>
  <c r="AJ91" s="1"/>
  <c r="AX33"/>
  <c r="AG530"/>
  <c r="AC416"/>
  <c r="T377"/>
  <c r="T387"/>
  <c r="T373"/>
  <c r="T376"/>
  <c r="T421"/>
  <c r="T415"/>
  <c r="T436"/>
  <c r="T450"/>
  <c r="T528"/>
  <c r="T449"/>
  <c r="T393"/>
  <c r="T388"/>
  <c r="T581"/>
  <c r="T464"/>
  <c r="T396"/>
  <c r="T391"/>
  <c r="T447"/>
  <c r="T422"/>
  <c r="T403"/>
  <c r="T392"/>
  <c r="T381"/>
  <c r="T521"/>
  <c r="T557"/>
  <c r="T507"/>
  <c r="T433"/>
  <c r="T435"/>
  <c r="X83"/>
  <c r="AP83" s="1"/>
  <c r="X100"/>
  <c r="AP100" s="1"/>
  <c r="Y91"/>
  <c r="Z91" s="1"/>
  <c r="AN91" s="1"/>
  <c r="D89" i="3" s="1"/>
  <c r="AF344" i="1"/>
  <c r="X96"/>
  <c r="AP96" s="1"/>
  <c r="Y55"/>
  <c r="Z55" s="1"/>
  <c r="AN55" s="1"/>
  <c r="D53" i="3" s="1"/>
  <c r="Y63" i="1"/>
  <c r="Z63" s="1"/>
  <c r="AN63" s="1"/>
  <c r="D61" i="3" s="1"/>
  <c r="X108" i="1"/>
  <c r="AP108" s="1"/>
  <c r="Y88"/>
  <c r="Z88" s="1"/>
  <c r="AN88" s="1"/>
  <c r="D86" i="3" s="1"/>
  <c r="X79" i="1"/>
  <c r="AP79" s="1"/>
  <c r="AD416"/>
  <c r="R424"/>
  <c r="P424"/>
  <c r="R515"/>
  <c r="P515"/>
  <c r="P189"/>
  <c r="Q189" s="1"/>
  <c r="AC189" s="1"/>
  <c r="O483"/>
  <c r="R454"/>
  <c r="P454"/>
  <c r="R533"/>
  <c r="P533"/>
  <c r="R466"/>
  <c r="P466"/>
  <c r="R452"/>
  <c r="P452"/>
  <c r="R554"/>
  <c r="P554"/>
  <c r="R572"/>
  <c r="P572"/>
  <c r="AF360"/>
  <c r="Y95"/>
  <c r="Z95" s="1"/>
  <c r="AN95" s="1"/>
  <c r="D93" i="3" s="1"/>
  <c r="AT29" i="1"/>
  <c r="AU29" s="1"/>
  <c r="Y87"/>
  <c r="Z87" s="1"/>
  <c r="AN87" s="1"/>
  <c r="D85" i="3" s="1"/>
  <c r="Y47" i="1"/>
  <c r="Z47" s="1"/>
  <c r="AN47" s="1"/>
  <c r="D45" i="3" s="1"/>
  <c r="Y100" i="1"/>
  <c r="Z100" s="1"/>
  <c r="AN100" s="1"/>
  <c r="D98" i="3" s="1"/>
  <c r="Y56" i="1"/>
  <c r="Z56" s="1"/>
  <c r="AN56" s="1"/>
  <c r="D54" i="3" s="1"/>
  <c r="X58" i="1"/>
  <c r="AP58" s="1"/>
  <c r="BA209"/>
  <c r="BB209" s="1"/>
  <c r="AD417"/>
  <c r="R469"/>
  <c r="P469"/>
  <c r="R589"/>
  <c r="R540"/>
  <c r="P540"/>
  <c r="R423"/>
  <c r="P423"/>
  <c r="R441"/>
  <c r="P441"/>
  <c r="R448"/>
  <c r="P289"/>
  <c r="Q289" s="1"/>
  <c r="AC289" s="1"/>
  <c r="O583"/>
  <c r="X104"/>
  <c r="AP104" s="1"/>
  <c r="AD102"/>
  <c r="AE102" s="1"/>
  <c r="AJ102" s="1"/>
  <c r="X92"/>
  <c r="AP92" s="1"/>
  <c r="X115"/>
  <c r="AP115" s="1"/>
  <c r="X109"/>
  <c r="AP109" s="1"/>
  <c r="R455"/>
  <c r="P455"/>
  <c r="R482"/>
  <c r="R468"/>
  <c r="P468"/>
  <c r="R558"/>
  <c r="P558"/>
  <c r="R582"/>
  <c r="P582"/>
  <c r="R438"/>
  <c r="P438"/>
  <c r="R434"/>
  <c r="P434"/>
  <c r="R508"/>
  <c r="P508"/>
  <c r="R440"/>
  <c r="P440"/>
  <c r="O590"/>
  <c r="R522"/>
  <c r="P522"/>
  <c r="R404"/>
  <c r="P404"/>
  <c r="AF368"/>
  <c r="AX16"/>
  <c r="X50"/>
  <c r="AP50" s="1"/>
  <c r="Y52"/>
  <c r="Z52" s="1"/>
  <c r="AN52" s="1"/>
  <c r="D50" i="3" s="1"/>
  <c r="X101" i="1"/>
  <c r="AP101" s="1"/>
  <c r="AX217"/>
  <c r="AR27"/>
  <c r="AS27" s="1"/>
  <c r="AF530"/>
  <c r="AF408"/>
  <c r="AT55"/>
  <c r="AU55" s="1"/>
  <c r="AV55" s="1"/>
  <c r="G53" i="3" s="1"/>
  <c r="AQ55" i="1"/>
  <c r="AR55" s="1"/>
  <c r="AS55" s="1"/>
  <c r="AT63"/>
  <c r="AU63" s="1"/>
  <c r="AV63" s="1"/>
  <c r="G61" i="3" s="1"/>
  <c r="AQ63" i="1"/>
  <c r="AR63" s="1"/>
  <c r="AS63" s="1"/>
  <c r="AT69"/>
  <c r="AU69" s="1"/>
  <c r="AV69" s="1"/>
  <c r="G67" i="3" s="1"/>
  <c r="AQ69" i="1"/>
  <c r="AR69" s="1"/>
  <c r="AS69" s="1"/>
  <c r="AT71"/>
  <c r="AU71" s="1"/>
  <c r="AV71" s="1"/>
  <c r="G69" i="3" s="1"/>
  <c r="AQ71" i="1"/>
  <c r="AT52"/>
  <c r="AU52" s="1"/>
  <c r="AV52" s="1"/>
  <c r="G50" i="3" s="1"/>
  <c r="AQ52" i="1"/>
  <c r="AR52" s="1"/>
  <c r="AS52" s="1"/>
  <c r="AT47"/>
  <c r="AU47" s="1"/>
  <c r="AV47" s="1"/>
  <c r="G45" i="3" s="1"/>
  <c r="AQ47" i="1"/>
  <c r="AR47" s="1"/>
  <c r="AS47" s="1"/>
  <c r="AQ261"/>
  <c r="AR261" s="1"/>
  <c r="AS261" s="1"/>
  <c r="AT261"/>
  <c r="AU261" s="1"/>
  <c r="AV261" s="1"/>
  <c r="G259" i="3" s="1"/>
  <c r="AT218" i="1"/>
  <c r="AU218" s="1"/>
  <c r="AV218" s="1"/>
  <c r="G216" i="3" s="1"/>
  <c r="AQ218" i="1"/>
  <c r="AR218" s="1"/>
  <c r="AS218" s="1"/>
  <c r="AQ54"/>
  <c r="AR54" s="1"/>
  <c r="AS54" s="1"/>
  <c r="AT54"/>
  <c r="AU54" s="1"/>
  <c r="AV54" s="1"/>
  <c r="G52" i="3" s="1"/>
  <c r="AT59" i="1"/>
  <c r="AU59" s="1"/>
  <c r="AV59" s="1"/>
  <c r="G57" i="3" s="1"/>
  <c r="AQ59" i="1"/>
  <c r="AR59" s="1"/>
  <c r="AS59" s="1"/>
  <c r="AT62"/>
  <c r="AU62" s="1"/>
  <c r="AV62" s="1"/>
  <c r="G60" i="3" s="1"/>
  <c r="AQ62" i="1"/>
  <c r="AR62" s="1"/>
  <c r="AS62" s="1"/>
  <c r="O145"/>
  <c r="O439" s="1"/>
  <c r="BH30"/>
  <c r="AL30" s="1"/>
  <c r="AM30" s="1"/>
  <c r="AW30"/>
  <c r="AQ67"/>
  <c r="AT67"/>
  <c r="AU67" s="1"/>
  <c r="AV67" s="1"/>
  <c r="G65" i="3" s="1"/>
  <c r="O286" i="1"/>
  <c r="P260"/>
  <c r="Q260" s="1"/>
  <c r="AT68"/>
  <c r="AU68" s="1"/>
  <c r="AV68" s="1"/>
  <c r="G66" i="3" s="1"/>
  <c r="AQ68" i="1"/>
  <c r="AR68" s="1"/>
  <c r="AS68" s="1"/>
  <c r="O179"/>
  <c r="O473" s="1"/>
  <c r="P160"/>
  <c r="Q160" s="1"/>
  <c r="AC263"/>
  <c r="AQ74"/>
  <c r="AR74" s="1"/>
  <c r="AS74" s="1"/>
  <c r="AT74"/>
  <c r="AU74" s="1"/>
  <c r="AV74" s="1"/>
  <c r="G72" i="3" s="1"/>
  <c r="V244" i="1"/>
  <c r="T244" s="1"/>
  <c r="Y244" s="1"/>
  <c r="Z244" s="1"/>
  <c r="AN244" s="1"/>
  <c r="D242" i="3" s="1"/>
  <c r="V134" i="1"/>
  <c r="T134" s="1"/>
  <c r="Y134" s="1"/>
  <c r="Z134" s="1"/>
  <c r="AN134" s="1"/>
  <c r="D132" i="3" s="1"/>
  <c r="A62" i="1"/>
  <c r="A354"/>
  <c r="G354" s="1"/>
  <c r="A254"/>
  <c r="BE60"/>
  <c r="U212"/>
  <c r="AD212" s="1"/>
  <c r="AE212" s="1"/>
  <c r="AJ212" s="1"/>
  <c r="U226"/>
  <c r="AD226" s="1"/>
  <c r="AE226" s="1"/>
  <c r="AJ226" s="1"/>
  <c r="W121"/>
  <c r="S121"/>
  <c r="AC121"/>
  <c r="AA121"/>
  <c r="AB121" s="1"/>
  <c r="R121"/>
  <c r="U136"/>
  <c r="AD136" s="1"/>
  <c r="AE136" s="1"/>
  <c r="AJ136" s="1"/>
  <c r="R213"/>
  <c r="W213"/>
  <c r="S213"/>
  <c r="AC213"/>
  <c r="AA213"/>
  <c r="AB213" s="1"/>
  <c r="R127"/>
  <c r="W127"/>
  <c r="S127"/>
  <c r="AC127"/>
  <c r="AA127"/>
  <c r="AB127" s="1"/>
  <c r="V120"/>
  <c r="T120" s="1"/>
  <c r="Y120" s="1"/>
  <c r="Z120" s="1"/>
  <c r="AN120" s="1"/>
  <c r="D118" i="3" s="1"/>
  <c r="AW16" i="1"/>
  <c r="BH16"/>
  <c r="AL16" s="1"/>
  <c r="AM16" s="1"/>
  <c r="BH39"/>
  <c r="AL39" s="1"/>
  <c r="AM39" s="1"/>
  <c r="AW39"/>
  <c r="U123"/>
  <c r="AD123" s="1"/>
  <c r="AE123" s="1"/>
  <c r="AJ123" s="1"/>
  <c r="AT28"/>
  <c r="AQ28"/>
  <c r="AR28" s="1"/>
  <c r="U219"/>
  <c r="AD219" s="1"/>
  <c r="O191"/>
  <c r="P172"/>
  <c r="Q172" s="1"/>
  <c r="U151"/>
  <c r="AD151" s="1"/>
  <c r="AE151" s="1"/>
  <c r="AJ151" s="1"/>
  <c r="O254"/>
  <c r="O548" s="1"/>
  <c r="P228"/>
  <c r="Q228" s="1"/>
  <c r="O166"/>
  <c r="O460" s="1"/>
  <c r="P147"/>
  <c r="Q147" s="1"/>
  <c r="O297"/>
  <c r="U237"/>
  <c r="O290"/>
  <c r="P264"/>
  <c r="Q264" s="1"/>
  <c r="O304"/>
  <c r="O598" s="1"/>
  <c r="P278"/>
  <c r="Q278" s="1"/>
  <c r="U137"/>
  <c r="AD137" s="1"/>
  <c r="AE137" s="1"/>
  <c r="AJ137" s="1"/>
  <c r="AA259"/>
  <c r="AB259" s="1"/>
  <c r="AW45"/>
  <c r="BH45"/>
  <c r="AL45" s="1"/>
  <c r="AM45" s="1"/>
  <c r="BH22"/>
  <c r="AL22" s="1"/>
  <c r="AM22" s="1"/>
  <c r="AW22"/>
  <c r="BH18"/>
  <c r="AL18" s="1"/>
  <c r="AM18" s="1"/>
  <c r="AW18"/>
  <c r="BH36"/>
  <c r="AL36" s="1"/>
  <c r="AM36" s="1"/>
  <c r="AW36"/>
  <c r="X107"/>
  <c r="AP107" s="1"/>
  <c r="I105" i="3" s="1"/>
  <c r="X80" i="1"/>
  <c r="AP80" s="1"/>
  <c r="I78" i="3" s="1"/>
  <c r="X98" i="1"/>
  <c r="AP98" s="1"/>
  <c r="I96" i="3" s="1"/>
  <c r="Y82" i="1"/>
  <c r="Z82" s="1"/>
  <c r="AN82" s="1"/>
  <c r="D80" i="3" s="1"/>
  <c r="X53" i="1"/>
  <c r="AP53" s="1"/>
  <c r="I51" i="3" s="1"/>
  <c r="X84" i="1"/>
  <c r="AP84" s="1"/>
  <c r="I82" i="3" s="1"/>
  <c r="X61" i="1"/>
  <c r="AP61" s="1"/>
  <c r="I59" i="3" s="1"/>
  <c r="Y211" i="1"/>
  <c r="Z211" s="1"/>
  <c r="AN211" s="1"/>
  <c r="D209" i="3" s="1"/>
  <c r="X118" i="1"/>
  <c r="AP118" s="1"/>
  <c r="I116" i="3" s="1"/>
  <c r="Y243" i="1"/>
  <c r="Z243" s="1"/>
  <c r="AN243" s="1"/>
  <c r="D241" i="3" s="1"/>
  <c r="X97" i="1"/>
  <c r="AP97" s="1"/>
  <c r="I95" i="3" s="1"/>
  <c r="X85" i="1"/>
  <c r="AP85" s="1"/>
  <c r="I83" i="3" s="1"/>
  <c r="X93" i="1"/>
  <c r="AP93" s="1"/>
  <c r="I91" i="3" s="1"/>
  <c r="AX27" i="1"/>
  <c r="K25" i="3" s="1"/>
  <c r="AX30" i="1"/>
  <c r="K28" i="3" s="1"/>
  <c r="AX22" i="1"/>
  <c r="K20" i="3" s="1"/>
  <c r="O194" i="1"/>
  <c r="P175"/>
  <c r="Q175" s="1"/>
  <c r="AC142"/>
  <c r="AA142"/>
  <c r="AB142" s="1"/>
  <c r="R142"/>
  <c r="W142"/>
  <c r="S142"/>
  <c r="AQ77"/>
  <c r="AR77" s="1"/>
  <c r="AS77" s="1"/>
  <c r="AT77"/>
  <c r="AU77" s="1"/>
  <c r="AV77" s="1"/>
  <c r="G75" i="3" s="1"/>
  <c r="O265" i="1"/>
  <c r="O559" s="1"/>
  <c r="P239"/>
  <c r="Q239" s="1"/>
  <c r="AT32"/>
  <c r="AQ32"/>
  <c r="AR32" s="1"/>
  <c r="U122"/>
  <c r="O193"/>
  <c r="P174"/>
  <c r="Q174" s="1"/>
  <c r="AT64"/>
  <c r="AU64" s="1"/>
  <c r="AV64" s="1"/>
  <c r="G62" i="3" s="1"/>
  <c r="AQ64" i="1"/>
  <c r="AR64" s="1"/>
  <c r="AT43"/>
  <c r="AQ43"/>
  <c r="AR43" s="1"/>
  <c r="AS43" s="1"/>
  <c r="U244"/>
  <c r="AD244" s="1"/>
  <c r="AE244" s="1"/>
  <c r="AJ244" s="1"/>
  <c r="U134"/>
  <c r="AD134" s="1"/>
  <c r="AE134" s="1"/>
  <c r="AJ134" s="1"/>
  <c r="A546"/>
  <c r="BE252"/>
  <c r="V78"/>
  <c r="T78" s="1"/>
  <c r="Y78" s="1"/>
  <c r="Z78" s="1"/>
  <c r="AN78" s="1"/>
  <c r="D76" i="3" s="1"/>
  <c r="O149" i="1"/>
  <c r="O443" s="1"/>
  <c r="P130"/>
  <c r="Q130" s="1"/>
  <c r="V226"/>
  <c r="T226" s="1"/>
  <c r="Y226" s="1"/>
  <c r="Z226" s="1"/>
  <c r="AN226" s="1"/>
  <c r="D224" i="3" s="1"/>
  <c r="O180" i="1"/>
  <c r="O474" s="1"/>
  <c r="P161"/>
  <c r="Q161" s="1"/>
  <c r="AC169"/>
  <c r="O215"/>
  <c r="O509" s="1"/>
  <c r="O240"/>
  <c r="O534" s="1"/>
  <c r="O222"/>
  <c r="O516" s="1"/>
  <c r="P214"/>
  <c r="Q214" s="1"/>
  <c r="U119"/>
  <c r="AD119" s="1"/>
  <c r="AE119" s="1"/>
  <c r="AJ119" s="1"/>
  <c r="U120"/>
  <c r="AD120" s="1"/>
  <c r="AE120" s="1"/>
  <c r="AJ120" s="1"/>
  <c r="W270"/>
  <c r="S270"/>
  <c r="AC270"/>
  <c r="AA270"/>
  <c r="AB270" s="1"/>
  <c r="R270"/>
  <c r="A545"/>
  <c r="BE251"/>
  <c r="W153"/>
  <c r="S153"/>
  <c r="AC153"/>
  <c r="AA153"/>
  <c r="AB153" s="1"/>
  <c r="R153"/>
  <c r="W220"/>
  <c r="O148"/>
  <c r="O442" s="1"/>
  <c r="P129"/>
  <c r="Q129" s="1"/>
  <c r="V122"/>
  <c r="T122" s="1"/>
  <c r="Y122" s="1"/>
  <c r="Z122" s="1"/>
  <c r="AN122" s="1"/>
  <c r="D120" i="3" s="1"/>
  <c r="V251" i="1"/>
  <c r="T251" s="1"/>
  <c r="Y251" s="1"/>
  <c r="Z251" s="1"/>
  <c r="AN251" s="1"/>
  <c r="D249" i="3" s="1"/>
  <c r="R128" i="1"/>
  <c r="W128"/>
  <c r="S128"/>
  <c r="AC128"/>
  <c r="AA128"/>
  <c r="AB128" s="1"/>
  <c r="V269"/>
  <c r="T269" s="1"/>
  <c r="R135"/>
  <c r="W135"/>
  <c r="S135"/>
  <c r="AC135"/>
  <c r="AA135"/>
  <c r="AB135" s="1"/>
  <c r="AC245"/>
  <c r="AC170"/>
  <c r="AA170"/>
  <c r="AB170" s="1"/>
  <c r="R170"/>
  <c r="W170"/>
  <c r="S170"/>
  <c r="W238"/>
  <c r="S238"/>
  <c r="AC238"/>
  <c r="AA238"/>
  <c r="AB238" s="1"/>
  <c r="R238"/>
  <c r="S277"/>
  <c r="R252"/>
  <c r="W252"/>
  <c r="S252"/>
  <c r="AC252"/>
  <c r="AA252"/>
  <c r="AB252" s="1"/>
  <c r="U233"/>
  <c r="V137"/>
  <c r="T137" s="1"/>
  <c r="Y137" s="1"/>
  <c r="Z137" s="1"/>
  <c r="AN137" s="1"/>
  <c r="D135" i="3" s="1"/>
  <c r="AW41" i="1"/>
  <c r="BH41"/>
  <c r="AL41" s="1"/>
  <c r="AM41" s="1"/>
  <c r="AW33"/>
  <c r="BH33"/>
  <c r="AL33" s="1"/>
  <c r="AM33" s="1"/>
  <c r="AW17"/>
  <c r="BH17"/>
  <c r="AL17" s="1"/>
  <c r="AM17" s="1"/>
  <c r="Y261"/>
  <c r="Z261" s="1"/>
  <c r="AN261" s="1"/>
  <c r="D259" i="3" s="1"/>
  <c r="X114" i="1"/>
  <c r="AP114" s="1"/>
  <c r="I112" i="3" s="1"/>
  <c r="Y54" i="1"/>
  <c r="Z54" s="1"/>
  <c r="AN54" s="1"/>
  <c r="D52" i="3" s="1"/>
  <c r="Y71" i="1"/>
  <c r="Z71" s="1"/>
  <c r="AN71" s="1"/>
  <c r="D69" i="3" s="1"/>
  <c r="Y73" i="1"/>
  <c r="Z73" s="1"/>
  <c r="AN73" s="1"/>
  <c r="D71" i="3" s="1"/>
  <c r="Y89" i="1"/>
  <c r="Z89" s="1"/>
  <c r="AN89" s="1"/>
  <c r="D87" i="3" s="1"/>
  <c r="X65" i="1"/>
  <c r="AP65" s="1"/>
  <c r="I63" i="3" s="1"/>
  <c r="AX42" i="1"/>
  <c r="K40" i="3" s="1"/>
  <c r="AS24" i="1"/>
  <c r="U78"/>
  <c r="AD78" s="1"/>
  <c r="AE78" s="1"/>
  <c r="AJ78" s="1"/>
  <c r="O163"/>
  <c r="O457" s="1"/>
  <c r="P144"/>
  <c r="Q144" s="1"/>
  <c r="AT15"/>
  <c r="AQ15"/>
  <c r="AT44"/>
  <c r="AQ44"/>
  <c r="AR44" s="1"/>
  <c r="AS44" s="1"/>
  <c r="V133"/>
  <c r="T133" s="1"/>
  <c r="A61"/>
  <c r="A353"/>
  <c r="G353" s="1"/>
  <c r="A253"/>
  <c r="BE59"/>
  <c r="O177"/>
  <c r="O471" s="1"/>
  <c r="P158"/>
  <c r="Q158" s="1"/>
  <c r="BH42"/>
  <c r="AL42" s="1"/>
  <c r="AM42" s="1"/>
  <c r="AW42"/>
  <c r="BH27"/>
  <c r="AL27" s="1"/>
  <c r="AM27" s="1"/>
  <c r="AW27"/>
  <c r="AT56"/>
  <c r="AU56" s="1"/>
  <c r="AV56" s="1"/>
  <c r="G54" i="3" s="1"/>
  <c r="AQ56" i="1"/>
  <c r="AR56" s="1"/>
  <c r="R156"/>
  <c r="W156"/>
  <c r="S156"/>
  <c r="AC156"/>
  <c r="AA156"/>
  <c r="AB156" s="1"/>
  <c r="V212"/>
  <c r="T212" s="1"/>
  <c r="X212" s="1"/>
  <c r="R138"/>
  <c r="W138"/>
  <c r="W125"/>
  <c r="S125"/>
  <c r="AC125"/>
  <c r="AA125"/>
  <c r="AB125" s="1"/>
  <c r="R125"/>
  <c r="O159"/>
  <c r="O453" s="1"/>
  <c r="P140"/>
  <c r="Q140" s="1"/>
  <c r="V136"/>
  <c r="T136" s="1"/>
  <c r="Y136" s="1"/>
  <c r="Z136" s="1"/>
  <c r="AN136" s="1"/>
  <c r="D134" i="3" s="1"/>
  <c r="V295" i="1"/>
  <c r="T295" s="1"/>
  <c r="O247"/>
  <c r="O541" s="1"/>
  <c r="O229"/>
  <c r="O523" s="1"/>
  <c r="P221"/>
  <c r="Q221" s="1"/>
  <c r="O165"/>
  <c r="O459" s="1"/>
  <c r="P146"/>
  <c r="Q146" s="1"/>
  <c r="V123"/>
  <c r="T123" s="1"/>
  <c r="X123" s="1"/>
  <c r="AP123" s="1"/>
  <c r="I121" i="3" s="1"/>
  <c r="AT113" i="1"/>
  <c r="AQ113"/>
  <c r="AR113" s="1"/>
  <c r="AS113" s="1"/>
  <c r="V151"/>
  <c r="T151" s="1"/>
  <c r="Y151" s="1"/>
  <c r="Z151" s="1"/>
  <c r="AN151" s="1"/>
  <c r="D149" i="3" s="1"/>
  <c r="O272" i="1"/>
  <c r="O566" s="1"/>
  <c r="P246"/>
  <c r="Q246" s="1"/>
  <c r="R139"/>
  <c r="W139"/>
  <c r="S139"/>
  <c r="AC139"/>
  <c r="AA139"/>
  <c r="AB139" s="1"/>
  <c r="W234"/>
  <c r="S234"/>
  <c r="AC234"/>
  <c r="AA234"/>
  <c r="AB234" s="1"/>
  <c r="R234"/>
  <c r="R155"/>
  <c r="W155"/>
  <c r="S155"/>
  <c r="AC155"/>
  <c r="AA155"/>
  <c r="AB155" s="1"/>
  <c r="W141"/>
  <c r="S141"/>
  <c r="AC141"/>
  <c r="AA141"/>
  <c r="AB141" s="1"/>
  <c r="R141"/>
  <c r="AW24"/>
  <c r="BH24"/>
  <c r="AL24" s="1"/>
  <c r="AM24" s="1"/>
  <c r="AW25"/>
  <c r="BH25"/>
  <c r="AL25" s="1"/>
  <c r="AM25" s="1"/>
  <c r="AX39"/>
  <c r="K37" i="3" s="1"/>
  <c r="AX41" i="1"/>
  <c r="K39" i="3" s="1"/>
  <c r="BE444" i="1" l="1"/>
  <c r="CI444" s="1"/>
  <c r="Z444"/>
  <c r="AE444" s="1"/>
  <c r="AV352"/>
  <c r="AX352" s="1"/>
  <c r="AX313"/>
  <c r="BA313" s="1"/>
  <c r="E17" i="3" s="1"/>
  <c r="X150" i="1"/>
  <c r="AP150" s="1"/>
  <c r="I148" i="3" s="1"/>
  <c r="R259" i="1"/>
  <c r="AG367"/>
  <c r="BF347"/>
  <c r="BG347" s="1"/>
  <c r="CH347" s="1"/>
  <c r="BI347" s="1"/>
  <c r="BJ347" s="1"/>
  <c r="O279"/>
  <c r="O573" s="1"/>
  <c r="AC220"/>
  <c r="AD122"/>
  <c r="AE122" s="1"/>
  <c r="AJ122" s="1"/>
  <c r="W259"/>
  <c r="BH112"/>
  <c r="AL112" s="1"/>
  <c r="AM112" s="1"/>
  <c r="W263"/>
  <c r="AQ73"/>
  <c r="AR73" s="1"/>
  <c r="AS73" s="1"/>
  <c r="R565"/>
  <c r="S527"/>
  <c r="U527" s="1"/>
  <c r="AB527" s="1"/>
  <c r="BA633"/>
  <c r="X410"/>
  <c r="Y410" s="1"/>
  <c r="AF410" s="1"/>
  <c r="S444"/>
  <c r="U444" s="1"/>
  <c r="AB444" s="1"/>
  <c r="BC444"/>
  <c r="S410"/>
  <c r="U410" s="1"/>
  <c r="AB410" s="1"/>
  <c r="AD367"/>
  <c r="AH367" s="1"/>
  <c r="AI367" s="1"/>
  <c r="AJ367" s="1"/>
  <c r="AK367" s="1"/>
  <c r="AP367" s="1"/>
  <c r="AV367"/>
  <c r="AX367" s="1"/>
  <c r="S220"/>
  <c r="AC124"/>
  <c r="AD133"/>
  <c r="AE133" s="1"/>
  <c r="AJ133" s="1"/>
  <c r="AY36"/>
  <c r="AP212"/>
  <c r="I210" i="3" s="1"/>
  <c r="AA220" i="1"/>
  <c r="AB220" s="1"/>
  <c r="S169"/>
  <c r="S259"/>
  <c r="S263"/>
  <c r="V263" s="1"/>
  <c r="T263" s="1"/>
  <c r="Y263" s="1"/>
  <c r="Z263" s="1"/>
  <c r="AT73"/>
  <c r="AU73" s="1"/>
  <c r="AV73" s="1"/>
  <c r="G71" i="3" s="1"/>
  <c r="Q418" i="1"/>
  <c r="BC418" s="1"/>
  <c r="V444"/>
  <c r="W444" s="1"/>
  <c r="AE347"/>
  <c r="BG361"/>
  <c r="CH361" s="1"/>
  <c r="BI361" s="1"/>
  <c r="BJ361" s="1"/>
  <c r="AA245"/>
  <c r="AB245" s="1"/>
  <c r="R245"/>
  <c r="AF505"/>
  <c r="AD287"/>
  <c r="AE287" s="1"/>
  <c r="AJ287" s="1"/>
  <c r="AE90"/>
  <c r="AJ90" s="1"/>
  <c r="W245"/>
  <c r="AV505"/>
  <c r="AX505" s="1"/>
  <c r="AY505" s="1"/>
  <c r="AZ505" s="1"/>
  <c r="P253"/>
  <c r="Q253" s="1"/>
  <c r="AC253" s="1"/>
  <c r="AC227"/>
  <c r="AW112"/>
  <c r="S138"/>
  <c r="AC138"/>
  <c r="BC36"/>
  <c r="BM36" s="1"/>
  <c r="AA169"/>
  <c r="AB169" s="1"/>
  <c r="AA227"/>
  <c r="AB227" s="1"/>
  <c r="P271"/>
  <c r="Q271" s="1"/>
  <c r="W271" s="1"/>
  <c r="O173"/>
  <c r="O467" s="1"/>
  <c r="P467" s="1"/>
  <c r="O207"/>
  <c r="AA263"/>
  <c r="AB263" s="1"/>
  <c r="R547"/>
  <c r="T547" s="1"/>
  <c r="AP90"/>
  <c r="I88" i="3" s="1"/>
  <c r="Z527" i="1"/>
  <c r="AE527" s="1"/>
  <c r="BF505"/>
  <c r="BG505" s="1"/>
  <c r="CH505" s="1"/>
  <c r="BI505" s="1"/>
  <c r="BJ505" s="1"/>
  <c r="AC505"/>
  <c r="BD527"/>
  <c r="AX316"/>
  <c r="AY316" s="1"/>
  <c r="AZ316" s="1"/>
  <c r="X219"/>
  <c r="AP219" s="1"/>
  <c r="I217" i="3" s="1"/>
  <c r="R451" i="1"/>
  <c r="T451" s="1"/>
  <c r="BH432"/>
  <c r="X133"/>
  <c r="AP133" s="1"/>
  <c r="I131" i="3" s="1"/>
  <c r="AZ36" i="1"/>
  <c r="BA36" s="1"/>
  <c r="BB36" s="1"/>
  <c r="R169"/>
  <c r="U169" s="1"/>
  <c r="AD169" s="1"/>
  <c r="AE169" s="1"/>
  <c r="AJ169" s="1"/>
  <c r="S124"/>
  <c r="V124" s="1"/>
  <c r="T124" s="1"/>
  <c r="Y124" s="1"/>
  <c r="Z124" s="1"/>
  <c r="AN124" s="1"/>
  <c r="D122" i="3" s="1"/>
  <c r="S227" i="1"/>
  <c r="AD237"/>
  <c r="AE237" s="1"/>
  <c r="AJ237" s="1"/>
  <c r="P154"/>
  <c r="Q154" s="1"/>
  <c r="R154" s="1"/>
  <c r="P188"/>
  <c r="Q188" s="1"/>
  <c r="R188" s="1"/>
  <c r="V527"/>
  <c r="W527" s="1"/>
  <c r="X444"/>
  <c r="Y444" s="1"/>
  <c r="AV444" s="1"/>
  <c r="AW444" s="1"/>
  <c r="X527"/>
  <c r="Y527" s="1"/>
  <c r="AP237"/>
  <c r="I235" i="3" s="1"/>
  <c r="AA505" i="1"/>
  <c r="AG505" s="1"/>
  <c r="X287"/>
  <c r="AP287" s="1"/>
  <c r="I285" i="3" s="1"/>
  <c r="AQ236" i="1"/>
  <c r="AR236" s="1"/>
  <c r="AT236"/>
  <c r="AU236" s="1"/>
  <c r="AV236" s="1"/>
  <c r="G234" i="3" s="1"/>
  <c r="P420" i="1"/>
  <c r="O162"/>
  <c r="O456" s="1"/>
  <c r="P456" s="1"/>
  <c r="P437"/>
  <c r="BH437" s="1"/>
  <c r="R465"/>
  <c r="T465" s="1"/>
  <c r="Y287"/>
  <c r="Z287" s="1"/>
  <c r="AN287" s="1"/>
  <c r="D285" i="3" s="1"/>
  <c r="O176" i="1"/>
  <c r="O470" s="1"/>
  <c r="R470" s="1"/>
  <c r="W152"/>
  <c r="AA124"/>
  <c r="AB124" s="1"/>
  <c r="R124"/>
  <c r="U124" s="1"/>
  <c r="R227"/>
  <c r="U227" s="1"/>
  <c r="AD227" s="1"/>
  <c r="AE219"/>
  <c r="AJ219" s="1"/>
  <c r="AT243"/>
  <c r="AX243" s="1"/>
  <c r="O190"/>
  <c r="O484" s="1"/>
  <c r="P143"/>
  <c r="Q143" s="1"/>
  <c r="S143" s="1"/>
  <c r="P157"/>
  <c r="Q157" s="1"/>
  <c r="AC157" s="1"/>
  <c r="AW235"/>
  <c r="AA152"/>
  <c r="AB152" s="1"/>
  <c r="AX112"/>
  <c r="K110" i="3" s="1"/>
  <c r="BH217" i="1"/>
  <c r="AL217" s="1"/>
  <c r="AM217" s="1"/>
  <c r="AD116"/>
  <c r="AE116" s="1"/>
  <c r="AJ116" s="1"/>
  <c r="AQ243"/>
  <c r="AR243" s="1"/>
  <c r="AS243" s="1"/>
  <c r="R152"/>
  <c r="U152" s="1"/>
  <c r="AQ211"/>
  <c r="AR211" s="1"/>
  <c r="AS211" s="1"/>
  <c r="O579"/>
  <c r="R579" s="1"/>
  <c r="P126"/>
  <c r="Q126" s="1"/>
  <c r="AC126" s="1"/>
  <c r="BH235"/>
  <c r="AL235" s="1"/>
  <c r="AM235" s="1"/>
  <c r="P171"/>
  <c r="Q171" s="1"/>
  <c r="S171" s="1"/>
  <c r="X269"/>
  <c r="AP269" s="1"/>
  <c r="I267" i="3" s="1"/>
  <c r="AC277" i="1"/>
  <c r="S152"/>
  <c r="V152" s="1"/>
  <c r="T152" s="1"/>
  <c r="X152" s="1"/>
  <c r="R277"/>
  <c r="U277" s="1"/>
  <c r="AU243"/>
  <c r="AV243" s="1"/>
  <c r="G241" i="3" s="1"/>
  <c r="AA277" i="1"/>
  <c r="AB277" s="1"/>
  <c r="AT211"/>
  <c r="AU211" s="1"/>
  <c r="AV211" s="1"/>
  <c r="G209" i="3" s="1"/>
  <c r="AQ225" i="1"/>
  <c r="AR225" s="1"/>
  <c r="AS225" s="1"/>
  <c r="AD262"/>
  <c r="AE262" s="1"/>
  <c r="AJ262" s="1"/>
  <c r="AE269"/>
  <c r="AJ269" s="1"/>
  <c r="AW217"/>
  <c r="AD233"/>
  <c r="AE233" s="1"/>
  <c r="AJ233" s="1"/>
  <c r="AT225"/>
  <c r="AU225" s="1"/>
  <c r="AV225" s="1"/>
  <c r="G223" i="3" s="1"/>
  <c r="P303" i="1"/>
  <c r="Q303" s="1"/>
  <c r="S303" s="1"/>
  <c r="V303" s="1"/>
  <c r="T303" s="1"/>
  <c r="Y303" s="1"/>
  <c r="Z303" s="1"/>
  <c r="AW411"/>
  <c r="AY322"/>
  <c r="AZ322" s="1"/>
  <c r="BA630"/>
  <c r="AL331"/>
  <c r="AM331" s="1"/>
  <c r="AN331" s="1"/>
  <c r="BA331"/>
  <c r="E35" i="3" s="1"/>
  <c r="AK504" i="1"/>
  <c r="BM504" s="1"/>
  <c r="Z564"/>
  <c r="AE564" s="1"/>
  <c r="AX612"/>
  <c r="AY612" s="1"/>
  <c r="AZ612" s="1"/>
  <c r="V377"/>
  <c r="W377" s="1"/>
  <c r="BF356"/>
  <c r="BG356" s="1"/>
  <c r="CH356" s="1"/>
  <c r="BI356" s="1"/>
  <c r="BJ356" s="1"/>
  <c r="AG356"/>
  <c r="AH356" s="1"/>
  <c r="AI356" s="1"/>
  <c r="AJ356" s="1"/>
  <c r="AW342"/>
  <c r="AV356"/>
  <c r="AX356" s="1"/>
  <c r="AY356" s="1"/>
  <c r="AZ356" s="1"/>
  <c r="AW519"/>
  <c r="AY313"/>
  <c r="AZ313" s="1"/>
  <c r="AH612"/>
  <c r="AI612" s="1"/>
  <c r="AJ612" s="1"/>
  <c r="AK612" s="1"/>
  <c r="BM612" s="1"/>
  <c r="AC372"/>
  <c r="AW363"/>
  <c r="AH621"/>
  <c r="AI621" s="1"/>
  <c r="AJ621" s="1"/>
  <c r="AK621" s="1"/>
  <c r="AP621" s="1"/>
  <c r="X436"/>
  <c r="Y436" s="1"/>
  <c r="AK633"/>
  <c r="BM633" s="1"/>
  <c r="AX365"/>
  <c r="BA365" s="1"/>
  <c r="E69" i="3" s="1"/>
  <c r="AX537" i="1"/>
  <c r="BA537" s="1"/>
  <c r="E241" i="3" s="1"/>
  <c r="AX349" i="1"/>
  <c r="BA349" s="1"/>
  <c r="E53" i="3" s="1"/>
  <c r="AY330" i="1"/>
  <c r="AZ330" s="1"/>
  <c r="AY323"/>
  <c r="AZ323" s="1"/>
  <c r="S450"/>
  <c r="U450" s="1"/>
  <c r="AB450" s="1"/>
  <c r="AL338"/>
  <c r="AM338" s="1"/>
  <c r="AN338" s="1"/>
  <c r="AW412"/>
  <c r="AX336"/>
  <c r="AY336" s="1"/>
  <c r="AZ336" s="1"/>
  <c r="AK330"/>
  <c r="BM330" s="1"/>
  <c r="AL330"/>
  <c r="AM330" s="1"/>
  <c r="BC392"/>
  <c r="Z435"/>
  <c r="AA435" s="1"/>
  <c r="AH615"/>
  <c r="AI615" s="1"/>
  <c r="AJ615" s="1"/>
  <c r="AK615" s="1"/>
  <c r="X394"/>
  <c r="Y394" s="1"/>
  <c r="AV394" s="1"/>
  <c r="AW345"/>
  <c r="AC430"/>
  <c r="BA316"/>
  <c r="E20" i="3" s="1"/>
  <c r="AH519" i="1"/>
  <c r="AI519" s="1"/>
  <c r="AJ519" s="1"/>
  <c r="AK519" s="1"/>
  <c r="BM519" s="1"/>
  <c r="AH336"/>
  <c r="AI336" s="1"/>
  <c r="AJ336" s="1"/>
  <c r="J40" i="3" s="1"/>
  <c r="AY339" i="1"/>
  <c r="AZ339" s="1"/>
  <c r="AD430"/>
  <c r="AL313"/>
  <c r="AM313" s="1"/>
  <c r="AN313" s="1"/>
  <c r="AK321"/>
  <c r="BM321" s="1"/>
  <c r="AX346"/>
  <c r="AY346" s="1"/>
  <c r="AZ346" s="1"/>
  <c r="AV410"/>
  <c r="AW410" s="1"/>
  <c r="AK313"/>
  <c r="BM313" s="1"/>
  <c r="AW367"/>
  <c r="AK318"/>
  <c r="BM318" s="1"/>
  <c r="AL322"/>
  <c r="AM322" s="1"/>
  <c r="AN322" s="1"/>
  <c r="Q35" i="7"/>
  <c r="N25"/>
  <c r="L28" s="1"/>
  <c r="AL318" i="1"/>
  <c r="AM318" s="1"/>
  <c r="AN318" s="1"/>
  <c r="BA333"/>
  <c r="E37" i="3" s="1"/>
  <c r="AK320" i="1"/>
  <c r="BM320" s="1"/>
  <c r="L35" i="7"/>
  <c r="M3" i="6" s="1"/>
  <c r="M44" i="10" s="1"/>
  <c r="Q44" s="1"/>
  <c r="L34" i="7"/>
  <c r="M34" s="1"/>
  <c r="X376" i="1"/>
  <c r="AC376" s="1"/>
  <c r="S432"/>
  <c r="U432" s="1"/>
  <c r="AB432" s="1"/>
  <c r="Z398"/>
  <c r="AE398" s="1"/>
  <c r="AK529"/>
  <c r="BM529" s="1"/>
  <c r="AL326"/>
  <c r="AM326" s="1"/>
  <c r="AN326" s="1"/>
  <c r="BD564"/>
  <c r="AC506"/>
  <c r="X388"/>
  <c r="Y388" s="1"/>
  <c r="S375"/>
  <c r="U375" s="1"/>
  <c r="AB375" s="1"/>
  <c r="S532"/>
  <c r="U532" s="1"/>
  <c r="AB532" s="1"/>
  <c r="V521"/>
  <c r="W521" s="1"/>
  <c r="X422"/>
  <c r="Y422" s="1"/>
  <c r="AY317"/>
  <c r="AZ317" s="1"/>
  <c r="AF643"/>
  <c r="AK630"/>
  <c r="BM630" s="1"/>
  <c r="AW626"/>
  <c r="S32" i="7"/>
  <c r="R34"/>
  <c r="Q28"/>
  <c r="V546" i="1"/>
  <c r="W546" s="1"/>
  <c r="S435"/>
  <c r="U435" s="1"/>
  <c r="AB435" s="1"/>
  <c r="BC399"/>
  <c r="BE422"/>
  <c r="CI422" s="1"/>
  <c r="AG643"/>
  <c r="AG340"/>
  <c r="AH340" s="1"/>
  <c r="AI340" s="1"/>
  <c r="AJ340" s="1"/>
  <c r="J44" i="3" s="1"/>
  <c r="V382" i="1"/>
  <c r="W382" s="1"/>
  <c r="X521"/>
  <c r="Y521" s="1"/>
  <c r="AK407"/>
  <c r="BM407" s="1"/>
  <c r="BC388"/>
  <c r="AK339"/>
  <c r="BM339" s="1"/>
  <c r="AH606"/>
  <c r="AI606" s="1"/>
  <c r="AJ606" s="1"/>
  <c r="AK606" s="1"/>
  <c r="BG416"/>
  <c r="CH416" s="1"/>
  <c r="BI416" s="1"/>
  <c r="BJ416" s="1"/>
  <c r="AL406"/>
  <c r="AM406" s="1"/>
  <c r="AK317"/>
  <c r="BM317" s="1"/>
  <c r="AL339"/>
  <c r="AM339" s="1"/>
  <c r="AN339" s="1"/>
  <c r="AY332"/>
  <c r="AZ332" s="1"/>
  <c r="AW359"/>
  <c r="AK335"/>
  <c r="BM335" s="1"/>
  <c r="AL317"/>
  <c r="AM317" s="1"/>
  <c r="AN317" s="1"/>
  <c r="AH349"/>
  <c r="AI349" s="1"/>
  <c r="AJ349" s="1"/>
  <c r="J53" i="3" s="1"/>
  <c r="AK406" i="1"/>
  <c r="BM406" s="1"/>
  <c r="AK309"/>
  <c r="BM309" s="1"/>
  <c r="AK331"/>
  <c r="BM331" s="1"/>
  <c r="AY318"/>
  <c r="AZ318" s="1"/>
  <c r="AX361"/>
  <c r="AY361" s="1"/>
  <c r="AZ361" s="1"/>
  <c r="AX610"/>
  <c r="BA610" s="1"/>
  <c r="AH537"/>
  <c r="AI537" s="1"/>
  <c r="AJ537" s="1"/>
  <c r="J241" i="3" s="1"/>
  <c r="AK316" i="1"/>
  <c r="BM316" s="1"/>
  <c r="AX370"/>
  <c r="BA370" s="1"/>
  <c r="E74" i="3" s="1"/>
  <c r="AY406" i="1"/>
  <c r="AZ406" s="1"/>
  <c r="AH412"/>
  <c r="AI412" s="1"/>
  <c r="AJ412" s="1"/>
  <c r="J116" i="3" s="1"/>
  <c r="AA428" i="1"/>
  <c r="AG428" s="1"/>
  <c r="AL316"/>
  <c r="AM316" s="1"/>
  <c r="AN316" s="1"/>
  <c r="AK315"/>
  <c r="BM315" s="1"/>
  <c r="BF428"/>
  <c r="AG641"/>
  <c r="AE431"/>
  <c r="AK338"/>
  <c r="BM338" s="1"/>
  <c r="BF340"/>
  <c r="BG340" s="1"/>
  <c r="CH340" s="1"/>
  <c r="BI340" s="1"/>
  <c r="BJ340" s="1"/>
  <c r="Y372"/>
  <c r="BF372" s="1"/>
  <c r="BG372" s="1"/>
  <c r="CH372" s="1"/>
  <c r="BI372" s="1"/>
  <c r="BJ372" s="1"/>
  <c r="AL529"/>
  <c r="AM529" s="1"/>
  <c r="AN529" s="1"/>
  <c r="AV506"/>
  <c r="AX506" s="1"/>
  <c r="BD436"/>
  <c r="BD394"/>
  <c r="J39" i="3"/>
  <c r="AH617" i="1"/>
  <c r="AI617" s="1"/>
  <c r="AJ617" s="1"/>
  <c r="AL617" s="1"/>
  <c r="AM617" s="1"/>
  <c r="AW604"/>
  <c r="AH365"/>
  <c r="AI365" s="1"/>
  <c r="AJ365" s="1"/>
  <c r="J69" i="3" s="1"/>
  <c r="AL504" i="1"/>
  <c r="AM504" s="1"/>
  <c r="AN504" s="1"/>
  <c r="AL407"/>
  <c r="AM407" s="1"/>
  <c r="AN407" s="1"/>
  <c r="AL309"/>
  <c r="AM309" s="1"/>
  <c r="AN309" s="1"/>
  <c r="AL325"/>
  <c r="AM325" s="1"/>
  <c r="AN325" s="1"/>
  <c r="AW350"/>
  <c r="AH624"/>
  <c r="AI624" s="1"/>
  <c r="AJ624" s="1"/>
  <c r="AL624" s="1"/>
  <c r="AM624" s="1"/>
  <c r="AN624" s="1"/>
  <c r="AH610"/>
  <c r="AI610" s="1"/>
  <c r="AJ610" s="1"/>
  <c r="AK610" s="1"/>
  <c r="BF556"/>
  <c r="BG556" s="1"/>
  <c r="CH556" s="1"/>
  <c r="BI556" s="1"/>
  <c r="BJ556" s="1"/>
  <c r="BF445"/>
  <c r="BG445" s="1"/>
  <c r="CH445" s="1"/>
  <c r="BI445" s="1"/>
  <c r="BJ445" s="1"/>
  <c r="BF563"/>
  <c r="BG563" s="1"/>
  <c r="CH563" s="1"/>
  <c r="BI563" s="1"/>
  <c r="BJ563" s="1"/>
  <c r="AA417"/>
  <c r="AG417" s="1"/>
  <c r="AW606"/>
  <c r="AA538"/>
  <c r="AD538"/>
  <c r="AL329"/>
  <c r="AM329" s="1"/>
  <c r="AK332"/>
  <c r="BM332" s="1"/>
  <c r="AX364"/>
  <c r="BA364" s="1"/>
  <c r="E68" i="3" s="1"/>
  <c r="AX371" i="1"/>
  <c r="BA371" s="1"/>
  <c r="E75" i="3" s="1"/>
  <c r="AY310" i="1"/>
  <c r="AZ310" s="1"/>
  <c r="AW351"/>
  <c r="AX512"/>
  <c r="BA512" s="1"/>
  <c r="E216" i="3" s="1"/>
  <c r="BF352" i="1"/>
  <c r="BG352" s="1"/>
  <c r="CH352" s="1"/>
  <c r="BI352" s="1"/>
  <c r="BJ352" s="1"/>
  <c r="AV340"/>
  <c r="AX340" s="1"/>
  <c r="AY340" s="1"/>
  <c r="AZ340" s="1"/>
  <c r="AK326"/>
  <c r="BM326" s="1"/>
  <c r="BA628"/>
  <c r="AH346"/>
  <c r="AI346" s="1"/>
  <c r="AJ346" s="1"/>
  <c r="J50" i="3" s="1"/>
  <c r="AK329" i="1"/>
  <c r="BM329" s="1"/>
  <c r="J25" i="3"/>
  <c r="AH512" i="1"/>
  <c r="AI512" s="1"/>
  <c r="AJ512" s="1"/>
  <c r="J216" i="3" s="1"/>
  <c r="AE445" i="1"/>
  <c r="AF352"/>
  <c r="AK322"/>
  <c r="BM322" s="1"/>
  <c r="AL332"/>
  <c r="AM332" s="1"/>
  <c r="AN332" s="1"/>
  <c r="AW352"/>
  <c r="AH361"/>
  <c r="AI361" s="1"/>
  <c r="AJ361" s="1"/>
  <c r="J65" i="3" s="1"/>
  <c r="AH348" i="1"/>
  <c r="AI348" s="1"/>
  <c r="AJ348" s="1"/>
  <c r="J52" i="3" s="1"/>
  <c r="AF657" i="1"/>
  <c r="AV427"/>
  <c r="AW427" s="1"/>
  <c r="AG352"/>
  <c r="AE506"/>
  <c r="AW555"/>
  <c r="AY327"/>
  <c r="AZ327" s="1"/>
  <c r="AW358"/>
  <c r="AH359"/>
  <c r="AI359" s="1"/>
  <c r="AJ359" s="1"/>
  <c r="AL359" s="1"/>
  <c r="AM359" s="1"/>
  <c r="AN359" s="1"/>
  <c r="AC556"/>
  <c r="AA531"/>
  <c r="AG531" s="1"/>
  <c r="AD520"/>
  <c r="AX341"/>
  <c r="AY341" s="1"/>
  <c r="AZ341" s="1"/>
  <c r="AW362"/>
  <c r="AK325"/>
  <c r="BM325" s="1"/>
  <c r="AH369"/>
  <c r="AI369" s="1"/>
  <c r="AJ369" s="1"/>
  <c r="J73" i="3" s="1"/>
  <c r="AH342" i="1"/>
  <c r="AI342" s="1"/>
  <c r="AJ342" s="1"/>
  <c r="J46" i="3" s="1"/>
  <c r="AX624" i="1"/>
  <c r="AY624" s="1"/>
  <c r="AZ624" s="1"/>
  <c r="AF634"/>
  <c r="AG660"/>
  <c r="AF654"/>
  <c r="AK628"/>
  <c r="BM628" s="1"/>
  <c r="AA527"/>
  <c r="AL320"/>
  <c r="AM320" s="1"/>
  <c r="AN320" s="1"/>
  <c r="AK337"/>
  <c r="BM337" s="1"/>
  <c r="AH411"/>
  <c r="AI411" s="1"/>
  <c r="AJ411" s="1"/>
  <c r="AK411" s="1"/>
  <c r="BM411" s="1"/>
  <c r="BF634"/>
  <c r="BG634" s="1"/>
  <c r="CH634" s="1"/>
  <c r="BI634" s="1"/>
  <c r="BJ634" s="1"/>
  <c r="AD556"/>
  <c r="AA416"/>
  <c r="AG416" s="1"/>
  <c r="AX425"/>
  <c r="AY425" s="1"/>
  <c r="AZ425" s="1"/>
  <c r="AW347"/>
  <c r="AH608"/>
  <c r="AI608" s="1"/>
  <c r="AJ608" s="1"/>
  <c r="AK608" s="1"/>
  <c r="AH620"/>
  <c r="AI620" s="1"/>
  <c r="AJ620" s="1"/>
  <c r="AL620" s="1"/>
  <c r="AM620" s="1"/>
  <c r="AN620" s="1"/>
  <c r="BF520"/>
  <c r="BG520" s="1"/>
  <c r="CH520" s="1"/>
  <c r="BI520" s="1"/>
  <c r="BJ520" s="1"/>
  <c r="AH618"/>
  <c r="AI618" s="1"/>
  <c r="AJ618" s="1"/>
  <c r="AL618" s="1"/>
  <c r="AM618" s="1"/>
  <c r="AN618" s="1"/>
  <c r="AF660"/>
  <c r="AH660" s="1"/>
  <c r="AI660" s="1"/>
  <c r="AJ660" s="1"/>
  <c r="AV563"/>
  <c r="AW563" s="1"/>
  <c r="AA372"/>
  <c r="AK312"/>
  <c r="BM312" s="1"/>
  <c r="AV556"/>
  <c r="AX556" s="1"/>
  <c r="AX369"/>
  <c r="AY369" s="1"/>
  <c r="AZ369" s="1"/>
  <c r="BF545"/>
  <c r="BG545" s="1"/>
  <c r="CH545" s="1"/>
  <c r="BI545" s="1"/>
  <c r="BJ545" s="1"/>
  <c r="AX611"/>
  <c r="AY611" s="1"/>
  <c r="AZ611" s="1"/>
  <c r="AF444"/>
  <c r="AD545"/>
  <c r="Z436"/>
  <c r="AE436" s="1"/>
  <c r="V373"/>
  <c r="W373" s="1"/>
  <c r="Z446"/>
  <c r="AE446" s="1"/>
  <c r="AA410"/>
  <c r="V386"/>
  <c r="W386" s="1"/>
  <c r="AC545"/>
  <c r="AV430"/>
  <c r="AW430" s="1"/>
  <c r="Z377"/>
  <c r="AA377" s="1"/>
  <c r="AL312"/>
  <c r="AM312" s="1"/>
  <c r="AN312" s="1"/>
  <c r="AL315"/>
  <c r="AM315" s="1"/>
  <c r="AN315" s="1"/>
  <c r="AF416"/>
  <c r="AY326"/>
  <c r="AZ326" s="1"/>
  <c r="AW354"/>
  <c r="BC521"/>
  <c r="BC432"/>
  <c r="AK314"/>
  <c r="BM314" s="1"/>
  <c r="AL314"/>
  <c r="AM314" s="1"/>
  <c r="AN314" s="1"/>
  <c r="AL337"/>
  <c r="AM337" s="1"/>
  <c r="AN337" s="1"/>
  <c r="BF643"/>
  <c r="BG643" s="1"/>
  <c r="CH643" s="1"/>
  <c r="BI643" s="1"/>
  <c r="BJ643" s="1"/>
  <c r="AX621"/>
  <c r="BA621" s="1"/>
  <c r="AV652"/>
  <c r="AW652" s="1"/>
  <c r="AF639"/>
  <c r="AH357"/>
  <c r="AI357" s="1"/>
  <c r="AJ357" s="1"/>
  <c r="AK357" s="1"/>
  <c r="BM357" s="1"/>
  <c r="AA513"/>
  <c r="AG513" s="1"/>
  <c r="BG428"/>
  <c r="CH428" s="1"/>
  <c r="BI428" s="1"/>
  <c r="BJ428" s="1"/>
  <c r="AF641"/>
  <c r="AV657"/>
  <c r="AW657" s="1"/>
  <c r="AH350"/>
  <c r="AI350" s="1"/>
  <c r="AJ350" s="1"/>
  <c r="J54" i="3" s="1"/>
  <c r="AH371" i="1"/>
  <c r="AI371" s="1"/>
  <c r="AJ371" s="1"/>
  <c r="J75" i="3" s="1"/>
  <c r="AH358" i="1"/>
  <c r="AI358" s="1"/>
  <c r="AJ358" s="1"/>
  <c r="J62" i="3" s="1"/>
  <c r="AF445" i="1"/>
  <c r="S539"/>
  <c r="U539" s="1"/>
  <c r="AB539" s="1"/>
  <c r="Y538"/>
  <c r="BF538" s="1"/>
  <c r="BG538" s="1"/>
  <c r="CH538" s="1"/>
  <c r="BI538" s="1"/>
  <c r="BJ538" s="1"/>
  <c r="AK310"/>
  <c r="BM310" s="1"/>
  <c r="AY311"/>
  <c r="AZ311" s="1"/>
  <c r="AH607"/>
  <c r="AI607" s="1"/>
  <c r="AJ607" s="1"/>
  <c r="AL607" s="1"/>
  <c r="AM607" s="1"/>
  <c r="AG639"/>
  <c r="AG563"/>
  <c r="AH347"/>
  <c r="AI347" s="1"/>
  <c r="AJ347" s="1"/>
  <c r="J51" i="3" s="1"/>
  <c r="AF427" i="1"/>
  <c r="AE430"/>
  <c r="AL310"/>
  <c r="AM310" s="1"/>
  <c r="AN310" s="1"/>
  <c r="AK511"/>
  <c r="BM511" s="1"/>
  <c r="BD514"/>
  <c r="AY337"/>
  <c r="AZ337" s="1"/>
  <c r="AX353"/>
  <c r="BA353" s="1"/>
  <c r="E57" i="3" s="1"/>
  <c r="AH343" i="1"/>
  <c r="AI343" s="1"/>
  <c r="AJ343" s="1"/>
  <c r="J47" i="3" s="1"/>
  <c r="AG644" i="1"/>
  <c r="AL611"/>
  <c r="AM611" s="1"/>
  <c r="AH366"/>
  <c r="AI366" s="1"/>
  <c r="AJ366" s="1"/>
  <c r="J70" i="3" s="1"/>
  <c r="AH341" i="1"/>
  <c r="AI341" s="1"/>
  <c r="AJ341" s="1"/>
  <c r="J45" i="3" s="1"/>
  <c r="AD427" i="1"/>
  <c r="AC445"/>
  <c r="S379"/>
  <c r="U379" s="1"/>
  <c r="AB379" s="1"/>
  <c r="X429"/>
  <c r="Y429" s="1"/>
  <c r="AC427"/>
  <c r="AD445"/>
  <c r="X396"/>
  <c r="Y396" s="1"/>
  <c r="AL511"/>
  <c r="AM511" s="1"/>
  <c r="AN511" s="1"/>
  <c r="BC389"/>
  <c r="AB427"/>
  <c r="AG445"/>
  <c r="AH345"/>
  <c r="AI345" s="1"/>
  <c r="AJ345" s="1"/>
  <c r="J49" i="3" s="1"/>
  <c r="AA556" i="1"/>
  <c r="AG556" s="1"/>
  <c r="AK333"/>
  <c r="BM333" s="1"/>
  <c r="AX366"/>
  <c r="BA366" s="1"/>
  <c r="E70" i="3" s="1"/>
  <c r="AH351" i="1"/>
  <c r="AI351" s="1"/>
  <c r="AJ351" s="1"/>
  <c r="J55" i="3" s="1"/>
  <c r="Z546" i="1"/>
  <c r="AE546" s="1"/>
  <c r="X399"/>
  <c r="AD399" s="1"/>
  <c r="X421"/>
  <c r="Y421" s="1"/>
  <c r="S376"/>
  <c r="U376" s="1"/>
  <c r="AB376" s="1"/>
  <c r="Z373"/>
  <c r="AE373" s="1"/>
  <c r="Z394"/>
  <c r="AE394" s="1"/>
  <c r="AC563"/>
  <c r="S418"/>
  <c r="U418" s="1"/>
  <c r="S388"/>
  <c r="U388" s="1"/>
  <c r="AB388" s="1"/>
  <c r="X398"/>
  <c r="Y398" s="1"/>
  <c r="S449"/>
  <c r="U449" s="1"/>
  <c r="V564"/>
  <c r="W564" s="1"/>
  <c r="Z463"/>
  <c r="AA463" s="1"/>
  <c r="X507"/>
  <c r="Y507" s="1"/>
  <c r="V392"/>
  <c r="W392" s="1"/>
  <c r="S422"/>
  <c r="U422" s="1"/>
  <c r="AB422" s="1"/>
  <c r="Z391"/>
  <c r="AE391" s="1"/>
  <c r="AK323"/>
  <c r="BM323" s="1"/>
  <c r="AK319"/>
  <c r="BM319" s="1"/>
  <c r="BD375"/>
  <c r="BD435"/>
  <c r="BC376"/>
  <c r="AV416"/>
  <c r="AW416" s="1"/>
  <c r="BF427"/>
  <c r="BG427" s="1"/>
  <c r="CH427" s="1"/>
  <c r="BI427" s="1"/>
  <c r="BJ427" s="1"/>
  <c r="AW409"/>
  <c r="AH632"/>
  <c r="AI632" s="1"/>
  <c r="AJ632" s="1"/>
  <c r="AK632" s="1"/>
  <c r="BF414"/>
  <c r="BG414" s="1"/>
  <c r="CH414" s="1"/>
  <c r="BI414" s="1"/>
  <c r="BJ414" s="1"/>
  <c r="BF639"/>
  <c r="BG639" s="1"/>
  <c r="CH639" s="1"/>
  <c r="BI639" s="1"/>
  <c r="BJ639" s="1"/>
  <c r="BF662"/>
  <c r="BG662" s="1"/>
  <c r="CH662" s="1"/>
  <c r="BI662" s="1"/>
  <c r="BJ662" s="1"/>
  <c r="AH409"/>
  <c r="AI409" s="1"/>
  <c r="AJ409" s="1"/>
  <c r="J113" i="3" s="1"/>
  <c r="AH362" i="1"/>
  <c r="AI362" s="1"/>
  <c r="AJ362" s="1"/>
  <c r="J66" i="3" s="1"/>
  <c r="AF527" i="1"/>
  <c r="AV635"/>
  <c r="AX635" s="1"/>
  <c r="Z399"/>
  <c r="AA399" s="1"/>
  <c r="S421"/>
  <c r="U421" s="1"/>
  <c r="AB421" s="1"/>
  <c r="AA427"/>
  <c r="AG427" s="1"/>
  <c r="Z432"/>
  <c r="AE432" s="1"/>
  <c r="AF556"/>
  <c r="S446"/>
  <c r="U446" s="1"/>
  <c r="AB446" s="1"/>
  <c r="X382"/>
  <c r="Y382" s="1"/>
  <c r="AA444"/>
  <c r="V507"/>
  <c r="W507" s="1"/>
  <c r="Z392"/>
  <c r="AA392" s="1"/>
  <c r="X553"/>
  <c r="Y553" s="1"/>
  <c r="AL319"/>
  <c r="AM319" s="1"/>
  <c r="AN319" s="1"/>
  <c r="BE449"/>
  <c r="CI449" s="1"/>
  <c r="BE421"/>
  <c r="CI421" s="1"/>
  <c r="BD382"/>
  <c r="BG417"/>
  <c r="CH417" s="1"/>
  <c r="BI417" s="1"/>
  <c r="BJ417" s="1"/>
  <c r="BD385"/>
  <c r="BD373"/>
  <c r="AV531"/>
  <c r="AW531" s="1"/>
  <c r="AW623"/>
  <c r="AH625"/>
  <c r="AI625" s="1"/>
  <c r="AJ625" s="1"/>
  <c r="AL625" s="1"/>
  <c r="AM625" s="1"/>
  <c r="BF660"/>
  <c r="BG660" s="1"/>
  <c r="CH660" s="1"/>
  <c r="BI660" s="1"/>
  <c r="BJ660" s="1"/>
  <c r="BC375"/>
  <c r="BC435"/>
  <c r="BC436"/>
  <c r="BD421"/>
  <c r="BE377"/>
  <c r="CI377" s="1"/>
  <c r="BE546"/>
  <c r="CI546" s="1"/>
  <c r="BE507"/>
  <c r="CI507" s="1"/>
  <c r="BE382"/>
  <c r="CI382" s="1"/>
  <c r="BC564"/>
  <c r="BC463"/>
  <c r="BC532"/>
  <c r="BC394"/>
  <c r="BD398"/>
  <c r="BE446"/>
  <c r="CI446" s="1"/>
  <c r="BD422"/>
  <c r="BC373"/>
  <c r="AF520"/>
  <c r="AV413"/>
  <c r="AW413" s="1"/>
  <c r="X546"/>
  <c r="Y546" s="1"/>
  <c r="V399"/>
  <c r="W399" s="1"/>
  <c r="V436"/>
  <c r="W436" s="1"/>
  <c r="V421"/>
  <c r="W421" s="1"/>
  <c r="V376"/>
  <c r="W376" s="1"/>
  <c r="X373"/>
  <c r="Y373" s="1"/>
  <c r="AE563"/>
  <c r="Z402"/>
  <c r="AE402" s="1"/>
  <c r="X435"/>
  <c r="Y435" s="1"/>
  <c r="X432"/>
  <c r="Y432" s="1"/>
  <c r="V394"/>
  <c r="W394" s="1"/>
  <c r="V418"/>
  <c r="W418" s="1"/>
  <c r="X446"/>
  <c r="AC446" s="1"/>
  <c r="V388"/>
  <c r="W388" s="1"/>
  <c r="S398"/>
  <c r="U398" s="1"/>
  <c r="X450"/>
  <c r="Y450" s="1"/>
  <c r="X564"/>
  <c r="Y564" s="1"/>
  <c r="S463"/>
  <c r="U463" s="1"/>
  <c r="AV463" s="1"/>
  <c r="S386"/>
  <c r="U386" s="1"/>
  <c r="AB386" s="1"/>
  <c r="Z507"/>
  <c r="AE507" s="1"/>
  <c r="S521"/>
  <c r="U521" s="1"/>
  <c r="X392"/>
  <c r="AC392" s="1"/>
  <c r="S377"/>
  <c r="U377" s="1"/>
  <c r="AB377" s="1"/>
  <c r="V553"/>
  <c r="W553" s="1"/>
  <c r="V422"/>
  <c r="W422" s="1"/>
  <c r="X391"/>
  <c r="Y391" s="1"/>
  <c r="X385"/>
  <c r="Y385" s="1"/>
  <c r="AL323"/>
  <c r="AM323" s="1"/>
  <c r="AN323" s="1"/>
  <c r="AF545"/>
  <c r="AC414"/>
  <c r="AL333"/>
  <c r="AM333" s="1"/>
  <c r="AK327"/>
  <c r="BM327" s="1"/>
  <c r="AD414"/>
  <c r="BD450"/>
  <c r="BE435"/>
  <c r="CI435" s="1"/>
  <c r="BE418"/>
  <c r="CI418" s="1"/>
  <c r="BE399"/>
  <c r="CI399" s="1"/>
  <c r="BC421"/>
  <c r="BC377"/>
  <c r="BD546"/>
  <c r="BC507"/>
  <c r="BE521"/>
  <c r="CI521" s="1"/>
  <c r="BE388"/>
  <c r="CI388" s="1"/>
  <c r="BD463"/>
  <c r="BE432"/>
  <c r="CI432" s="1"/>
  <c r="BE394"/>
  <c r="CI394" s="1"/>
  <c r="BE398"/>
  <c r="CI398" s="1"/>
  <c r="BD446"/>
  <c r="BE392"/>
  <c r="CI392" s="1"/>
  <c r="BE376"/>
  <c r="CI376" s="1"/>
  <c r="AW357"/>
  <c r="BC422"/>
  <c r="BE391"/>
  <c r="CI391" s="1"/>
  <c r="AG545"/>
  <c r="AH363"/>
  <c r="AI363" s="1"/>
  <c r="AJ363" s="1"/>
  <c r="J67" i="3" s="1"/>
  <c r="BF513" i="1"/>
  <c r="BG513" s="1"/>
  <c r="CH513" s="1"/>
  <c r="BI513" s="1"/>
  <c r="BJ513" s="1"/>
  <c r="AG520"/>
  <c r="AV656"/>
  <c r="AX656" s="1"/>
  <c r="BF652"/>
  <c r="BG652" s="1"/>
  <c r="CH652" s="1"/>
  <c r="BI652" s="1"/>
  <c r="BJ652" s="1"/>
  <c r="AG636"/>
  <c r="AN630"/>
  <c r="AV431"/>
  <c r="AX431" s="1"/>
  <c r="AH555"/>
  <c r="AI555" s="1"/>
  <c r="AJ555" s="1"/>
  <c r="J259" i="3" s="1"/>
  <c r="AH425" i="1"/>
  <c r="AI425" s="1"/>
  <c r="AJ425" s="1"/>
  <c r="J129" i="3" s="1"/>
  <c r="AH353" i="1"/>
  <c r="AI353" s="1"/>
  <c r="AJ353" s="1"/>
  <c r="J57" i="3" s="1"/>
  <c r="S546" i="1"/>
  <c r="U546" s="1"/>
  <c r="AB546" s="1"/>
  <c r="S399"/>
  <c r="U399" s="1"/>
  <c r="AB399" s="1"/>
  <c r="S436"/>
  <c r="U436" s="1"/>
  <c r="AB436" s="1"/>
  <c r="Z376"/>
  <c r="AA376" s="1"/>
  <c r="S373"/>
  <c r="U373" s="1"/>
  <c r="AV373" s="1"/>
  <c r="S402"/>
  <c r="U402" s="1"/>
  <c r="AB402" s="1"/>
  <c r="V432"/>
  <c r="W432" s="1"/>
  <c r="AC520"/>
  <c r="V446"/>
  <c r="W446" s="1"/>
  <c r="Z388"/>
  <c r="AA388" s="1"/>
  <c r="V393"/>
  <c r="W393" s="1"/>
  <c r="V398"/>
  <c r="W398" s="1"/>
  <c r="X449"/>
  <c r="Y449" s="1"/>
  <c r="V375"/>
  <c r="W375" s="1"/>
  <c r="S564"/>
  <c r="U564" s="1"/>
  <c r="AV564" s="1"/>
  <c r="Z532"/>
  <c r="AE532" s="1"/>
  <c r="AD413"/>
  <c r="S507"/>
  <c r="U507" s="1"/>
  <c r="Z521"/>
  <c r="AE521" s="1"/>
  <c r="S392"/>
  <c r="U392" s="1"/>
  <c r="AB392" s="1"/>
  <c r="V387"/>
  <c r="W387" s="1"/>
  <c r="BF387" s="1"/>
  <c r="X377"/>
  <c r="Y377" s="1"/>
  <c r="V385"/>
  <c r="W385" s="1"/>
  <c r="AK334"/>
  <c r="BM334" s="1"/>
  <c r="AF413"/>
  <c r="BC450"/>
  <c r="BD402"/>
  <c r="BC553"/>
  <c r="BC386"/>
  <c r="AH619"/>
  <c r="AI619" s="1"/>
  <c r="AJ619" s="1"/>
  <c r="AL619" s="1"/>
  <c r="AH426"/>
  <c r="AI426" s="1"/>
  <c r="AJ426" s="1"/>
  <c r="J130" i="3" s="1"/>
  <c r="AG665" i="1"/>
  <c r="AF696"/>
  <c r="BF635"/>
  <c r="BG635" s="1"/>
  <c r="CH635" s="1"/>
  <c r="BI635" s="1"/>
  <c r="BJ635" s="1"/>
  <c r="BF641"/>
  <c r="BG641" s="1"/>
  <c r="CH641" s="1"/>
  <c r="BI641" s="1"/>
  <c r="BJ641" s="1"/>
  <c r="AH622"/>
  <c r="AI622" s="1"/>
  <c r="AJ622" s="1"/>
  <c r="AL622" s="1"/>
  <c r="AM622" s="1"/>
  <c r="AN622" s="1"/>
  <c r="AG635"/>
  <c r="AH635" s="1"/>
  <c r="AI635" s="1"/>
  <c r="AJ635" s="1"/>
  <c r="BF410"/>
  <c r="BG410" s="1"/>
  <c r="CH410" s="1"/>
  <c r="BI410" s="1"/>
  <c r="BJ410" s="1"/>
  <c r="AG414"/>
  <c r="AF637"/>
  <c r="AE355"/>
  <c r="AA355"/>
  <c r="X395"/>
  <c r="Y395" s="1"/>
  <c r="V528"/>
  <c r="W528" s="1"/>
  <c r="X381"/>
  <c r="Y381" s="1"/>
  <c r="AE414"/>
  <c r="BF413"/>
  <c r="BG413" s="1"/>
  <c r="CH413" s="1"/>
  <c r="BI413" s="1"/>
  <c r="BJ413" s="1"/>
  <c r="AC413"/>
  <c r="Z380"/>
  <c r="AE380" s="1"/>
  <c r="S400"/>
  <c r="U400" s="1"/>
  <c r="AB400" s="1"/>
  <c r="AG506"/>
  <c r="V433"/>
  <c r="W433" s="1"/>
  <c r="BF433" s="1"/>
  <c r="V514"/>
  <c r="W514" s="1"/>
  <c r="AF563"/>
  <c r="AL311"/>
  <c r="AM311" s="1"/>
  <c r="AN311" s="1"/>
  <c r="AX343"/>
  <c r="BA343" s="1"/>
  <c r="E47" i="3" s="1"/>
  <c r="BD528" i="1"/>
  <c r="BC378"/>
  <c r="BD397"/>
  <c r="AW344"/>
  <c r="BF663"/>
  <c r="BG663" s="1"/>
  <c r="CH663" s="1"/>
  <c r="BI663" s="1"/>
  <c r="BJ663" s="1"/>
  <c r="BF645"/>
  <c r="BG645" s="1"/>
  <c r="CH645" s="1"/>
  <c r="BI645" s="1"/>
  <c r="BJ645" s="1"/>
  <c r="AV645"/>
  <c r="AW645" s="1"/>
  <c r="AG661"/>
  <c r="AH609"/>
  <c r="AI609" s="1"/>
  <c r="AJ609" s="1"/>
  <c r="AK609" s="1"/>
  <c r="AH605"/>
  <c r="AI605" s="1"/>
  <c r="AJ605" s="1"/>
  <c r="AL605" s="1"/>
  <c r="AM605" s="1"/>
  <c r="AN605" s="1"/>
  <c r="Y355"/>
  <c r="BF355" s="1"/>
  <c r="BG355" s="1"/>
  <c r="CH355" s="1"/>
  <c r="BI355" s="1"/>
  <c r="BJ355" s="1"/>
  <c r="AC355"/>
  <c r="AD355"/>
  <c r="Z401"/>
  <c r="AA401" s="1"/>
  <c r="V571"/>
  <c r="W571" s="1"/>
  <c r="AK311"/>
  <c r="BM311" s="1"/>
  <c r="AL327"/>
  <c r="AM327" s="1"/>
  <c r="AN327" s="1"/>
  <c r="BD380"/>
  <c r="BD571"/>
  <c r="BE396"/>
  <c r="CI396" s="1"/>
  <c r="X415"/>
  <c r="Y415" s="1"/>
  <c r="X384"/>
  <c r="Y384" s="1"/>
  <c r="AC431"/>
  <c r="AD431"/>
  <c r="S581"/>
  <c r="U581" s="1"/>
  <c r="AB581" s="1"/>
  <c r="Z397"/>
  <c r="AE397" s="1"/>
  <c r="AG431"/>
  <c r="S419"/>
  <c r="U419" s="1"/>
  <c r="AB419" s="1"/>
  <c r="AC513"/>
  <c r="AF506"/>
  <c r="AD563"/>
  <c r="AD506"/>
  <c r="BC400"/>
  <c r="BC395"/>
  <c r="BC379"/>
  <c r="BC464"/>
  <c r="BD390"/>
  <c r="BF431"/>
  <c r="BG431" s="1"/>
  <c r="CH431" s="1"/>
  <c r="BI431" s="1"/>
  <c r="BJ431" s="1"/>
  <c r="AH627"/>
  <c r="AI627" s="1"/>
  <c r="AJ627" s="1"/>
  <c r="AK627" s="1"/>
  <c r="AG653"/>
  <c r="AV644"/>
  <c r="AW644" s="1"/>
  <c r="AV662"/>
  <c r="AX662" s="1"/>
  <c r="AG646"/>
  <c r="AH364"/>
  <c r="AI364" s="1"/>
  <c r="AJ364" s="1"/>
  <c r="J68" i="3" s="1"/>
  <c r="AH354" i="1"/>
  <c r="AI354" s="1"/>
  <c r="AJ354" s="1"/>
  <c r="J58" i="3" s="1"/>
  <c r="AH370" i="1"/>
  <c r="AI370" s="1"/>
  <c r="AJ370" s="1"/>
  <c r="J74" i="3" s="1"/>
  <c r="AF664" i="1"/>
  <c r="AC696"/>
  <c r="AW641"/>
  <c r="AX641"/>
  <c r="AK626"/>
  <c r="AL626"/>
  <c r="AM626" s="1"/>
  <c r="AL631"/>
  <c r="AM631" s="1"/>
  <c r="AK631"/>
  <c r="AX664"/>
  <c r="AW664"/>
  <c r="AW658"/>
  <c r="AX658"/>
  <c r="AX637"/>
  <c r="AW637"/>
  <c r="AL613"/>
  <c r="AM613" s="1"/>
  <c r="AK613"/>
  <c r="Y601"/>
  <c r="AF601" s="1"/>
  <c r="AD601"/>
  <c r="AC601"/>
  <c r="AE647"/>
  <c r="AA647"/>
  <c r="BA606"/>
  <c r="AY606"/>
  <c r="AZ606" s="1"/>
  <c r="BC672"/>
  <c r="S672"/>
  <c r="U672" s="1"/>
  <c r="BD672"/>
  <c r="X672"/>
  <c r="Z672"/>
  <c r="V672"/>
  <c r="W672" s="1"/>
  <c r="BE672"/>
  <c r="CI672" s="1"/>
  <c r="AG642"/>
  <c r="Z679"/>
  <c r="BE679"/>
  <c r="CI679" s="1"/>
  <c r="V679"/>
  <c r="W679" s="1"/>
  <c r="S679"/>
  <c r="U679" s="1"/>
  <c r="X679"/>
  <c r="BC679"/>
  <c r="BD679"/>
  <c r="AL614"/>
  <c r="AM614" s="1"/>
  <c r="AN614" s="1"/>
  <c r="AK614"/>
  <c r="Y602"/>
  <c r="AV602" s="1"/>
  <c r="AC602"/>
  <c r="AD602"/>
  <c r="AW640"/>
  <c r="AX640"/>
  <c r="AW643"/>
  <c r="AX643"/>
  <c r="BD671"/>
  <c r="X671"/>
  <c r="Z671"/>
  <c r="BE671"/>
  <c r="CI671" s="1"/>
  <c r="V671"/>
  <c r="W671" s="1"/>
  <c r="S671"/>
  <c r="U671" s="1"/>
  <c r="BC671"/>
  <c r="AG651"/>
  <c r="AH651" s="1"/>
  <c r="AI651" s="1"/>
  <c r="AJ651" s="1"/>
  <c r="S682"/>
  <c r="U682" s="1"/>
  <c r="BD682"/>
  <c r="V682"/>
  <c r="W682" s="1"/>
  <c r="BC682"/>
  <c r="Z682"/>
  <c r="BE682"/>
  <c r="CI682" s="1"/>
  <c r="X682"/>
  <c r="AA601"/>
  <c r="AE601"/>
  <c r="CI647"/>
  <c r="AW659"/>
  <c r="AX659"/>
  <c r="AG659"/>
  <c r="X695"/>
  <c r="BD695"/>
  <c r="BC695"/>
  <c r="Z695"/>
  <c r="BE695"/>
  <c r="CI695" s="1"/>
  <c r="S695"/>
  <c r="U695" s="1"/>
  <c r="V695"/>
  <c r="W695" s="1"/>
  <c r="V691"/>
  <c r="W691" s="1"/>
  <c r="S691"/>
  <c r="U691" s="1"/>
  <c r="BD691"/>
  <c r="X691"/>
  <c r="BC691"/>
  <c r="BE691"/>
  <c r="CI691" s="1"/>
  <c r="Z691"/>
  <c r="AW634"/>
  <c r="AX634"/>
  <c r="Y648"/>
  <c r="BF648" s="1"/>
  <c r="BG648" s="1"/>
  <c r="CH648" s="1"/>
  <c r="BI648" s="1"/>
  <c r="BJ648" s="1"/>
  <c r="AD648"/>
  <c r="AC648"/>
  <c r="Z677"/>
  <c r="BE677"/>
  <c r="BD677"/>
  <c r="V677"/>
  <c r="W677" s="1"/>
  <c r="S677"/>
  <c r="U677" s="1"/>
  <c r="BC677"/>
  <c r="X677"/>
  <c r="V678"/>
  <c r="W678" s="1"/>
  <c r="BE678"/>
  <c r="CI678" s="1"/>
  <c r="X678"/>
  <c r="S678"/>
  <c r="U678" s="1"/>
  <c r="BD678"/>
  <c r="Z678"/>
  <c r="BC678"/>
  <c r="CI649"/>
  <c r="Y649"/>
  <c r="AV649" s="1"/>
  <c r="AC649"/>
  <c r="AD649"/>
  <c r="AP616"/>
  <c r="BM616"/>
  <c r="V675"/>
  <c r="W675" s="1"/>
  <c r="S675"/>
  <c r="U675" s="1"/>
  <c r="BC675"/>
  <c r="Z675"/>
  <c r="X675"/>
  <c r="BE675"/>
  <c r="CI675" s="1"/>
  <c r="BD675"/>
  <c r="BE673"/>
  <c r="CI673" s="1"/>
  <c r="BC673"/>
  <c r="X673"/>
  <c r="V673"/>
  <c r="W673" s="1"/>
  <c r="S673"/>
  <c r="U673" s="1"/>
  <c r="Z673"/>
  <c r="BD673"/>
  <c r="BF638"/>
  <c r="BG638" s="1"/>
  <c r="CH638" s="1"/>
  <c r="BI638" s="1"/>
  <c r="BJ638" s="1"/>
  <c r="AG638"/>
  <c r="AH638" s="1"/>
  <c r="AI638" s="1"/>
  <c r="AJ638" s="1"/>
  <c r="BA609"/>
  <c r="AY609"/>
  <c r="AZ609" s="1"/>
  <c r="BA626"/>
  <c r="AY626"/>
  <c r="AZ626" s="1"/>
  <c r="X680"/>
  <c r="S680"/>
  <c r="U680" s="1"/>
  <c r="Z680"/>
  <c r="BE680"/>
  <c r="CI680" s="1"/>
  <c r="V680"/>
  <c r="W680" s="1"/>
  <c r="BD680"/>
  <c r="BC680"/>
  <c r="AG652"/>
  <c r="AH652" s="1"/>
  <c r="AI652" s="1"/>
  <c r="AJ652" s="1"/>
  <c r="AE602"/>
  <c r="AA602"/>
  <c r="AW631"/>
  <c r="AX631"/>
  <c r="Y666"/>
  <c r="AV666" s="1"/>
  <c r="AC666"/>
  <c r="AD666"/>
  <c r="AY625"/>
  <c r="AZ625" s="1"/>
  <c r="BA625"/>
  <c r="AF665"/>
  <c r="V390"/>
  <c r="W390" s="1"/>
  <c r="S384"/>
  <c r="U384" s="1"/>
  <c r="AB384" s="1"/>
  <c r="V395"/>
  <c r="W395" s="1"/>
  <c r="V383"/>
  <c r="W383" s="1"/>
  <c r="V379"/>
  <c r="W379" s="1"/>
  <c r="X464"/>
  <c r="Y464" s="1"/>
  <c r="X378"/>
  <c r="Y378" s="1"/>
  <c r="X380"/>
  <c r="Y380" s="1"/>
  <c r="Z528"/>
  <c r="AA528" s="1"/>
  <c r="V400"/>
  <c r="W400" s="1"/>
  <c r="X389"/>
  <c r="Y389" s="1"/>
  <c r="BF389" s="1"/>
  <c r="AF428"/>
  <c r="Z433"/>
  <c r="AE433" s="1"/>
  <c r="V381"/>
  <c r="W381" s="1"/>
  <c r="Z387"/>
  <c r="AE387" s="1"/>
  <c r="Z571"/>
  <c r="AE571" s="1"/>
  <c r="S396"/>
  <c r="U396" s="1"/>
  <c r="AB396" s="1"/>
  <c r="Z419"/>
  <c r="AE419" s="1"/>
  <c r="X514"/>
  <c r="Y514" s="1"/>
  <c r="AL334"/>
  <c r="AM334" s="1"/>
  <c r="AN334" s="1"/>
  <c r="BC514"/>
  <c r="BC528"/>
  <c r="BE384"/>
  <c r="CI384" s="1"/>
  <c r="BC403"/>
  <c r="BD581"/>
  <c r="BD395"/>
  <c r="BC419"/>
  <c r="BE380"/>
  <c r="CI380" s="1"/>
  <c r="BE381"/>
  <c r="CI381" s="1"/>
  <c r="BD401"/>
  <c r="AV513"/>
  <c r="AW513" s="1"/>
  <c r="BE447"/>
  <c r="CI447" s="1"/>
  <c r="BC396"/>
  <c r="BD379"/>
  <c r="AB520"/>
  <c r="BE429"/>
  <c r="CI429" s="1"/>
  <c r="BD539"/>
  <c r="BG506"/>
  <c r="CH506" s="1"/>
  <c r="BI506" s="1"/>
  <c r="BJ506" s="1"/>
  <c r="AG658"/>
  <c r="AG640"/>
  <c r="AF646"/>
  <c r="AV665"/>
  <c r="AG663"/>
  <c r="AH663" s="1"/>
  <c r="AI663" s="1"/>
  <c r="AJ663" s="1"/>
  <c r="AV661"/>
  <c r="AG662"/>
  <c r="AH662" s="1"/>
  <c r="AI662" s="1"/>
  <c r="AJ662" s="1"/>
  <c r="BF644"/>
  <c r="BG644" s="1"/>
  <c r="CH644" s="1"/>
  <c r="BI644" s="1"/>
  <c r="BJ644" s="1"/>
  <c r="BF640"/>
  <c r="BG640" s="1"/>
  <c r="CH640" s="1"/>
  <c r="BI640" s="1"/>
  <c r="BJ640" s="1"/>
  <c r="AG637"/>
  <c r="BF642"/>
  <c r="BG642" s="1"/>
  <c r="CH642" s="1"/>
  <c r="BI642" s="1"/>
  <c r="BJ642" s="1"/>
  <c r="BF637"/>
  <c r="BG637" s="1"/>
  <c r="CH637" s="1"/>
  <c r="BI637" s="1"/>
  <c r="BJ637" s="1"/>
  <c r="AD696"/>
  <c r="AW655"/>
  <c r="AX655"/>
  <c r="AA649"/>
  <c r="AE649"/>
  <c r="BA617"/>
  <c r="AY617"/>
  <c r="AZ617" s="1"/>
  <c r="AW660"/>
  <c r="AX660"/>
  <c r="AP611"/>
  <c r="BM611"/>
  <c r="AW607"/>
  <c r="AX607"/>
  <c r="AK604"/>
  <c r="AL604"/>
  <c r="AM604" s="1"/>
  <c r="AN604" s="1"/>
  <c r="Y647"/>
  <c r="BF647" s="1"/>
  <c r="BG647" s="1"/>
  <c r="CH647" s="1"/>
  <c r="BI647" s="1"/>
  <c r="BJ647" s="1"/>
  <c r="AD647"/>
  <c r="AC647"/>
  <c r="AA696"/>
  <c r="AG696" s="1"/>
  <c r="AE696"/>
  <c r="AB648"/>
  <c r="AA648"/>
  <c r="AE648"/>
  <c r="AY623"/>
  <c r="AZ623" s="1"/>
  <c r="BA623"/>
  <c r="AX613"/>
  <c r="AW613"/>
  <c r="AB649"/>
  <c r="X684"/>
  <c r="BC684"/>
  <c r="BD684"/>
  <c r="S684"/>
  <c r="U684" s="1"/>
  <c r="V684"/>
  <c r="W684" s="1"/>
  <c r="BE684"/>
  <c r="CI684" s="1"/>
  <c r="Z684"/>
  <c r="AF656"/>
  <c r="AG656"/>
  <c r="BA605"/>
  <c r="AY605"/>
  <c r="AZ605" s="1"/>
  <c r="X685"/>
  <c r="BC685"/>
  <c r="V685"/>
  <c r="W685" s="1"/>
  <c r="BE685"/>
  <c r="Z685"/>
  <c r="S685"/>
  <c r="U685" s="1"/>
  <c r="BD685"/>
  <c r="BC687"/>
  <c r="BD687"/>
  <c r="S687"/>
  <c r="U687" s="1"/>
  <c r="X687"/>
  <c r="Z687"/>
  <c r="BE687"/>
  <c r="V687"/>
  <c r="W687" s="1"/>
  <c r="BD667"/>
  <c r="X667"/>
  <c r="BC667"/>
  <c r="Z667"/>
  <c r="BE667"/>
  <c r="V667"/>
  <c r="W667" s="1"/>
  <c r="S667"/>
  <c r="U667" s="1"/>
  <c r="AG634"/>
  <c r="AX618"/>
  <c r="AW618"/>
  <c r="AB602"/>
  <c r="BC683"/>
  <c r="V683"/>
  <c r="W683" s="1"/>
  <c r="S683"/>
  <c r="U683" s="1"/>
  <c r="Z683"/>
  <c r="X683"/>
  <c r="BD683"/>
  <c r="BE683"/>
  <c r="CI683" s="1"/>
  <c r="V681"/>
  <c r="W681" s="1"/>
  <c r="BE681"/>
  <c r="CI681" s="1"/>
  <c r="Z681"/>
  <c r="S681"/>
  <c r="U681" s="1"/>
  <c r="BD681"/>
  <c r="X681"/>
  <c r="BC681"/>
  <c r="BA608"/>
  <c r="AY608"/>
  <c r="AZ608" s="1"/>
  <c r="AY632"/>
  <c r="AZ632" s="1"/>
  <c r="BA632"/>
  <c r="AG657"/>
  <c r="BI657"/>
  <c r="BJ657" s="1"/>
  <c r="AY629"/>
  <c r="AZ629" s="1"/>
  <c r="BA629"/>
  <c r="Z390"/>
  <c r="AE390" s="1"/>
  <c r="V384"/>
  <c r="W384" s="1"/>
  <c r="AE520"/>
  <c r="S395"/>
  <c r="U395" s="1"/>
  <c r="Z383"/>
  <c r="AE383" s="1"/>
  <c r="Z379"/>
  <c r="AE379" s="1"/>
  <c r="V464"/>
  <c r="W464" s="1"/>
  <c r="V378"/>
  <c r="W378" s="1"/>
  <c r="S380"/>
  <c r="U380" s="1"/>
  <c r="AB380" s="1"/>
  <c r="S528"/>
  <c r="U528" s="1"/>
  <c r="AB528" s="1"/>
  <c r="Z400"/>
  <c r="AE400" s="1"/>
  <c r="S389"/>
  <c r="U389" s="1"/>
  <c r="AB389" s="1"/>
  <c r="AD531"/>
  <c r="Z557"/>
  <c r="AE557" s="1"/>
  <c r="V403"/>
  <c r="W403" s="1"/>
  <c r="X374"/>
  <c r="Y374" s="1"/>
  <c r="S571"/>
  <c r="U571" s="1"/>
  <c r="AB571" s="1"/>
  <c r="V447"/>
  <c r="W447" s="1"/>
  <c r="V396"/>
  <c r="W396" s="1"/>
  <c r="X419"/>
  <c r="AD419" s="1"/>
  <c r="Z514"/>
  <c r="AA514" s="1"/>
  <c r="BE400"/>
  <c r="CI400" s="1"/>
  <c r="BD384"/>
  <c r="BE403"/>
  <c r="CI403" s="1"/>
  <c r="BD387"/>
  <c r="BE374"/>
  <c r="CI374" s="1"/>
  <c r="BC433"/>
  <c r="BE557"/>
  <c r="CI557" s="1"/>
  <c r="BC383"/>
  <c r="BD419"/>
  <c r="BC380"/>
  <c r="BD381"/>
  <c r="BE571"/>
  <c r="CI571" s="1"/>
  <c r="AV520"/>
  <c r="AX520" s="1"/>
  <c r="BE415"/>
  <c r="CI415" s="1"/>
  <c r="BF658"/>
  <c r="BG658" s="1"/>
  <c r="CH658" s="1"/>
  <c r="BI658" s="1"/>
  <c r="BJ658" s="1"/>
  <c r="AV636"/>
  <c r="AN633"/>
  <c r="BF659"/>
  <c r="BG659" s="1"/>
  <c r="CH659" s="1"/>
  <c r="BI659" s="1"/>
  <c r="BJ659" s="1"/>
  <c r="AG650"/>
  <c r="AG655"/>
  <c r="BF653"/>
  <c r="BG653" s="1"/>
  <c r="CH653" s="1"/>
  <c r="BI653" s="1"/>
  <c r="BJ653" s="1"/>
  <c r="AF644"/>
  <c r="AF640"/>
  <c r="BF655"/>
  <c r="BG655" s="1"/>
  <c r="CH655" s="1"/>
  <c r="BI655" s="1"/>
  <c r="BJ655" s="1"/>
  <c r="AF642"/>
  <c r="BF650"/>
  <c r="BG650" s="1"/>
  <c r="CH650" s="1"/>
  <c r="BI650" s="1"/>
  <c r="BJ650" s="1"/>
  <c r="BF661"/>
  <c r="BG661" s="1"/>
  <c r="CH661" s="1"/>
  <c r="BI661" s="1"/>
  <c r="BJ661" s="1"/>
  <c r="AV638"/>
  <c r="AM628"/>
  <c r="AN628" s="1"/>
  <c r="AW642"/>
  <c r="AX642"/>
  <c r="AE603"/>
  <c r="AA603"/>
  <c r="CI648"/>
  <c r="BC670"/>
  <c r="BD670"/>
  <c r="Z670"/>
  <c r="X670"/>
  <c r="S670"/>
  <c r="U670" s="1"/>
  <c r="V670"/>
  <c r="W670" s="1"/>
  <c r="BE670"/>
  <c r="CI670" s="1"/>
  <c r="BE692"/>
  <c r="CI692" s="1"/>
  <c r="Z692"/>
  <c r="S692"/>
  <c r="U692" s="1"/>
  <c r="BC692"/>
  <c r="BD692"/>
  <c r="V692"/>
  <c r="W692" s="1"/>
  <c r="X692"/>
  <c r="AL629"/>
  <c r="AK629"/>
  <c r="AK623"/>
  <c r="AL623"/>
  <c r="AM623" s="1"/>
  <c r="AN623" s="1"/>
  <c r="AA666"/>
  <c r="AE666"/>
  <c r="AY619"/>
  <c r="AZ619" s="1"/>
  <c r="BA619"/>
  <c r="AW627"/>
  <c r="AX627"/>
  <c r="AB647"/>
  <c r="AW639"/>
  <c r="AX639"/>
  <c r="Y603"/>
  <c r="AV603" s="1"/>
  <c r="AC603"/>
  <c r="AD603"/>
  <c r="AB603"/>
  <c r="BD689"/>
  <c r="Z689"/>
  <c r="X689"/>
  <c r="BC689"/>
  <c r="BE689"/>
  <c r="V689"/>
  <c r="W689" s="1"/>
  <c r="S689"/>
  <c r="U689" s="1"/>
  <c r="AX650"/>
  <c r="AW650"/>
  <c r="V693"/>
  <c r="W693" s="1"/>
  <c r="BE693"/>
  <c r="X693"/>
  <c r="BC693"/>
  <c r="Z693"/>
  <c r="S693"/>
  <c r="U693" s="1"/>
  <c r="BD693"/>
  <c r="BC668"/>
  <c r="Z668"/>
  <c r="S668"/>
  <c r="U668" s="1"/>
  <c r="V668"/>
  <c r="W668" s="1"/>
  <c r="BE668"/>
  <c r="X668"/>
  <c r="BD668"/>
  <c r="AG664"/>
  <c r="AX620"/>
  <c r="AW620"/>
  <c r="AW622"/>
  <c r="AX622"/>
  <c r="BC674"/>
  <c r="BD674"/>
  <c r="Z674"/>
  <c r="V674"/>
  <c r="W674" s="1"/>
  <c r="X674"/>
  <c r="BE674"/>
  <c r="S674"/>
  <c r="U674" s="1"/>
  <c r="AV654"/>
  <c r="AG654"/>
  <c r="BI654"/>
  <c r="BJ654" s="1"/>
  <c r="S688"/>
  <c r="U688" s="1"/>
  <c r="Z688"/>
  <c r="BE688"/>
  <c r="CI688" s="1"/>
  <c r="BD688"/>
  <c r="X688"/>
  <c r="BC688"/>
  <c r="V688"/>
  <c r="W688" s="1"/>
  <c r="S686"/>
  <c r="U686" s="1"/>
  <c r="BD686"/>
  <c r="V686"/>
  <c r="W686" s="1"/>
  <c r="BC686"/>
  <c r="Z686"/>
  <c r="BE686"/>
  <c r="CI686" s="1"/>
  <c r="X686"/>
  <c r="BC694"/>
  <c r="Z694"/>
  <c r="V694"/>
  <c r="W694" s="1"/>
  <c r="BE694"/>
  <c r="CI694" s="1"/>
  <c r="X694"/>
  <c r="BD694"/>
  <c r="S694"/>
  <c r="U694" s="1"/>
  <c r="BE676"/>
  <c r="CI676" s="1"/>
  <c r="BD676"/>
  <c r="S676"/>
  <c r="U676" s="1"/>
  <c r="AB676" s="1"/>
  <c r="Z676"/>
  <c r="BC676"/>
  <c r="V676"/>
  <c r="W676" s="1"/>
  <c r="X676"/>
  <c r="AW614"/>
  <c r="AX614"/>
  <c r="BA604"/>
  <c r="AY604"/>
  <c r="AZ604" s="1"/>
  <c r="BC690"/>
  <c r="Z690"/>
  <c r="V690"/>
  <c r="W690" s="1"/>
  <c r="BE690"/>
  <c r="X690"/>
  <c r="BD690"/>
  <c r="S690"/>
  <c r="U690" s="1"/>
  <c r="AB666"/>
  <c r="X669"/>
  <c r="Z669"/>
  <c r="S669"/>
  <c r="U669" s="1"/>
  <c r="BD669"/>
  <c r="V669"/>
  <c r="W669" s="1"/>
  <c r="BC669"/>
  <c r="BE669"/>
  <c r="CI669" s="1"/>
  <c r="AY615"/>
  <c r="AZ615" s="1"/>
  <c r="BA615"/>
  <c r="AF636"/>
  <c r="Z415"/>
  <c r="AE415" s="1"/>
  <c r="V539"/>
  <c r="W539" s="1"/>
  <c r="V401"/>
  <c r="W401" s="1"/>
  <c r="Z384"/>
  <c r="AA384" s="1"/>
  <c r="Z395"/>
  <c r="AA395" s="1"/>
  <c r="X379"/>
  <c r="Y379" s="1"/>
  <c r="Z429"/>
  <c r="AE429" s="1"/>
  <c r="Z581"/>
  <c r="AE581" s="1"/>
  <c r="X393"/>
  <c r="Y393" s="1"/>
  <c r="V397"/>
  <c r="W397" s="1"/>
  <c r="X528"/>
  <c r="Y528" s="1"/>
  <c r="X400"/>
  <c r="Y400" s="1"/>
  <c r="S557"/>
  <c r="U557" s="1"/>
  <c r="Z403"/>
  <c r="AE403" s="1"/>
  <c r="V374"/>
  <c r="W374" s="1"/>
  <c r="X571"/>
  <c r="Y571" s="1"/>
  <c r="S447"/>
  <c r="U447" s="1"/>
  <c r="AB447" s="1"/>
  <c r="Z396"/>
  <c r="AE396" s="1"/>
  <c r="AA413"/>
  <c r="AG413" s="1"/>
  <c r="V419"/>
  <c r="W419" s="1"/>
  <c r="S514"/>
  <c r="U514" s="1"/>
  <c r="AB514" s="1"/>
  <c r="BE387"/>
  <c r="CI387" s="1"/>
  <c r="BE433"/>
  <c r="CI433" s="1"/>
  <c r="BE393"/>
  <c r="CI393" s="1"/>
  <c r="BD389"/>
  <c r="BE397"/>
  <c r="CI397" s="1"/>
  <c r="BE390"/>
  <c r="CI390" s="1"/>
  <c r="AF658"/>
  <c r="BF651"/>
  <c r="BG651" s="1"/>
  <c r="CH651" s="1"/>
  <c r="BI651" s="1"/>
  <c r="BJ651" s="1"/>
  <c r="AF659"/>
  <c r="AG645"/>
  <c r="AH645" s="1"/>
  <c r="AI645" s="1"/>
  <c r="AJ645" s="1"/>
  <c r="AV646"/>
  <c r="AF653"/>
  <c r="AV663"/>
  <c r="AF655"/>
  <c r="BF665"/>
  <c r="BG665" s="1"/>
  <c r="CH665" s="1"/>
  <c r="BI665" s="1"/>
  <c r="BJ665" s="1"/>
  <c r="AV651"/>
  <c r="BF664"/>
  <c r="BG664" s="1"/>
  <c r="CH664" s="1"/>
  <c r="BI664" s="1"/>
  <c r="BJ664" s="1"/>
  <c r="AF650"/>
  <c r="AF661"/>
  <c r="AV653"/>
  <c r="BF636"/>
  <c r="BG636" s="1"/>
  <c r="CH636" s="1"/>
  <c r="BI636" s="1"/>
  <c r="BJ636" s="1"/>
  <c r="Q465"/>
  <c r="BD465" s="1"/>
  <c r="BH465"/>
  <c r="Q522"/>
  <c r="BC522" s="1"/>
  <c r="BH522"/>
  <c r="Q440"/>
  <c r="BC440" s="1"/>
  <c r="BH440"/>
  <c r="Q434"/>
  <c r="BE434" s="1"/>
  <c r="CI434" s="1"/>
  <c r="BH434"/>
  <c r="Q468"/>
  <c r="BE468" s="1"/>
  <c r="CI468" s="1"/>
  <c r="BH468"/>
  <c r="Q455"/>
  <c r="BC455" s="1"/>
  <c r="BH455"/>
  <c r="Q441"/>
  <c r="BD441" s="1"/>
  <c r="BH441"/>
  <c r="Q540"/>
  <c r="BC540" s="1"/>
  <c r="BH540"/>
  <c r="Q420"/>
  <c r="BC420" s="1"/>
  <c r="BH420"/>
  <c r="Q452"/>
  <c r="BC452" s="1"/>
  <c r="BH452"/>
  <c r="Q533"/>
  <c r="BD533" s="1"/>
  <c r="BH533"/>
  <c r="Q515"/>
  <c r="BC515" s="1"/>
  <c r="BH515"/>
  <c r="Q404"/>
  <c r="BC404" s="1"/>
  <c r="BH404"/>
  <c r="Q565"/>
  <c r="BD565" s="1"/>
  <c r="BH565"/>
  <c r="Q508"/>
  <c r="BC508" s="1"/>
  <c r="BH508"/>
  <c r="Q438"/>
  <c r="BE438" s="1"/>
  <c r="CI438" s="1"/>
  <c r="BH438"/>
  <c r="Q582"/>
  <c r="BC582" s="1"/>
  <c r="BH582"/>
  <c r="Q558"/>
  <c r="BE558" s="1"/>
  <c r="CI558" s="1"/>
  <c r="BH558"/>
  <c r="Q482"/>
  <c r="BE482" s="1"/>
  <c r="CI482" s="1"/>
  <c r="BH482"/>
  <c r="Q448"/>
  <c r="BE448" s="1"/>
  <c r="CI448" s="1"/>
  <c r="BH448"/>
  <c r="Q423"/>
  <c r="BE423" s="1"/>
  <c r="CI423" s="1"/>
  <c r="BH423"/>
  <c r="Q589"/>
  <c r="BC589" s="1"/>
  <c r="BH589"/>
  <c r="Q469"/>
  <c r="Z469" s="1"/>
  <c r="BH469"/>
  <c r="Q554"/>
  <c r="BC554" s="1"/>
  <c r="BH554"/>
  <c r="Q466"/>
  <c r="BD466" s="1"/>
  <c r="BH466"/>
  <c r="Q451"/>
  <c r="BE451" s="1"/>
  <c r="CI451" s="1"/>
  <c r="BH451"/>
  <c r="Q454"/>
  <c r="BD454" s="1"/>
  <c r="BH454"/>
  <c r="Q424"/>
  <c r="BC424" s="1"/>
  <c r="BH424"/>
  <c r="S390"/>
  <c r="U390" s="1"/>
  <c r="AB390" s="1"/>
  <c r="S415"/>
  <c r="U415" s="1"/>
  <c r="X539"/>
  <c r="Y539" s="1"/>
  <c r="S401"/>
  <c r="U401" s="1"/>
  <c r="AB401" s="1"/>
  <c r="V402"/>
  <c r="W402" s="1"/>
  <c r="S383"/>
  <c r="U383" s="1"/>
  <c r="S429"/>
  <c r="U429" s="1"/>
  <c r="AB429" s="1"/>
  <c r="S464"/>
  <c r="U464" s="1"/>
  <c r="AB464" s="1"/>
  <c r="V581"/>
  <c r="W581" s="1"/>
  <c r="Z382"/>
  <c r="AE382" s="1"/>
  <c r="S393"/>
  <c r="U393" s="1"/>
  <c r="AB393" s="1"/>
  <c r="Z378"/>
  <c r="AE378" s="1"/>
  <c r="S397"/>
  <c r="U397" s="1"/>
  <c r="AB397" s="1"/>
  <c r="Z449"/>
  <c r="AA449" s="1"/>
  <c r="Z450"/>
  <c r="AE450" s="1"/>
  <c r="X375"/>
  <c r="Y375" s="1"/>
  <c r="V463"/>
  <c r="W463" s="1"/>
  <c r="BF463" s="1"/>
  <c r="V532"/>
  <c r="W532" s="1"/>
  <c r="Z389"/>
  <c r="AE389" s="1"/>
  <c r="X386"/>
  <c r="Y386" s="1"/>
  <c r="S433"/>
  <c r="U433" s="1"/>
  <c r="V557"/>
  <c r="W557" s="1"/>
  <c r="S381"/>
  <c r="U381" s="1"/>
  <c r="S403"/>
  <c r="U403" s="1"/>
  <c r="AB403" s="1"/>
  <c r="S387"/>
  <c r="U387" s="1"/>
  <c r="AB387" s="1"/>
  <c r="Z374"/>
  <c r="AE374" s="1"/>
  <c r="AE545"/>
  <c r="S553"/>
  <c r="U553" s="1"/>
  <c r="X447"/>
  <c r="Y447" s="1"/>
  <c r="S391"/>
  <c r="U391" s="1"/>
  <c r="AB391" s="1"/>
  <c r="S385"/>
  <c r="U385" s="1"/>
  <c r="AF531"/>
  <c r="AF513"/>
  <c r="AC531"/>
  <c r="AF431"/>
  <c r="BC449"/>
  <c r="BE450"/>
  <c r="CI450" s="1"/>
  <c r="AV414"/>
  <c r="AW414" s="1"/>
  <c r="BE375"/>
  <c r="CI375" s="1"/>
  <c r="BC402"/>
  <c r="BC387"/>
  <c r="BC374"/>
  <c r="AV428"/>
  <c r="AW428" s="1"/>
  <c r="BD433"/>
  <c r="BC557"/>
  <c r="BC581"/>
  <c r="BD393"/>
  <c r="BD383"/>
  <c r="BE463"/>
  <c r="CI463" s="1"/>
  <c r="BD532"/>
  <c r="BE389"/>
  <c r="CI389" s="1"/>
  <c r="BE378"/>
  <c r="CI378" s="1"/>
  <c r="AV417"/>
  <c r="AW417" s="1"/>
  <c r="AV545"/>
  <c r="AX545" s="1"/>
  <c r="BE401"/>
  <c r="CI401" s="1"/>
  <c r="BD553"/>
  <c r="BD447"/>
  <c r="BC391"/>
  <c r="BC385"/>
  <c r="BE386"/>
  <c r="CI386" s="1"/>
  <c r="BC429"/>
  <c r="BD464"/>
  <c r="BC415"/>
  <c r="BC539"/>
  <c r="G546"/>
  <c r="G644" s="1"/>
  <c r="A644"/>
  <c r="Q547"/>
  <c r="BD547" s="1"/>
  <c r="BH547"/>
  <c r="Q572"/>
  <c r="BE572" s="1"/>
  <c r="CI572" s="1"/>
  <c r="BH572"/>
  <c r="G545"/>
  <c r="G643" s="1"/>
  <c r="A643"/>
  <c r="AF414"/>
  <c r="AD428"/>
  <c r="X390"/>
  <c r="Y390" s="1"/>
  <c r="V415"/>
  <c r="W415" s="1"/>
  <c r="Z539"/>
  <c r="AE539" s="1"/>
  <c r="X401"/>
  <c r="Y401" s="1"/>
  <c r="X402"/>
  <c r="Y402" s="1"/>
  <c r="X383"/>
  <c r="Y383" s="1"/>
  <c r="V429"/>
  <c r="W429" s="1"/>
  <c r="Z464"/>
  <c r="AA464" s="1"/>
  <c r="X581"/>
  <c r="Y581" s="1"/>
  <c r="S382"/>
  <c r="U382" s="1"/>
  <c r="AB382" s="1"/>
  <c r="Z393"/>
  <c r="AA393" s="1"/>
  <c r="S378"/>
  <c r="U378" s="1"/>
  <c r="X397"/>
  <c r="Y397" s="1"/>
  <c r="V449"/>
  <c r="W449" s="1"/>
  <c r="X532"/>
  <c r="Y532" s="1"/>
  <c r="Z386"/>
  <c r="AE386" s="1"/>
  <c r="X557"/>
  <c r="Y557" s="1"/>
  <c r="Z381"/>
  <c r="AE381" s="1"/>
  <c r="X403"/>
  <c r="Y403" s="1"/>
  <c r="S374"/>
  <c r="U374" s="1"/>
  <c r="AB374" s="1"/>
  <c r="Z553"/>
  <c r="AE553" s="1"/>
  <c r="Z447"/>
  <c r="AE447" s="1"/>
  <c r="V391"/>
  <c r="W391" s="1"/>
  <c r="Z385"/>
  <c r="AE385" s="1"/>
  <c r="AD513"/>
  <c r="AF417"/>
  <c r="AC428"/>
  <c r="BF531"/>
  <c r="BG531" s="1"/>
  <c r="CH531" s="1"/>
  <c r="BI531" s="1"/>
  <c r="BJ531" s="1"/>
  <c r="BH19"/>
  <c r="AL19" s="1"/>
  <c r="AM19" s="1"/>
  <c r="BH20"/>
  <c r="AL20" s="1"/>
  <c r="AM20" s="1"/>
  <c r="AW38"/>
  <c r="AS40"/>
  <c r="BH35"/>
  <c r="AL35" s="1"/>
  <c r="AM35" s="1"/>
  <c r="AW21"/>
  <c r="AX20"/>
  <c r="K18" i="3" s="1"/>
  <c r="AW19" i="1"/>
  <c r="AX38"/>
  <c r="AZ38" s="1"/>
  <c r="BA38" s="1"/>
  <c r="BB38" s="1"/>
  <c r="AX21"/>
  <c r="K19" i="3" s="1"/>
  <c r="AW35" i="1"/>
  <c r="AX23"/>
  <c r="K21" i="3" s="1"/>
  <c r="BH26" i="1"/>
  <c r="AL26" s="1"/>
  <c r="AM26" s="1"/>
  <c r="BH23"/>
  <c r="AL23" s="1"/>
  <c r="AM23" s="1"/>
  <c r="AW26"/>
  <c r="AW23"/>
  <c r="AX35"/>
  <c r="K33" i="3" s="1"/>
  <c r="AP503" i="1"/>
  <c r="L207" i="3" s="1"/>
  <c r="BH21" i="1"/>
  <c r="AL21" s="1"/>
  <c r="AM21" s="1"/>
  <c r="AX26"/>
  <c r="K24" i="3" s="1"/>
  <c r="BD209" i="1"/>
  <c r="AX19"/>
  <c r="K17" i="3" s="1"/>
  <c r="AW20" i="1"/>
  <c r="BH38"/>
  <c r="AL38" s="1"/>
  <c r="AM38" s="1"/>
  <c r="BC217"/>
  <c r="K215" i="3"/>
  <c r="AY16" i="1"/>
  <c r="K14" i="3"/>
  <c r="AT92" i="1"/>
  <c r="AU92" s="1"/>
  <c r="AV92" s="1"/>
  <c r="G90" i="3" s="1"/>
  <c r="I90"/>
  <c r="AT58" i="1"/>
  <c r="AU58" s="1"/>
  <c r="AV58" s="1"/>
  <c r="G56" i="3" s="1"/>
  <c r="I56"/>
  <c r="AT49" i="1"/>
  <c r="AU49" s="1"/>
  <c r="AV49" s="1"/>
  <c r="G47" i="3" s="1"/>
  <c r="I47"/>
  <c r="AQ60" i="1"/>
  <c r="AR60" s="1"/>
  <c r="AS60" s="1"/>
  <c r="I58" i="3"/>
  <c r="AZ235" i="1"/>
  <c r="BA235" s="1"/>
  <c r="K233" i="3"/>
  <c r="AZ18" i="1"/>
  <c r="BA18" s="1"/>
  <c r="BB18" s="1"/>
  <c r="K16" i="3"/>
  <c r="AW31" i="1"/>
  <c r="AV31"/>
  <c r="G29" i="3" s="1"/>
  <c r="AT50" i="1"/>
  <c r="AU50" s="1"/>
  <c r="AV50" s="1"/>
  <c r="G48" i="3" s="1"/>
  <c r="I48"/>
  <c r="AQ115" i="1"/>
  <c r="AR115" s="1"/>
  <c r="AS115" s="1"/>
  <c r="I113" i="3"/>
  <c r="AT91" i="1"/>
  <c r="AU91" s="1"/>
  <c r="AV91" s="1"/>
  <c r="G89" i="3" s="1"/>
  <c r="I89"/>
  <c r="AQ106" i="1"/>
  <c r="AR106" s="1"/>
  <c r="AS106" s="1"/>
  <c r="I104" i="3"/>
  <c r="AT102" i="1"/>
  <c r="AU102" s="1"/>
  <c r="I100" i="3"/>
  <c r="AQ81" i="1"/>
  <c r="AR81" s="1"/>
  <c r="AS81" s="1"/>
  <c r="I79" i="3"/>
  <c r="AT70" i="1"/>
  <c r="AU70" s="1"/>
  <c r="AV70" s="1"/>
  <c r="G68" i="3" s="1"/>
  <c r="I68"/>
  <c r="AQ87" i="1"/>
  <c r="AR87" s="1"/>
  <c r="AS87" s="1"/>
  <c r="I85" i="3"/>
  <c r="AT109" i="1"/>
  <c r="AU109" s="1"/>
  <c r="I107" i="3"/>
  <c r="AT104" i="1"/>
  <c r="AX104" s="1"/>
  <c r="K102" i="3" s="1"/>
  <c r="I102"/>
  <c r="AQ79" i="1"/>
  <c r="AR79" s="1"/>
  <c r="AS79" s="1"/>
  <c r="I77" i="3"/>
  <c r="AQ83" i="1"/>
  <c r="AR83" s="1"/>
  <c r="AS83" s="1"/>
  <c r="I81" i="3"/>
  <c r="AQ72" i="1"/>
  <c r="AR72" s="1"/>
  <c r="AS72" s="1"/>
  <c r="I70" i="3"/>
  <c r="AZ24" i="1"/>
  <c r="BA24" s="1"/>
  <c r="K22" i="3"/>
  <c r="AQ48" i="1"/>
  <c r="AR48" s="1"/>
  <c r="I46" i="3"/>
  <c r="AQ105" i="1"/>
  <c r="AR105" s="1"/>
  <c r="AS105" s="1"/>
  <c r="I103" i="3"/>
  <c r="AT95" i="1"/>
  <c r="AU95" s="1"/>
  <c r="I93" i="3"/>
  <c r="AT66" i="1"/>
  <c r="AU66" s="1"/>
  <c r="AV66" s="1"/>
  <c r="G64" i="3" s="1"/>
  <c r="I64"/>
  <c r="AT132" i="1"/>
  <c r="AU132" s="1"/>
  <c r="AV132" s="1"/>
  <c r="G130" i="3" s="1"/>
  <c r="I130"/>
  <c r="AQ89" i="1"/>
  <c r="AR89" s="1"/>
  <c r="AS89" s="1"/>
  <c r="I87" i="3"/>
  <c r="AW34" i="1"/>
  <c r="AV34"/>
  <c r="G32" i="3" s="1"/>
  <c r="AQ108" i="1"/>
  <c r="AR108" s="1"/>
  <c r="I106" i="3"/>
  <c r="AY33" i="1"/>
  <c r="K31" i="3"/>
  <c r="AQ117" i="1"/>
  <c r="AR117" s="1"/>
  <c r="AS117" s="1"/>
  <c r="I115" i="3"/>
  <c r="AT103" i="1"/>
  <c r="AU103" s="1"/>
  <c r="AV103" s="1"/>
  <c r="G101" i="3" s="1"/>
  <c r="I101"/>
  <c r="AT131" i="1"/>
  <c r="AU131" s="1"/>
  <c r="AV131" s="1"/>
  <c r="G129" i="3" s="1"/>
  <c r="I129"/>
  <c r="AT88" i="1"/>
  <c r="AU88" s="1"/>
  <c r="I86" i="3"/>
  <c r="AT82" i="1"/>
  <c r="AX82" s="1"/>
  <c r="I80" i="3"/>
  <c r="AQ96" i="1"/>
  <c r="AR96" s="1"/>
  <c r="AS96" s="1"/>
  <c r="I94" i="3"/>
  <c r="AK328" i="1"/>
  <c r="BM328" s="1"/>
  <c r="J32" i="3"/>
  <c r="AQ76" i="1"/>
  <c r="AR76" s="1"/>
  <c r="I74" i="3"/>
  <c r="AZ17" i="1"/>
  <c r="BA17" s="1"/>
  <c r="K15" i="3"/>
  <c r="AT51" i="1"/>
  <c r="AU51" s="1"/>
  <c r="AV51" s="1"/>
  <c r="G49" i="3" s="1"/>
  <c r="I49"/>
  <c r="AQ86" i="1"/>
  <c r="AR86" s="1"/>
  <c r="AS86" s="1"/>
  <c r="I84" i="3"/>
  <c r="AQ101" i="1"/>
  <c r="AR101" s="1"/>
  <c r="AS101" s="1"/>
  <c r="I99" i="3"/>
  <c r="AW29" i="1"/>
  <c r="AV29"/>
  <c r="G27" i="3" s="1"/>
  <c r="AT100" i="1"/>
  <c r="AX100" s="1"/>
  <c r="K98" i="3" s="1"/>
  <c r="I98"/>
  <c r="AQ75" i="1"/>
  <c r="AR75" s="1"/>
  <c r="AS75" s="1"/>
  <c r="I73" i="3"/>
  <c r="AW37" i="1"/>
  <c r="AV37"/>
  <c r="G35" i="3" s="1"/>
  <c r="AQ46" i="1"/>
  <c r="AR46" s="1"/>
  <c r="AS46" s="1"/>
  <c r="I44" i="3"/>
  <c r="BN209" i="1"/>
  <c r="P207" i="3"/>
  <c r="BC25" i="1"/>
  <c r="BM25" s="1"/>
  <c r="P23" i="3" s="1"/>
  <c r="K23"/>
  <c r="BH210" i="1"/>
  <c r="AL210" s="1"/>
  <c r="AM210" s="1"/>
  <c r="AV210"/>
  <c r="G208" i="3" s="1"/>
  <c r="AT94" i="1"/>
  <c r="AX94" s="1"/>
  <c r="I92" i="3"/>
  <c r="BC45" i="1"/>
  <c r="BD45" s="1"/>
  <c r="BG44" s="1"/>
  <c r="BI44" s="1"/>
  <c r="K43" i="3"/>
  <c r="BH40" i="1"/>
  <c r="AL40" s="1"/>
  <c r="AM40" s="1"/>
  <c r="AV40"/>
  <c r="G38" i="3" s="1"/>
  <c r="AW40" i="1"/>
  <c r="S289"/>
  <c r="V289" s="1"/>
  <c r="T289" s="1"/>
  <c r="Y289" s="1"/>
  <c r="Z289" s="1"/>
  <c r="BH34"/>
  <c r="AL34" s="1"/>
  <c r="AM34" s="1"/>
  <c r="AX34"/>
  <c r="AT89"/>
  <c r="AU89" s="1"/>
  <c r="AQ103"/>
  <c r="AR103" s="1"/>
  <c r="AS103" s="1"/>
  <c r="AX40"/>
  <c r="AY45"/>
  <c r="AQ94"/>
  <c r="AR94" s="1"/>
  <c r="AS94" s="1"/>
  <c r="AT105"/>
  <c r="AU105" s="1"/>
  <c r="AZ45"/>
  <c r="BA45" s="1"/>
  <c r="AZ25"/>
  <c r="BA25" s="1"/>
  <c r="AW360"/>
  <c r="AY17"/>
  <c r="R289"/>
  <c r="U289" s="1"/>
  <c r="W189"/>
  <c r="AT96"/>
  <c r="AU96" s="1"/>
  <c r="AT86"/>
  <c r="AU86" s="1"/>
  <c r="AT101"/>
  <c r="AU101" s="1"/>
  <c r="X134"/>
  <c r="AP134" s="1"/>
  <c r="AY25"/>
  <c r="AW210"/>
  <c r="AT117"/>
  <c r="AU117" s="1"/>
  <c r="AV117" s="1"/>
  <c r="G115" i="3" s="1"/>
  <c r="AQ104" i="1"/>
  <c r="AR104" s="1"/>
  <c r="AS104" s="1"/>
  <c r="AQ66"/>
  <c r="AR66" s="1"/>
  <c r="AS66" s="1"/>
  <c r="AT76"/>
  <c r="AU76" s="1"/>
  <c r="AV76" s="1"/>
  <c r="G74" i="3" s="1"/>
  <c r="AQ49" i="1"/>
  <c r="AR49" s="1"/>
  <c r="AS49" s="1"/>
  <c r="AX31"/>
  <c r="AD295"/>
  <c r="AE295" s="1"/>
  <c r="AJ295" s="1"/>
  <c r="BH31"/>
  <c r="AL31" s="1"/>
  <c r="AM31" s="1"/>
  <c r="Y237"/>
  <c r="Z237" s="1"/>
  <c r="AN237" s="1"/>
  <c r="D235" i="3" s="1"/>
  <c r="AQ50" i="1"/>
  <c r="AR50" s="1"/>
  <c r="AS50" s="1"/>
  <c r="AT48"/>
  <c r="AU48" s="1"/>
  <c r="AL328"/>
  <c r="AM328" s="1"/>
  <c r="AN328" s="1"/>
  <c r="AT81"/>
  <c r="AU81" s="1"/>
  <c r="AX210"/>
  <c r="AQ70"/>
  <c r="AR70" s="1"/>
  <c r="AS70" s="1"/>
  <c r="AQ95"/>
  <c r="AR95" s="1"/>
  <c r="AS95" s="1"/>
  <c r="AC285"/>
  <c r="AQ132"/>
  <c r="AR132" s="1"/>
  <c r="AQ88"/>
  <c r="AR88" s="1"/>
  <c r="AS88" s="1"/>
  <c r="AT83"/>
  <c r="AU83" s="1"/>
  <c r="AA285"/>
  <c r="AB285" s="1"/>
  <c r="AS20"/>
  <c r="AQ131"/>
  <c r="AR131" s="1"/>
  <c r="AQ109"/>
  <c r="AR109" s="1"/>
  <c r="AS109" s="1"/>
  <c r="BA412"/>
  <c r="E116" i="3" s="1"/>
  <c r="AY412" i="1"/>
  <c r="AZ412" s="1"/>
  <c r="BX502"/>
  <c r="BU502"/>
  <c r="BV502" s="1"/>
  <c r="BW502" s="1"/>
  <c r="BT502"/>
  <c r="AY342"/>
  <c r="AZ342" s="1"/>
  <c r="BA342"/>
  <c r="E46" i="3" s="1"/>
  <c r="AY357" i="1"/>
  <c r="AZ357" s="1"/>
  <c r="BA357"/>
  <c r="E61" i="3" s="1"/>
  <c r="BA324" i="1"/>
  <c r="E28" i="3" s="1"/>
  <c r="AY324" i="1"/>
  <c r="AZ324" s="1"/>
  <c r="AY235"/>
  <c r="AY18"/>
  <c r="AX55"/>
  <c r="AQ82"/>
  <c r="AR82" s="1"/>
  <c r="AS82" s="1"/>
  <c r="BF430"/>
  <c r="BG430" s="1"/>
  <c r="CH430" s="1"/>
  <c r="BI430" s="1"/>
  <c r="BJ430" s="1"/>
  <c r="AY367"/>
  <c r="AZ367" s="1"/>
  <c r="BA367"/>
  <c r="E71" i="3" s="1"/>
  <c r="AW368" i="1"/>
  <c r="AX368"/>
  <c r="AB394"/>
  <c r="AW445"/>
  <c r="AX445"/>
  <c r="BA505"/>
  <c r="E209" i="3" s="1"/>
  <c r="AY354" i="1"/>
  <c r="AZ354" s="1"/>
  <c r="BA354"/>
  <c r="E58" i="3" s="1"/>
  <c r="AY411" i="1"/>
  <c r="AZ411" s="1"/>
  <c r="BA411"/>
  <c r="E115" i="3" s="1"/>
  <c r="AY358" i="1"/>
  <c r="AZ358" s="1"/>
  <c r="BA358"/>
  <c r="E62" i="3" s="1"/>
  <c r="AY351" i="1"/>
  <c r="AZ351" s="1"/>
  <c r="BA351"/>
  <c r="E55" i="3" s="1"/>
  <c r="AX408" i="1"/>
  <c r="AW408"/>
  <c r="AY350"/>
  <c r="AZ350" s="1"/>
  <c r="BA350"/>
  <c r="E54" i="3" s="1"/>
  <c r="BA348" i="1"/>
  <c r="E52" i="3" s="1"/>
  <c r="AY348" i="1"/>
  <c r="AZ348" s="1"/>
  <c r="AY409"/>
  <c r="AZ409" s="1"/>
  <c r="BA409"/>
  <c r="E113" i="3" s="1"/>
  <c r="BA352" i="1"/>
  <c r="E56" i="3" s="1"/>
  <c r="AY352" i="1"/>
  <c r="AZ352" s="1"/>
  <c r="AQ91"/>
  <c r="AR91" s="1"/>
  <c r="AS91" s="1"/>
  <c r="BA328"/>
  <c r="E32" i="3" s="1"/>
  <c r="AY328" i="1"/>
  <c r="AZ328" s="1"/>
  <c r="BA360"/>
  <c r="E64" i="3" s="1"/>
  <c r="AY360" i="1"/>
  <c r="AZ360" s="1"/>
  <c r="AY363"/>
  <c r="AZ363" s="1"/>
  <c r="BA363"/>
  <c r="E67" i="3" s="1"/>
  <c r="AY347" i="1"/>
  <c r="AZ347" s="1"/>
  <c r="BA347"/>
  <c r="E51" i="3" s="1"/>
  <c r="AY362" i="1"/>
  <c r="AZ362" s="1"/>
  <c r="BA362"/>
  <c r="E66" i="3" s="1"/>
  <c r="AY519" i="1"/>
  <c r="AZ519" s="1"/>
  <c r="BA519"/>
  <c r="E223" i="3" s="1"/>
  <c r="AY555" i="1"/>
  <c r="AZ555" s="1"/>
  <c r="BA555"/>
  <c r="E259" i="3" s="1"/>
  <c r="AY426" i="1"/>
  <c r="AZ426" s="1"/>
  <c r="BA426"/>
  <c r="E130" i="3" s="1"/>
  <c r="BA312" i="1"/>
  <c r="E16" i="3" s="1"/>
  <c r="AY312" i="1"/>
  <c r="AZ312" s="1"/>
  <c r="AY345"/>
  <c r="AZ345" s="1"/>
  <c r="BA345"/>
  <c r="E49" i="3" s="1"/>
  <c r="AX530" i="1"/>
  <c r="AW530"/>
  <c r="AY359"/>
  <c r="AZ359" s="1"/>
  <c r="BA359"/>
  <c r="E63" i="3" s="1"/>
  <c r="BA344" i="1"/>
  <c r="E48" i="3" s="1"/>
  <c r="AY344" i="1"/>
  <c r="AZ344" s="1"/>
  <c r="BC18"/>
  <c r="BM18" s="1"/>
  <c r="P16" i="3" s="1"/>
  <c r="AT99" i="1"/>
  <c r="AX99" s="1"/>
  <c r="K97" i="3" s="1"/>
  <c r="AQ99" i="1"/>
  <c r="AR99" s="1"/>
  <c r="AS99" s="1"/>
  <c r="BC33"/>
  <c r="BD33" s="1"/>
  <c r="BG32" s="1"/>
  <c r="BI32" s="1"/>
  <c r="N30" i="3" s="1"/>
  <c r="AQ51" i="1"/>
  <c r="AR51" s="1"/>
  <c r="AS51" s="1"/>
  <c r="X262"/>
  <c r="AP262" s="1"/>
  <c r="AZ33"/>
  <c r="BA33" s="1"/>
  <c r="BB33" s="1"/>
  <c r="AH530"/>
  <c r="AI530" s="1"/>
  <c r="AJ530" s="1"/>
  <c r="AD288"/>
  <c r="AE288" s="1"/>
  <c r="AJ288" s="1"/>
  <c r="X119"/>
  <c r="AP119" s="1"/>
  <c r="AQ100"/>
  <c r="AR100" s="1"/>
  <c r="BO209"/>
  <c r="BP209" s="1"/>
  <c r="BQ209" s="1"/>
  <c r="BC235"/>
  <c r="AQ102"/>
  <c r="AR102" s="1"/>
  <c r="AS102" s="1"/>
  <c r="AH344"/>
  <c r="AI344" s="1"/>
  <c r="AJ344" s="1"/>
  <c r="AT75"/>
  <c r="AU75" s="1"/>
  <c r="BC17"/>
  <c r="BM17" s="1"/>
  <c r="P15" i="3" s="1"/>
  <c r="X295" i="1"/>
  <c r="AP295" s="1"/>
  <c r="AX74"/>
  <c r="AD110"/>
  <c r="AE110" s="1"/>
  <c r="AJ110" s="1"/>
  <c r="S296"/>
  <c r="V296" s="1"/>
  <c r="T296" s="1"/>
  <c r="AT108"/>
  <c r="AC387"/>
  <c r="AT46"/>
  <c r="AU46" s="1"/>
  <c r="Y219"/>
  <c r="Z219" s="1"/>
  <c r="AN219" s="1"/>
  <c r="D217" i="3" s="1"/>
  <c r="AS56" i="1"/>
  <c r="AT60"/>
  <c r="AU60" s="1"/>
  <c r="R296"/>
  <c r="U296" s="1"/>
  <c r="AT87"/>
  <c r="AU87" s="1"/>
  <c r="AT115"/>
  <c r="AU115" s="1"/>
  <c r="AV115" s="1"/>
  <c r="G113" i="3" s="1"/>
  <c r="AY24" i="1"/>
  <c r="AX68"/>
  <c r="BH37"/>
  <c r="AL37" s="1"/>
  <c r="AM37" s="1"/>
  <c r="AQ58"/>
  <c r="AR58" s="1"/>
  <c r="AS58" s="1"/>
  <c r="AC296"/>
  <c r="AT72"/>
  <c r="AU72" s="1"/>
  <c r="AV72" s="1"/>
  <c r="G70" i="3" s="1"/>
  <c r="AQ57" i="1"/>
  <c r="AR57" s="1"/>
  <c r="AS57" s="1"/>
  <c r="AH360"/>
  <c r="AI360" s="1"/>
  <c r="AJ360" s="1"/>
  <c r="X120"/>
  <c r="AP120" s="1"/>
  <c r="AT57"/>
  <c r="AU57" s="1"/>
  <c r="BC24"/>
  <c r="BD24" s="1"/>
  <c r="BG23" s="1"/>
  <c r="BI23" s="1"/>
  <c r="AX37"/>
  <c r="AA289"/>
  <c r="AB289" s="1"/>
  <c r="Y269"/>
  <c r="Z269" s="1"/>
  <c r="AN269" s="1"/>
  <c r="D267" i="3" s="1"/>
  <c r="AT79" i="1"/>
  <c r="AU79" s="1"/>
  <c r="AV79" s="1"/>
  <c r="G77" i="3" s="1"/>
  <c r="R189" i="1"/>
  <c r="U189" s="1"/>
  <c r="AD433"/>
  <c r="AA189"/>
  <c r="AB189" s="1"/>
  <c r="W285"/>
  <c r="AT106"/>
  <c r="AU106" s="1"/>
  <c r="W289"/>
  <c r="AC433"/>
  <c r="Y110"/>
  <c r="Z110" s="1"/>
  <c r="AN110" s="1"/>
  <c r="D108" i="3" s="1"/>
  <c r="X110" i="1"/>
  <c r="AP110" s="1"/>
  <c r="T558"/>
  <c r="T482"/>
  <c r="T420"/>
  <c r="T554"/>
  <c r="T466"/>
  <c r="T515"/>
  <c r="T565"/>
  <c r="T508"/>
  <c r="T438"/>
  <c r="T448"/>
  <c r="T423"/>
  <c r="T589"/>
  <c r="T582"/>
  <c r="T468"/>
  <c r="T455"/>
  <c r="T469"/>
  <c r="T572"/>
  <c r="T452"/>
  <c r="T533"/>
  <c r="T454"/>
  <c r="T437"/>
  <c r="T424"/>
  <c r="AK324"/>
  <c r="BM324" s="1"/>
  <c r="AL324"/>
  <c r="AM324" s="1"/>
  <c r="S285"/>
  <c r="V285" s="1"/>
  <c r="T285" s="1"/>
  <c r="X285" s="1"/>
  <c r="X233"/>
  <c r="AP233" s="1"/>
  <c r="S189"/>
  <c r="V189" s="1"/>
  <c r="T189" s="1"/>
  <c r="AS28"/>
  <c r="BH29"/>
  <c r="AL29" s="1"/>
  <c r="AM29" s="1"/>
  <c r="AY217"/>
  <c r="AX56"/>
  <c r="AH408"/>
  <c r="AI408" s="1"/>
  <c r="AJ408" s="1"/>
  <c r="J112" i="3" s="1"/>
  <c r="AH368" i="1"/>
  <c r="AI368" s="1"/>
  <c r="AJ368" s="1"/>
  <c r="J72" i="3" s="1"/>
  <c r="Y90" i="1"/>
  <c r="Z90" s="1"/>
  <c r="AN90" s="1"/>
  <c r="D88" i="3" s="1"/>
  <c r="AX64" i="1"/>
  <c r="AX59"/>
  <c r="AA296"/>
  <c r="AB296" s="1"/>
  <c r="T404"/>
  <c r="T522"/>
  <c r="T440"/>
  <c r="T434"/>
  <c r="T441"/>
  <c r="T540"/>
  <c r="AD387"/>
  <c r="R471"/>
  <c r="P471"/>
  <c r="P286"/>
  <c r="Q286" s="1"/>
  <c r="R286" s="1"/>
  <c r="O580"/>
  <c r="R439"/>
  <c r="P439"/>
  <c r="R566"/>
  <c r="P566"/>
  <c r="R453"/>
  <c r="P453"/>
  <c r="P193"/>
  <c r="Q193" s="1"/>
  <c r="S193" s="1"/>
  <c r="O487"/>
  <c r="P304"/>
  <c r="Q304" s="1"/>
  <c r="W304" s="1"/>
  <c r="P191"/>
  <c r="Q191" s="1"/>
  <c r="R191" s="1"/>
  <c r="O485"/>
  <c r="R583"/>
  <c r="P583"/>
  <c r="AA422"/>
  <c r="AE422"/>
  <c r="X137"/>
  <c r="AP137" s="1"/>
  <c r="AQ92"/>
  <c r="AR92" s="1"/>
  <c r="X244"/>
  <c r="AP244" s="1"/>
  <c r="X116"/>
  <c r="AP116" s="1"/>
  <c r="I114" i="3" s="1"/>
  <c r="AZ217" i="1"/>
  <c r="BA217" s="1"/>
  <c r="BB217" s="1"/>
  <c r="BC16"/>
  <c r="BM16" s="1"/>
  <c r="P14" i="3" s="1"/>
  <c r="AC463" i="1"/>
  <c r="R509"/>
  <c r="P509"/>
  <c r="P290"/>
  <c r="Q290" s="1"/>
  <c r="AC290" s="1"/>
  <c r="O584"/>
  <c r="R534"/>
  <c r="P534"/>
  <c r="R474"/>
  <c r="P474"/>
  <c r="R559"/>
  <c r="P559"/>
  <c r="P207"/>
  <c r="Q207" s="1"/>
  <c r="W207" s="1"/>
  <c r="O501"/>
  <c r="R473"/>
  <c r="P473"/>
  <c r="AA421"/>
  <c r="AE421"/>
  <c r="AG430"/>
  <c r="AX62"/>
  <c r="AZ16"/>
  <c r="R459"/>
  <c r="P459"/>
  <c r="R442"/>
  <c r="P442"/>
  <c r="R460"/>
  <c r="P460"/>
  <c r="AE375"/>
  <c r="AA375"/>
  <c r="R541"/>
  <c r="P541"/>
  <c r="R457"/>
  <c r="P457"/>
  <c r="R523"/>
  <c r="P523"/>
  <c r="R516"/>
  <c r="P516"/>
  <c r="R443"/>
  <c r="P443"/>
  <c r="P194"/>
  <c r="Q194" s="1"/>
  <c r="AC194" s="1"/>
  <c r="O488"/>
  <c r="P297"/>
  <c r="Q297" s="1"/>
  <c r="S297" s="1"/>
  <c r="O591"/>
  <c r="R548"/>
  <c r="P548"/>
  <c r="R597"/>
  <c r="P597"/>
  <c r="R590"/>
  <c r="P590"/>
  <c r="R483"/>
  <c r="P483"/>
  <c r="AX29"/>
  <c r="Y133"/>
  <c r="Z133" s="1"/>
  <c r="AN133" s="1"/>
  <c r="D131" i="3" s="1"/>
  <c r="AR15" i="1"/>
  <c r="AS15" s="1"/>
  <c r="X251"/>
  <c r="AP251" s="1"/>
  <c r="AX63"/>
  <c r="AX69"/>
  <c r="AD463"/>
  <c r="AF430"/>
  <c r="AT133"/>
  <c r="AU133" s="1"/>
  <c r="AV133" s="1"/>
  <c r="G131" i="3" s="1"/>
  <c r="AQ133" i="1"/>
  <c r="AR133" s="1"/>
  <c r="AS133" s="1"/>
  <c r="AT150"/>
  <c r="AU150" s="1"/>
  <c r="AV150" s="1"/>
  <c r="G148" i="3" s="1"/>
  <c r="AQ123" i="1"/>
  <c r="AR123" s="1"/>
  <c r="AS123" s="1"/>
  <c r="AT123"/>
  <c r="AU123" s="1"/>
  <c r="AV123" s="1"/>
  <c r="G121" i="3" s="1"/>
  <c r="AT212" i="1"/>
  <c r="AU212" s="1"/>
  <c r="AV212" s="1"/>
  <c r="G210" i="3" s="1"/>
  <c r="AQ237" i="1"/>
  <c r="AR237" s="1"/>
  <c r="AS237" s="1"/>
  <c r="AU113"/>
  <c r="AV113" s="1"/>
  <c r="G111" i="3" s="1"/>
  <c r="AX113" i="1"/>
  <c r="K111" i="3" s="1"/>
  <c r="V220" i="1"/>
  <c r="T220" s="1"/>
  <c r="Y220" s="1"/>
  <c r="Z220" s="1"/>
  <c r="AN220" s="1"/>
  <c r="D218" i="3" s="1"/>
  <c r="U270" i="1"/>
  <c r="AD270" s="1"/>
  <c r="AE270" s="1"/>
  <c r="AJ270" s="1"/>
  <c r="U142"/>
  <c r="AD142" s="1"/>
  <c r="AE142" s="1"/>
  <c r="AJ142" s="1"/>
  <c r="BH261"/>
  <c r="AL261" s="1"/>
  <c r="AM261" s="1"/>
  <c r="AW261"/>
  <c r="O178"/>
  <c r="O472" s="1"/>
  <c r="P159"/>
  <c r="Q159" s="1"/>
  <c r="U285"/>
  <c r="R253"/>
  <c r="V141"/>
  <c r="T141" s="1"/>
  <c r="Y141" s="1"/>
  <c r="Z141" s="1"/>
  <c r="AN141" s="1"/>
  <c r="D139" i="3" s="1"/>
  <c r="W246" i="1"/>
  <c r="S246"/>
  <c r="AC246"/>
  <c r="AA246"/>
  <c r="AB246" s="1"/>
  <c r="R246"/>
  <c r="AC146"/>
  <c r="AA146"/>
  <c r="AB146" s="1"/>
  <c r="R146"/>
  <c r="W146"/>
  <c r="S146"/>
  <c r="O273"/>
  <c r="O567" s="1"/>
  <c r="P247"/>
  <c r="Q247" s="1"/>
  <c r="R140"/>
  <c r="W140"/>
  <c r="S140"/>
  <c r="AA140"/>
  <c r="AB140" s="1"/>
  <c r="AC140"/>
  <c r="U125"/>
  <c r="AD125" s="1"/>
  <c r="AE125" s="1"/>
  <c r="AJ125" s="1"/>
  <c r="BH56"/>
  <c r="AL56" s="1"/>
  <c r="AM56" s="1"/>
  <c r="AW56"/>
  <c r="A547"/>
  <c r="BE253"/>
  <c r="R144"/>
  <c r="W144"/>
  <c r="S144"/>
  <c r="AC144"/>
  <c r="AA144"/>
  <c r="AB144" s="1"/>
  <c r="U252"/>
  <c r="AD252" s="1"/>
  <c r="AE252" s="1"/>
  <c r="AJ252" s="1"/>
  <c r="V277"/>
  <c r="T277" s="1"/>
  <c r="Y277" s="1"/>
  <c r="Z277" s="1"/>
  <c r="AN277" s="1"/>
  <c r="D275" i="3" s="1"/>
  <c r="U170" i="1"/>
  <c r="AD170" s="1"/>
  <c r="AE170" s="1"/>
  <c r="AJ170" s="1"/>
  <c r="V135"/>
  <c r="T135" s="1"/>
  <c r="Y135" s="1"/>
  <c r="Z135" s="1"/>
  <c r="AN135" s="1"/>
  <c r="D133" i="3" s="1"/>
  <c r="W214" i="1"/>
  <c r="S214"/>
  <c r="AC214"/>
  <c r="AA214"/>
  <c r="AB214" s="1"/>
  <c r="R214"/>
  <c r="W161"/>
  <c r="S161"/>
  <c r="AC161"/>
  <c r="AA161"/>
  <c r="AB161" s="1"/>
  <c r="R161"/>
  <c r="AC130"/>
  <c r="AA130"/>
  <c r="AB130" s="1"/>
  <c r="R130"/>
  <c r="W130"/>
  <c r="S130"/>
  <c r="AC174"/>
  <c r="AA174"/>
  <c r="AB174" s="1"/>
  <c r="R174"/>
  <c r="W174"/>
  <c r="S174"/>
  <c r="BC30"/>
  <c r="BM30" s="1"/>
  <c r="P28" i="3" s="1"/>
  <c r="AZ30" i="1"/>
  <c r="BA30" s="1"/>
  <c r="AY30"/>
  <c r="AT84"/>
  <c r="AQ84"/>
  <c r="AR84" s="1"/>
  <c r="R228"/>
  <c r="W228"/>
  <c r="S228"/>
  <c r="AC228"/>
  <c r="AA228"/>
  <c r="AB228" s="1"/>
  <c r="R172"/>
  <c r="W172"/>
  <c r="S172"/>
  <c r="AA172"/>
  <c r="AB172" s="1"/>
  <c r="AC172"/>
  <c r="AU28"/>
  <c r="AV28" s="1"/>
  <c r="G26" i="3" s="1"/>
  <c r="AX28" i="1"/>
  <c r="K26" i="3" s="1"/>
  <c r="U127" i="1"/>
  <c r="AD127" s="1"/>
  <c r="AE127" s="1"/>
  <c r="AJ127" s="1"/>
  <c r="U213"/>
  <c r="AD213" s="1"/>
  <c r="AE213" s="1"/>
  <c r="AJ213" s="1"/>
  <c r="W188"/>
  <c r="BH74"/>
  <c r="AL74" s="1"/>
  <c r="AM74" s="1"/>
  <c r="AW74"/>
  <c r="R160"/>
  <c r="W160"/>
  <c r="S160"/>
  <c r="AC160"/>
  <c r="AA160"/>
  <c r="AB160" s="1"/>
  <c r="BH68"/>
  <c r="AL68" s="1"/>
  <c r="AM68" s="1"/>
  <c r="AW68"/>
  <c r="BH59"/>
  <c r="AL59" s="1"/>
  <c r="AM59" s="1"/>
  <c r="AW59"/>
  <c r="AW218"/>
  <c r="BH218"/>
  <c r="AL218" s="1"/>
  <c r="AM218" s="1"/>
  <c r="BH52"/>
  <c r="AL52" s="1"/>
  <c r="AM52" s="1"/>
  <c r="AW52"/>
  <c r="BH55"/>
  <c r="AL55" s="1"/>
  <c r="AM55" s="1"/>
  <c r="AW55"/>
  <c r="X136"/>
  <c r="AP136" s="1"/>
  <c r="I134" i="3" s="1"/>
  <c r="Y150" i="1"/>
  <c r="Z150" s="1"/>
  <c r="AN150" s="1"/>
  <c r="D148" i="3" s="1"/>
  <c r="X288" i="1"/>
  <c r="AP288" s="1"/>
  <c r="I286" i="3" s="1"/>
  <c r="Y295" i="1"/>
  <c r="Z295" s="1"/>
  <c r="AN295" s="1"/>
  <c r="D293" i="3" s="1"/>
  <c r="Y212" i="1"/>
  <c r="Z212" s="1"/>
  <c r="AN212" s="1"/>
  <c r="D210" i="3" s="1"/>
  <c r="X78" i="1"/>
  <c r="AP78" s="1"/>
  <c r="I76" i="3" s="1"/>
  <c r="X122" i="1"/>
  <c r="AP122" s="1"/>
  <c r="I120" i="3" s="1"/>
  <c r="AR67" i="1"/>
  <c r="AS67" s="1"/>
  <c r="AX261"/>
  <c r="K259" i="3" s="1"/>
  <c r="AR71" i="1"/>
  <c r="AS71" s="1"/>
  <c r="AX218"/>
  <c r="K216" i="3" s="1"/>
  <c r="BC39" i="1"/>
  <c r="BM39" s="1"/>
  <c r="P37" i="3" s="1"/>
  <c r="AZ39" i="1"/>
  <c r="BA39" s="1"/>
  <c r="BB39" s="1"/>
  <c r="AY39"/>
  <c r="V155"/>
  <c r="T155" s="1"/>
  <c r="Y155" s="1"/>
  <c r="Z155" s="1"/>
  <c r="AN155" s="1"/>
  <c r="D153" i="3" s="1"/>
  <c r="V139" i="1"/>
  <c r="T139" s="1"/>
  <c r="Y139" s="1"/>
  <c r="Z139" s="1"/>
  <c r="AN139" s="1"/>
  <c r="D137" i="3" s="1"/>
  <c r="O196" i="1"/>
  <c r="P177"/>
  <c r="Q177" s="1"/>
  <c r="AU15"/>
  <c r="AV15" s="1"/>
  <c r="G13" i="3" s="1"/>
  <c r="AX15" i="1"/>
  <c r="K13" i="3" s="1"/>
  <c r="AA157" i="1"/>
  <c r="AB157" s="1"/>
  <c r="V238"/>
  <c r="T238" s="1"/>
  <c r="Y238" s="1"/>
  <c r="Z238" s="1"/>
  <c r="AN238" s="1"/>
  <c r="D236" i="3" s="1"/>
  <c r="U128" i="1"/>
  <c r="AD128" s="1"/>
  <c r="AE128" s="1"/>
  <c r="AJ128" s="1"/>
  <c r="W129"/>
  <c r="S129"/>
  <c r="AC129"/>
  <c r="AA129"/>
  <c r="AB129" s="1"/>
  <c r="R129"/>
  <c r="U153"/>
  <c r="AD153" s="1"/>
  <c r="AE153" s="1"/>
  <c r="AJ153" s="1"/>
  <c r="O266"/>
  <c r="O560" s="1"/>
  <c r="P240"/>
  <c r="Q240" s="1"/>
  <c r="AU43"/>
  <c r="AV43" s="1"/>
  <c r="G41" i="3" s="1"/>
  <c r="AX43" i="1"/>
  <c r="K41" i="3" s="1"/>
  <c r="O291" i="1"/>
  <c r="P265"/>
  <c r="Q265" s="1"/>
  <c r="U259"/>
  <c r="AD259" s="1"/>
  <c r="AE259" s="1"/>
  <c r="AJ259" s="1"/>
  <c r="R126"/>
  <c r="U141"/>
  <c r="AD141" s="1"/>
  <c r="AE141" s="1"/>
  <c r="AJ141" s="1"/>
  <c r="U155"/>
  <c r="AD155" s="1"/>
  <c r="AE155" s="1"/>
  <c r="AJ155" s="1"/>
  <c r="U138"/>
  <c r="AD138" s="1"/>
  <c r="BC41"/>
  <c r="BM41" s="1"/>
  <c r="P39" i="3" s="1"/>
  <c r="AZ41" i="1"/>
  <c r="BA41" s="1"/>
  <c r="BB41" s="1"/>
  <c r="AY41"/>
  <c r="O255"/>
  <c r="O549" s="1"/>
  <c r="P229"/>
  <c r="Q229" s="1"/>
  <c r="V125"/>
  <c r="T125" s="1"/>
  <c r="X125" s="1"/>
  <c r="AP125" s="1"/>
  <c r="I123" i="3" s="1"/>
  <c r="AU44" i="1"/>
  <c r="AV44" s="1"/>
  <c r="G42" i="3" s="1"/>
  <c r="AX44" i="1"/>
  <c r="K42" i="3" s="1"/>
  <c r="BC42" i="1"/>
  <c r="BM42" s="1"/>
  <c r="P40" i="3" s="1"/>
  <c r="AZ42" i="1"/>
  <c r="BA42" s="1"/>
  <c r="AY42"/>
  <c r="U238"/>
  <c r="AD238" s="1"/>
  <c r="AE238" s="1"/>
  <c r="AJ238" s="1"/>
  <c r="V245"/>
  <c r="T245" s="1"/>
  <c r="Y245" s="1"/>
  <c r="Z245" s="1"/>
  <c r="AN245" s="1"/>
  <c r="D243" i="3" s="1"/>
  <c r="U135" i="1"/>
  <c r="AD135" s="1"/>
  <c r="AE135" s="1"/>
  <c r="AJ135" s="1"/>
  <c r="V128"/>
  <c r="T128" s="1"/>
  <c r="Y128" s="1"/>
  <c r="Z128" s="1"/>
  <c r="AN128" s="1"/>
  <c r="D126" i="3" s="1"/>
  <c r="O167" i="1"/>
  <c r="O461" s="1"/>
  <c r="P148"/>
  <c r="Q148" s="1"/>
  <c r="O216"/>
  <c r="O510" s="1"/>
  <c r="O223"/>
  <c r="O517" s="1"/>
  <c r="O241"/>
  <c r="O535" s="1"/>
  <c r="P215"/>
  <c r="Q215" s="1"/>
  <c r="BH225"/>
  <c r="AL225" s="1"/>
  <c r="AM225" s="1"/>
  <c r="AW64"/>
  <c r="BH64"/>
  <c r="AL64" s="1"/>
  <c r="AM64" s="1"/>
  <c r="AW77"/>
  <c r="BH77"/>
  <c r="AL77" s="1"/>
  <c r="AM77" s="1"/>
  <c r="V142"/>
  <c r="T142" s="1"/>
  <c r="Y142" s="1"/>
  <c r="Z142" s="1"/>
  <c r="AN142" s="1"/>
  <c r="D140" i="3" s="1"/>
  <c r="AQ93" i="1"/>
  <c r="AR93" s="1"/>
  <c r="AS93" s="1"/>
  <c r="AT93"/>
  <c r="AT97"/>
  <c r="AQ97"/>
  <c r="AR97" s="1"/>
  <c r="AS97" s="1"/>
  <c r="AQ118"/>
  <c r="AR118" s="1"/>
  <c r="AS118" s="1"/>
  <c r="AT118"/>
  <c r="AQ61"/>
  <c r="AR61" s="1"/>
  <c r="AS61" s="1"/>
  <c r="AT61"/>
  <c r="AT80"/>
  <c r="AQ80"/>
  <c r="AT107"/>
  <c r="AQ107"/>
  <c r="AR107" s="1"/>
  <c r="AS107" s="1"/>
  <c r="V259"/>
  <c r="T259" s="1"/>
  <c r="V227"/>
  <c r="T227" s="1"/>
  <c r="Y227" s="1"/>
  <c r="Z227" s="1"/>
  <c r="AN227" s="1"/>
  <c r="D225" i="3" s="1"/>
  <c r="W278" i="1"/>
  <c r="S278"/>
  <c r="R278"/>
  <c r="AC278"/>
  <c r="AA278"/>
  <c r="AB278" s="1"/>
  <c r="R264"/>
  <c r="W264"/>
  <c r="S264"/>
  <c r="AC264"/>
  <c r="AA264"/>
  <c r="AB264" s="1"/>
  <c r="A548"/>
  <c r="BE254"/>
  <c r="O164"/>
  <c r="O458" s="1"/>
  <c r="P145"/>
  <c r="Q145" s="1"/>
  <c r="BH62"/>
  <c r="AL62" s="1"/>
  <c r="AM62" s="1"/>
  <c r="AW62"/>
  <c r="BH47"/>
  <c r="AL47" s="1"/>
  <c r="AM47" s="1"/>
  <c r="AW47"/>
  <c r="BH71"/>
  <c r="AL71" s="1"/>
  <c r="AM71" s="1"/>
  <c r="AW71"/>
  <c r="AW69"/>
  <c r="BH69"/>
  <c r="AL69" s="1"/>
  <c r="AM69" s="1"/>
  <c r="X151"/>
  <c r="AP151" s="1"/>
  <c r="I149" i="3" s="1"/>
  <c r="X226" i="1"/>
  <c r="AP226" s="1"/>
  <c r="I224" i="3" s="1"/>
  <c r="Y123" i="1"/>
  <c r="Z123" s="1"/>
  <c r="AN123" s="1"/>
  <c r="D121" i="3" s="1"/>
  <c r="AS32" i="1"/>
  <c r="AX67"/>
  <c r="K65" i="3" s="1"/>
  <c r="AX54" i="1"/>
  <c r="K52" i="3" s="1"/>
  <c r="AX47" i="1"/>
  <c r="K45" i="3" s="1"/>
  <c r="AX77" i="1"/>
  <c r="K75" i="3" s="1"/>
  <c r="U234" i="1"/>
  <c r="AD234" s="1"/>
  <c r="AE234" s="1"/>
  <c r="AJ234" s="1"/>
  <c r="R221"/>
  <c r="W221"/>
  <c r="S221"/>
  <c r="AC221"/>
  <c r="AA221"/>
  <c r="AB221" s="1"/>
  <c r="V138"/>
  <c r="T138" s="1"/>
  <c r="X138" s="1"/>
  <c r="AP138" s="1"/>
  <c r="I136" i="3" s="1"/>
  <c r="V156" i="1"/>
  <c r="T156" s="1"/>
  <c r="Y156" s="1"/>
  <c r="Z156" s="1"/>
  <c r="AN156" s="1"/>
  <c r="D154" i="3" s="1"/>
  <c r="A63" i="1"/>
  <c r="BE61"/>
  <c r="A255"/>
  <c r="A355"/>
  <c r="G355" s="1"/>
  <c r="U245"/>
  <c r="AD245" s="1"/>
  <c r="AE245" s="1"/>
  <c r="AJ245" s="1"/>
  <c r="BC22"/>
  <c r="BM22" s="1"/>
  <c r="P20" i="3" s="1"/>
  <c r="AZ22" i="1"/>
  <c r="BA22" s="1"/>
  <c r="AY22"/>
  <c r="AQ53"/>
  <c r="AR53" s="1"/>
  <c r="AS53" s="1"/>
  <c r="AT53"/>
  <c r="O185"/>
  <c r="O479" s="1"/>
  <c r="P166"/>
  <c r="Q166" s="1"/>
  <c r="U121"/>
  <c r="AD121" s="1"/>
  <c r="AE121" s="1"/>
  <c r="AJ121" s="1"/>
  <c r="V234"/>
  <c r="T234" s="1"/>
  <c r="X234" s="1"/>
  <c r="AP234" s="1"/>
  <c r="I232" i="3" s="1"/>
  <c r="U139" i="1"/>
  <c r="AD139" s="1"/>
  <c r="AE139" s="1"/>
  <c r="AJ139" s="1"/>
  <c r="O298"/>
  <c r="P272"/>
  <c r="Q272" s="1"/>
  <c r="O184"/>
  <c r="O478" s="1"/>
  <c r="P165"/>
  <c r="Q165" s="1"/>
  <c r="U156"/>
  <c r="AD156" s="1"/>
  <c r="AE156" s="1"/>
  <c r="AJ156" s="1"/>
  <c r="AC158"/>
  <c r="AA158"/>
  <c r="AB158" s="1"/>
  <c r="R158"/>
  <c r="W158"/>
  <c r="S158"/>
  <c r="O182"/>
  <c r="O476" s="1"/>
  <c r="P163"/>
  <c r="Q163" s="1"/>
  <c r="AT65"/>
  <c r="AQ65"/>
  <c r="AR65" s="1"/>
  <c r="AS65" s="1"/>
  <c r="AT114"/>
  <c r="AQ114"/>
  <c r="AR114" s="1"/>
  <c r="AS114" s="1"/>
  <c r="V252"/>
  <c r="T252" s="1"/>
  <c r="Y252" s="1"/>
  <c r="Z252" s="1"/>
  <c r="AN252" s="1"/>
  <c r="D250" i="3" s="1"/>
  <c r="V170" i="1"/>
  <c r="T170" s="1"/>
  <c r="Y170" s="1"/>
  <c r="Z170" s="1"/>
  <c r="AN170" s="1"/>
  <c r="D168" i="3" s="1"/>
  <c r="U220" i="1"/>
  <c r="V153"/>
  <c r="T153" s="1"/>
  <c r="Y153" s="1"/>
  <c r="Z153" s="1"/>
  <c r="AN153" s="1"/>
  <c r="D151" i="3" s="1"/>
  <c r="V270" i="1"/>
  <c r="T270" s="1"/>
  <c r="X270" s="1"/>
  <c r="AP270" s="1"/>
  <c r="I268" i="3" s="1"/>
  <c r="O248" i="1"/>
  <c r="O542" s="1"/>
  <c r="O230"/>
  <c r="O524" s="1"/>
  <c r="P222"/>
  <c r="Q222" s="1"/>
  <c r="V169"/>
  <c r="T169" s="1"/>
  <c r="O199"/>
  <c r="P180"/>
  <c r="Q180" s="1"/>
  <c r="O168"/>
  <c r="O462" s="1"/>
  <c r="P149"/>
  <c r="Q149" s="1"/>
  <c r="AU32"/>
  <c r="AV32" s="1"/>
  <c r="G30" i="3" s="1"/>
  <c r="AX32" i="1"/>
  <c r="K30" i="3" s="1"/>
  <c r="AC239" i="1"/>
  <c r="AA239"/>
  <c r="AB239" s="1"/>
  <c r="R239"/>
  <c r="W239"/>
  <c r="S239"/>
  <c r="R175"/>
  <c r="W175"/>
  <c r="S175"/>
  <c r="AC175"/>
  <c r="AA175"/>
  <c r="AB175" s="1"/>
  <c r="BC27"/>
  <c r="BM27" s="1"/>
  <c r="P25" i="3" s="1"/>
  <c r="AZ27" i="1"/>
  <c r="BA27" s="1"/>
  <c r="AY27"/>
  <c r="AQ85"/>
  <c r="AR85" s="1"/>
  <c r="AS85" s="1"/>
  <c r="AT85"/>
  <c r="AQ98"/>
  <c r="AR98" s="1"/>
  <c r="AS98" s="1"/>
  <c r="AT98"/>
  <c r="R147"/>
  <c r="W147"/>
  <c r="S147"/>
  <c r="AC147"/>
  <c r="AA147"/>
  <c r="AB147" s="1"/>
  <c r="O280"/>
  <c r="P254"/>
  <c r="Q254" s="1"/>
  <c r="V127"/>
  <c r="T127" s="1"/>
  <c r="Y127" s="1"/>
  <c r="Z127" s="1"/>
  <c r="AN127" s="1"/>
  <c r="D125" i="3" s="1"/>
  <c r="V213" i="1"/>
  <c r="T213" s="1"/>
  <c r="Y213" s="1"/>
  <c r="Z213" s="1"/>
  <c r="AN213" s="1"/>
  <c r="D211" i="3" s="1"/>
  <c r="V121" i="1"/>
  <c r="T121" s="1"/>
  <c r="X121" s="1"/>
  <c r="AP121" s="1"/>
  <c r="I119" i="3" s="1"/>
  <c r="A64" i="1"/>
  <c r="A356"/>
  <c r="G356" s="1"/>
  <c r="A256"/>
  <c r="BE62"/>
  <c r="U263"/>
  <c r="O198"/>
  <c r="P179"/>
  <c r="Q179" s="1"/>
  <c r="R260"/>
  <c r="W260"/>
  <c r="S260"/>
  <c r="AC260"/>
  <c r="AA260"/>
  <c r="AB260" s="1"/>
  <c r="BH67"/>
  <c r="AL67" s="1"/>
  <c r="AM67" s="1"/>
  <c r="AW67"/>
  <c r="BH54"/>
  <c r="AL54" s="1"/>
  <c r="AM54" s="1"/>
  <c r="AW54"/>
  <c r="BH63"/>
  <c r="AL63" s="1"/>
  <c r="AM63" s="1"/>
  <c r="AW63"/>
  <c r="AS64"/>
  <c r="AX52"/>
  <c r="K50" i="3" s="1"/>
  <c r="AX71" i="1"/>
  <c r="K69" i="3" s="1"/>
  <c r="AS236" i="1"/>
  <c r="AD263" l="1"/>
  <c r="AE263" s="1"/>
  <c r="AJ263" s="1"/>
  <c r="AG444"/>
  <c r="AC444"/>
  <c r="AV527"/>
  <c r="AX527" s="1"/>
  <c r="AH505"/>
  <c r="AI505" s="1"/>
  <c r="AJ505" s="1"/>
  <c r="AK505" s="1"/>
  <c r="BM505" s="1"/>
  <c r="AQ219"/>
  <c r="AR219" s="1"/>
  <c r="AS219" s="1"/>
  <c r="P279"/>
  <c r="Q279" s="1"/>
  <c r="AC279" s="1"/>
  <c r="AT287"/>
  <c r="AD444"/>
  <c r="AH444" s="1"/>
  <c r="AI444" s="1"/>
  <c r="AJ444" s="1"/>
  <c r="AK444" s="1"/>
  <c r="BM444" s="1"/>
  <c r="BF444"/>
  <c r="BG444" s="1"/>
  <c r="CH444" s="1"/>
  <c r="BI444" s="1"/>
  <c r="BJ444" s="1"/>
  <c r="AT219"/>
  <c r="AQ212"/>
  <c r="AR212" s="1"/>
  <c r="AS212" s="1"/>
  <c r="AQ150"/>
  <c r="AR150" s="1"/>
  <c r="AS150" s="1"/>
  <c r="AQ287"/>
  <c r="AR287" s="1"/>
  <c r="AS287" s="1"/>
  <c r="AW505"/>
  <c r="AW73"/>
  <c r="X169"/>
  <c r="AP169" s="1"/>
  <c r="I167" i="3" s="1"/>
  <c r="AC271" i="1"/>
  <c r="AN263"/>
  <c r="D261" i="3" s="1"/>
  <c r="R157" i="1"/>
  <c r="U157" s="1"/>
  <c r="AD157" s="1"/>
  <c r="AE157" s="1"/>
  <c r="AJ157" s="1"/>
  <c r="AU287"/>
  <c r="AV287" s="1"/>
  <c r="G285" i="3" s="1"/>
  <c r="AC171" i="1"/>
  <c r="S271"/>
  <c r="Z418"/>
  <c r="AE418" s="1"/>
  <c r="R171"/>
  <c r="U171" s="1"/>
  <c r="AU219"/>
  <c r="AV219" s="1"/>
  <c r="G217" i="3" s="1"/>
  <c r="X259" i="1"/>
  <c r="AP259" s="1"/>
  <c r="I257" i="3" s="1"/>
  <c r="AA253" i="1"/>
  <c r="AB253" s="1"/>
  <c r="BM217"/>
  <c r="P215" i="3" s="1"/>
  <c r="BH73" i="1"/>
  <c r="AL73" s="1"/>
  <c r="AM73" s="1"/>
  <c r="AD220"/>
  <c r="AE220" s="1"/>
  <c r="AJ220" s="1"/>
  <c r="W154"/>
  <c r="W157"/>
  <c r="AX73"/>
  <c r="BC73" s="1"/>
  <c r="BD418"/>
  <c r="AD410"/>
  <c r="AC410"/>
  <c r="AG410"/>
  <c r="X418"/>
  <c r="Y418" s="1"/>
  <c r="J223" i="3"/>
  <c r="P579" i="1"/>
  <c r="BH579" s="1"/>
  <c r="AE227"/>
  <c r="AJ227" s="1"/>
  <c r="S188"/>
  <c r="P173"/>
  <c r="Q173" s="1"/>
  <c r="AA173" s="1"/>
  <c r="AB173" s="1"/>
  <c r="R467"/>
  <c r="T467" s="1"/>
  <c r="AA143"/>
  <c r="AB143" s="1"/>
  <c r="W253"/>
  <c r="AA171"/>
  <c r="AB171" s="1"/>
  <c r="BD36"/>
  <c r="BG35" s="1"/>
  <c r="BI35" s="1"/>
  <c r="N33" i="3" s="1"/>
  <c r="AA154" i="1"/>
  <c r="AB154" s="1"/>
  <c r="R271"/>
  <c r="AE138"/>
  <c r="AJ138" s="1"/>
  <c r="S157"/>
  <c r="V157" s="1"/>
  <c r="T157" s="1"/>
  <c r="Y157" s="1"/>
  <c r="Z157" s="1"/>
  <c r="AN157" s="1"/>
  <c r="D155" i="3" s="1"/>
  <c r="AC188" i="1"/>
  <c r="S253"/>
  <c r="AT90"/>
  <c r="AU90" s="1"/>
  <c r="AV90" s="1"/>
  <c r="G88" i="3" s="1"/>
  <c r="Q437" i="1"/>
  <c r="BD437" s="1"/>
  <c r="AC527"/>
  <c r="S154"/>
  <c r="AC154"/>
  <c r="AA271"/>
  <c r="AB271" s="1"/>
  <c r="BF527"/>
  <c r="BG527" s="1"/>
  <c r="CH527" s="1"/>
  <c r="BI527" s="1"/>
  <c r="BJ527" s="1"/>
  <c r="AD527"/>
  <c r="O195"/>
  <c r="O489" s="1"/>
  <c r="AA188"/>
  <c r="AB188" s="1"/>
  <c r="O192"/>
  <c r="O486" s="1"/>
  <c r="AT237"/>
  <c r="AX237" s="1"/>
  <c r="AQ90"/>
  <c r="AR90" s="1"/>
  <c r="AS90" s="1"/>
  <c r="AG527"/>
  <c r="BH236"/>
  <c r="AL236" s="1"/>
  <c r="AM236" s="1"/>
  <c r="AW236"/>
  <c r="AX236"/>
  <c r="K234" i="3" s="1"/>
  <c r="AT269" i="1"/>
  <c r="AX269" s="1"/>
  <c r="K267" i="3" s="1"/>
  <c r="P176" i="1"/>
  <c r="Q176" s="1"/>
  <c r="R176" s="1"/>
  <c r="R456"/>
  <c r="T456" s="1"/>
  <c r="O181"/>
  <c r="O475" s="1"/>
  <c r="R475" s="1"/>
  <c r="AZ112"/>
  <c r="BA112" s="1"/>
  <c r="R143"/>
  <c r="U143" s="1"/>
  <c r="AW211"/>
  <c r="P162"/>
  <c r="Q162" s="1"/>
  <c r="W162" s="1"/>
  <c r="AY112"/>
  <c r="W143"/>
  <c r="AD124"/>
  <c r="AE124" s="1"/>
  <c r="AJ124" s="1"/>
  <c r="BC112"/>
  <c r="AA126"/>
  <c r="AB126" s="1"/>
  <c r="AC143"/>
  <c r="P470"/>
  <c r="BH470" s="1"/>
  <c r="W126"/>
  <c r="P190"/>
  <c r="Q190" s="1"/>
  <c r="W190" s="1"/>
  <c r="AP152"/>
  <c r="I150" i="3" s="1"/>
  <c r="AD152" i="1"/>
  <c r="AE152" s="1"/>
  <c r="AJ152" s="1"/>
  <c r="S126"/>
  <c r="V126" s="1"/>
  <c r="T126" s="1"/>
  <c r="Y126" s="1"/>
  <c r="Z126" s="1"/>
  <c r="AN126" s="1"/>
  <c r="D124" i="3" s="1"/>
  <c r="BH211" i="1"/>
  <c r="AL211" s="1"/>
  <c r="AM211" s="1"/>
  <c r="AX211"/>
  <c r="BC211" s="1"/>
  <c r="BD235"/>
  <c r="BG234" s="1"/>
  <c r="BI234" s="1"/>
  <c r="N232" i="3" s="1"/>
  <c r="W171" i="1"/>
  <c r="AU269"/>
  <c r="AV269" s="1"/>
  <c r="G267" i="3" s="1"/>
  <c r="AA303" i="1"/>
  <c r="AB303" s="1"/>
  <c r="AC303"/>
  <c r="AD277"/>
  <c r="AE277" s="1"/>
  <c r="AJ277" s="1"/>
  <c r="AW243"/>
  <c r="AQ269"/>
  <c r="AR269" s="1"/>
  <c r="AS269" s="1"/>
  <c r="BH243"/>
  <c r="AL243" s="1"/>
  <c r="AM243" s="1"/>
  <c r="AU237"/>
  <c r="AV237" s="1"/>
  <c r="G235" i="3" s="1"/>
  <c r="AP504" i="1"/>
  <c r="AQ504" s="1"/>
  <c r="AW225"/>
  <c r="AX225"/>
  <c r="K223" i="3" s="1"/>
  <c r="AW356" i="1"/>
  <c r="R303"/>
  <c r="U303" s="1"/>
  <c r="W303"/>
  <c r="AN303" s="1"/>
  <c r="D301" i="3" s="1"/>
  <c r="AA564" i="1"/>
  <c r="AG564" s="1"/>
  <c r="AK349"/>
  <c r="BM349" s="1"/>
  <c r="AC398"/>
  <c r="AY365"/>
  <c r="AZ365" s="1"/>
  <c r="AX644"/>
  <c r="AY644" s="1"/>
  <c r="AZ644" s="1"/>
  <c r="AE463"/>
  <c r="AP331"/>
  <c r="AQ331" s="1"/>
  <c r="AV398"/>
  <c r="AX398" s="1"/>
  <c r="AL621"/>
  <c r="AM621" s="1"/>
  <c r="BA612"/>
  <c r="BA356"/>
  <c r="E60" i="3" s="1"/>
  <c r="AD394" i="1"/>
  <c r="AA446"/>
  <c r="AD376"/>
  <c r="AP633"/>
  <c r="AQ633" s="1"/>
  <c r="BR633" s="1"/>
  <c r="AV375"/>
  <c r="AX375" s="1"/>
  <c r="AN406"/>
  <c r="AL519"/>
  <c r="AM519" s="1"/>
  <c r="AN519" s="1"/>
  <c r="AP612"/>
  <c r="AQ612" s="1"/>
  <c r="BR612" s="1"/>
  <c r="BF377"/>
  <c r="BG377" s="1"/>
  <c r="CH377" s="1"/>
  <c r="BI377" s="1"/>
  <c r="BJ377" s="1"/>
  <c r="AY537"/>
  <c r="AZ537" s="1"/>
  <c r="AL615"/>
  <c r="AM615" s="1"/>
  <c r="AN615" s="1"/>
  <c r="AV418"/>
  <c r="AX418" s="1"/>
  <c r="AC418"/>
  <c r="AC436"/>
  <c r="AK537"/>
  <c r="BM537" s="1"/>
  <c r="AW506"/>
  <c r="AL537"/>
  <c r="AM537" s="1"/>
  <c r="AP628"/>
  <c r="AS628" s="1"/>
  <c r="AT628" s="1"/>
  <c r="AV450"/>
  <c r="AX450" s="1"/>
  <c r="AP330"/>
  <c r="L34" i="3" s="1"/>
  <c r="BA425" i="1"/>
  <c r="E129" i="3" s="1"/>
  <c r="AK617" i="1"/>
  <c r="AP617" s="1"/>
  <c r="AD418"/>
  <c r="BA346"/>
  <c r="E50" i="3" s="1"/>
  <c r="AP318" i="1"/>
  <c r="AQ318" s="1"/>
  <c r="AL411"/>
  <c r="AM411" s="1"/>
  <c r="AN411" s="1"/>
  <c r="AL612"/>
  <c r="J115" i="3"/>
  <c r="BA624" i="1"/>
  <c r="AC394"/>
  <c r="AD436"/>
  <c r="AE514"/>
  <c r="AN330"/>
  <c r="AY349"/>
  <c r="AZ349" s="1"/>
  <c r="AX410"/>
  <c r="BA410" s="1"/>
  <c r="E114" i="3" s="1"/>
  <c r="S35" i="7"/>
  <c r="I46" i="10"/>
  <c r="N27" i="14" s="1"/>
  <c r="AL354" i="1"/>
  <c r="AM354" s="1"/>
  <c r="AN354" s="1"/>
  <c r="AL346"/>
  <c r="AM346" s="1"/>
  <c r="AN346" s="1"/>
  <c r="AP338"/>
  <c r="AS338" s="1"/>
  <c r="AT338" s="1"/>
  <c r="AU338" s="1"/>
  <c r="AB564"/>
  <c r="AV415"/>
  <c r="AX415" s="1"/>
  <c r="AF394"/>
  <c r="BF436"/>
  <c r="BG436" s="1"/>
  <c r="CH436" s="1"/>
  <c r="BI436" s="1"/>
  <c r="BJ436" s="1"/>
  <c r="BF382"/>
  <c r="AE435"/>
  <c r="AA398"/>
  <c r="AG398" s="1"/>
  <c r="BA336"/>
  <c r="E40" i="3" s="1"/>
  <c r="AK336" i="1"/>
  <c r="BM336" s="1"/>
  <c r="AL336"/>
  <c r="AM336" s="1"/>
  <c r="AN336" s="1"/>
  <c r="AP406"/>
  <c r="L110" i="3" s="1"/>
  <c r="AP630" i="1"/>
  <c r="AQ630" s="1"/>
  <c r="BR630" s="1"/>
  <c r="AD521"/>
  <c r="AY370"/>
  <c r="AZ370" s="1"/>
  <c r="AP313"/>
  <c r="L17" i="3" s="1"/>
  <c r="AC382" i="1"/>
  <c r="AP333"/>
  <c r="L37" i="3" s="1"/>
  <c r="AL342" i="1"/>
  <c r="AM342" s="1"/>
  <c r="AN342" s="1"/>
  <c r="AL606"/>
  <c r="AM606" s="1"/>
  <c r="AN606" s="1"/>
  <c r="AA433"/>
  <c r="AG433" s="1"/>
  <c r="AP321"/>
  <c r="AQ321" s="1"/>
  <c r="BR321" s="1"/>
  <c r="M25" i="3" s="1"/>
  <c r="V558" i="1"/>
  <c r="W558" s="1"/>
  <c r="AD388"/>
  <c r="AA394"/>
  <c r="AG394" s="1"/>
  <c r="AC422"/>
  <c r="AC507"/>
  <c r="AX444"/>
  <c r="BA444" s="1"/>
  <c r="E148" i="3" s="1"/>
  <c r="AH650" i="1"/>
  <c r="AI650" s="1"/>
  <c r="AJ650" s="1"/>
  <c r="AK650" s="1"/>
  <c r="AH644"/>
  <c r="AI644" s="1"/>
  <c r="AJ644" s="1"/>
  <c r="AK644" s="1"/>
  <c r="AF396"/>
  <c r="AX657"/>
  <c r="AY657" s="1"/>
  <c r="AZ657" s="1"/>
  <c r="AV521"/>
  <c r="AW521" s="1"/>
  <c r="AE528"/>
  <c r="AA546"/>
  <c r="AG546" s="1"/>
  <c r="Y376"/>
  <c r="AF376" s="1"/>
  <c r="AC521"/>
  <c r="AK345"/>
  <c r="BM345" s="1"/>
  <c r="AC429"/>
  <c r="AA432"/>
  <c r="AG432" s="1"/>
  <c r="Y399"/>
  <c r="BF399" s="1"/>
  <c r="BG399" s="1"/>
  <c r="CH399" s="1"/>
  <c r="BI399" s="1"/>
  <c r="BJ399" s="1"/>
  <c r="AP407"/>
  <c r="AS407" s="1"/>
  <c r="AT407" s="1"/>
  <c r="AU407" s="1"/>
  <c r="AP323"/>
  <c r="AQ323" s="1"/>
  <c r="AC388"/>
  <c r="J61" i="3"/>
  <c r="BF429" i="1"/>
  <c r="BG429" s="1"/>
  <c r="CH429" s="1"/>
  <c r="BI429" s="1"/>
  <c r="BJ429" s="1"/>
  <c r="AY610"/>
  <c r="AZ610" s="1"/>
  <c r="AW635"/>
  <c r="BF398"/>
  <c r="BG398" s="1"/>
  <c r="CH398" s="1"/>
  <c r="BI398" s="1"/>
  <c r="BJ398" s="1"/>
  <c r="Q36" i="7"/>
  <c r="H6" i="6" s="1"/>
  <c r="I45" i="10" s="1"/>
  <c r="BF521" i="1"/>
  <c r="BG521" s="1"/>
  <c r="CH521" s="1"/>
  <c r="BI521" s="1"/>
  <c r="BJ521" s="1"/>
  <c r="AD382"/>
  <c r="AD507"/>
  <c r="AL345"/>
  <c r="AM345" s="1"/>
  <c r="AN345" s="1"/>
  <c r="AL357"/>
  <c r="AM357" s="1"/>
  <c r="AN357" s="1"/>
  <c r="AP315"/>
  <c r="AQ315" s="1"/>
  <c r="AP529"/>
  <c r="AQ529" s="1"/>
  <c r="AX563"/>
  <c r="BA563" s="1"/>
  <c r="E267" i="3" s="1"/>
  <c r="AW556" i="1"/>
  <c r="AP310"/>
  <c r="AS310" s="1"/>
  <c r="AT310" s="1"/>
  <c r="AU310" s="1"/>
  <c r="AX430"/>
  <c r="BA430" s="1"/>
  <c r="E134" i="3" s="1"/>
  <c r="AN611" i="1"/>
  <c r="AV507"/>
  <c r="AX507" s="1"/>
  <c r="Q37" i="7"/>
  <c r="P5" s="1"/>
  <c r="AD398" i="1"/>
  <c r="AD429"/>
  <c r="AC399"/>
  <c r="AD422"/>
  <c r="AP309"/>
  <c r="AQ309" s="1"/>
  <c r="AP320"/>
  <c r="AQ320" s="1"/>
  <c r="BR320" s="1"/>
  <c r="M24" i="3" s="1"/>
  <c r="BF422" i="1"/>
  <c r="BG422" s="1"/>
  <c r="CH422" s="1"/>
  <c r="BI422" s="1"/>
  <c r="BJ422" s="1"/>
  <c r="BF507"/>
  <c r="BG507" s="1"/>
  <c r="CH507" s="1"/>
  <c r="BI507" s="1"/>
  <c r="BJ507" s="1"/>
  <c r="AH643"/>
  <c r="AI643" s="1"/>
  <c r="AJ643" s="1"/>
  <c r="AL643" s="1"/>
  <c r="AM643" s="1"/>
  <c r="AN643" s="1"/>
  <c r="AX427"/>
  <c r="BA427" s="1"/>
  <c r="E131" i="3" s="1"/>
  <c r="AV435" i="1"/>
  <c r="AX435" s="1"/>
  <c r="AC546"/>
  <c r="AG435"/>
  <c r="AY364"/>
  <c r="AZ364" s="1"/>
  <c r="AY512"/>
  <c r="AZ512" s="1"/>
  <c r="AV532"/>
  <c r="AX532" s="1"/>
  <c r="L29" i="7"/>
  <c r="M29" s="1"/>
  <c r="N29" s="1"/>
  <c r="L30"/>
  <c r="N28"/>
  <c r="S28"/>
  <c r="H12" i="6"/>
  <c r="AK624" i="1"/>
  <c r="AP624" s="1"/>
  <c r="X582"/>
  <c r="Y582" s="1"/>
  <c r="AL349"/>
  <c r="AM349" s="1"/>
  <c r="AN349" s="1"/>
  <c r="AP329"/>
  <c r="AQ329" s="1"/>
  <c r="AV432"/>
  <c r="AX432" s="1"/>
  <c r="AV396"/>
  <c r="AW396" s="1"/>
  <c r="AH641"/>
  <c r="AI641" s="1"/>
  <c r="AJ641" s="1"/>
  <c r="AK641" s="1"/>
  <c r="AP339"/>
  <c r="AQ339" s="1"/>
  <c r="BR339" s="1"/>
  <c r="BS339" s="1"/>
  <c r="AL610"/>
  <c r="AM610" s="1"/>
  <c r="AN610" s="1"/>
  <c r="AC435"/>
  <c r="AE392"/>
  <c r="AA379"/>
  <c r="AG379" s="1"/>
  <c r="AD546"/>
  <c r="AA557"/>
  <c r="AG557" s="1"/>
  <c r="AA373"/>
  <c r="AG373" s="1"/>
  <c r="AA391"/>
  <c r="AG391" s="1"/>
  <c r="AK361"/>
  <c r="BM361" s="1"/>
  <c r="AC396"/>
  <c r="BA361"/>
  <c r="E65" i="3" s="1"/>
  <c r="AY343" i="1"/>
  <c r="AZ343" s="1"/>
  <c r="AL353"/>
  <c r="AM353" s="1"/>
  <c r="AN353" s="1"/>
  <c r="AV528"/>
  <c r="AX528" s="1"/>
  <c r="BF601"/>
  <c r="BG601" s="1"/>
  <c r="CH601" s="1"/>
  <c r="BI601" s="1"/>
  <c r="BJ601" s="1"/>
  <c r="AV372"/>
  <c r="AW372" s="1"/>
  <c r="AW527"/>
  <c r="AP335"/>
  <c r="AQ335" s="1"/>
  <c r="BR335" s="1"/>
  <c r="M39" i="3" s="1"/>
  <c r="AD564" i="1"/>
  <c r="AA403"/>
  <c r="AG403" s="1"/>
  <c r="AE376"/>
  <c r="Y446"/>
  <c r="AV446" s="1"/>
  <c r="AK341"/>
  <c r="BM341" s="1"/>
  <c r="AP316"/>
  <c r="AS316" s="1"/>
  <c r="AT316" s="1"/>
  <c r="AY371"/>
  <c r="AZ371" s="1"/>
  <c r="AP317"/>
  <c r="L21" i="3" s="1"/>
  <c r="BF539" i="1"/>
  <c r="BG539" s="1"/>
  <c r="CH539" s="1"/>
  <c r="BI539" s="1"/>
  <c r="BJ539" s="1"/>
  <c r="AF372"/>
  <c r="AG372"/>
  <c r="BM367"/>
  <c r="X454"/>
  <c r="Y454" s="1"/>
  <c r="AK412"/>
  <c r="BM412" s="1"/>
  <c r="AX531"/>
  <c r="BA531" s="1"/>
  <c r="E235" i="3" s="1"/>
  <c r="AL412" i="1"/>
  <c r="AM412" s="1"/>
  <c r="AN412" s="1"/>
  <c r="AK365"/>
  <c r="BM365" s="1"/>
  <c r="AL512"/>
  <c r="AM512" s="1"/>
  <c r="AN512" s="1"/>
  <c r="AL348"/>
  <c r="AM348" s="1"/>
  <c r="AN348" s="1"/>
  <c r="BC465"/>
  <c r="AW340"/>
  <c r="AK348"/>
  <c r="BM348" s="1"/>
  <c r="AL367"/>
  <c r="AM367" s="1"/>
  <c r="AN367" s="1"/>
  <c r="AL608"/>
  <c r="AM608" s="1"/>
  <c r="AN608" s="1"/>
  <c r="S468"/>
  <c r="U468" s="1"/>
  <c r="AB468" s="1"/>
  <c r="AL365"/>
  <c r="AM365" s="1"/>
  <c r="BC423"/>
  <c r="BE582"/>
  <c r="CI582" s="1"/>
  <c r="J71" i="3"/>
  <c r="AF384" i="1"/>
  <c r="BG387"/>
  <c r="CH387" s="1"/>
  <c r="BI387" s="1"/>
  <c r="BJ387" s="1"/>
  <c r="AK618"/>
  <c r="AP618" s="1"/>
  <c r="AD384"/>
  <c r="AF521"/>
  <c r="AD435"/>
  <c r="AF538"/>
  <c r="AD446"/>
  <c r="AF435"/>
  <c r="AK342"/>
  <c r="BM342" s="1"/>
  <c r="AK353"/>
  <c r="BM353" s="1"/>
  <c r="AB521"/>
  <c r="BA341"/>
  <c r="E45" i="3" s="1"/>
  <c r="BG382" i="1"/>
  <c r="CH382" s="1"/>
  <c r="BI382" s="1"/>
  <c r="BJ382" s="1"/>
  <c r="J63" i="3"/>
  <c r="AV571" i="1"/>
  <c r="AW571" s="1"/>
  <c r="AK619"/>
  <c r="BM619" s="1"/>
  <c r="AA521"/>
  <c r="AG521" s="1"/>
  <c r="BF435"/>
  <c r="BG435" s="1"/>
  <c r="CH435" s="1"/>
  <c r="BI435" s="1"/>
  <c r="BJ435" s="1"/>
  <c r="AH661"/>
  <c r="AI661" s="1"/>
  <c r="AJ661" s="1"/>
  <c r="AK661" s="1"/>
  <c r="AV557"/>
  <c r="AW557" s="1"/>
  <c r="BF393"/>
  <c r="BG393" s="1"/>
  <c r="CH393" s="1"/>
  <c r="BI393" s="1"/>
  <c r="BJ393" s="1"/>
  <c r="AH654"/>
  <c r="AI654" s="1"/>
  <c r="AJ654" s="1"/>
  <c r="AL654" s="1"/>
  <c r="AM654" s="1"/>
  <c r="AN654" s="1"/>
  <c r="AH657"/>
  <c r="AI657" s="1"/>
  <c r="AJ657" s="1"/>
  <c r="AL657" s="1"/>
  <c r="AM657" s="1"/>
  <c r="AH637"/>
  <c r="AI637" s="1"/>
  <c r="AJ637" s="1"/>
  <c r="AL637" s="1"/>
  <c r="AM637" s="1"/>
  <c r="AN637" s="1"/>
  <c r="BF385"/>
  <c r="BG385" s="1"/>
  <c r="CH385" s="1"/>
  <c r="BI385" s="1"/>
  <c r="BJ385" s="1"/>
  <c r="AH352"/>
  <c r="AI352" s="1"/>
  <c r="AJ352" s="1"/>
  <c r="J56" i="3" s="1"/>
  <c r="AP311" i="1"/>
  <c r="AS311" s="1"/>
  <c r="AT311" s="1"/>
  <c r="AU311" s="1"/>
  <c r="AP326"/>
  <c r="AQ326" s="1"/>
  <c r="BR326" s="1"/>
  <c r="M30" i="3" s="1"/>
  <c r="AC564" i="1"/>
  <c r="AL364"/>
  <c r="AM364" s="1"/>
  <c r="AN364" s="1"/>
  <c r="AK346"/>
  <c r="BM346" s="1"/>
  <c r="AK358"/>
  <c r="BM358" s="1"/>
  <c r="AL341"/>
  <c r="AM341" s="1"/>
  <c r="AN341" s="1"/>
  <c r="AP332"/>
  <c r="AQ332" s="1"/>
  <c r="AK607"/>
  <c r="AP607" s="1"/>
  <c r="AH556"/>
  <c r="AI556" s="1"/>
  <c r="AJ556" s="1"/>
  <c r="J260" i="3" s="1"/>
  <c r="BE533" i="1"/>
  <c r="CI533" s="1"/>
  <c r="BE469"/>
  <c r="CI469" s="1"/>
  <c r="BD582"/>
  <c r="S466"/>
  <c r="U466" s="1"/>
  <c r="AB466" s="1"/>
  <c r="Z441"/>
  <c r="AE441" s="1"/>
  <c r="AE388"/>
  <c r="V469"/>
  <c r="W469" s="1"/>
  <c r="AA415"/>
  <c r="AG415" s="1"/>
  <c r="BA340"/>
  <c r="E44" i="3" s="1"/>
  <c r="BC533" i="1"/>
  <c r="AB557"/>
  <c r="AV393"/>
  <c r="AW393" s="1"/>
  <c r="AH417"/>
  <c r="AI417" s="1"/>
  <c r="AJ417" s="1"/>
  <c r="J121" i="3" s="1"/>
  <c r="AH527" i="1"/>
  <c r="AI527" s="1"/>
  <c r="AJ527" s="1"/>
  <c r="J231" i="3" s="1"/>
  <c r="AH639" i="1"/>
  <c r="AI639" s="1"/>
  <c r="AJ639" s="1"/>
  <c r="AL639" s="1"/>
  <c r="AH416"/>
  <c r="AI416" s="1"/>
  <c r="AJ416" s="1"/>
  <c r="J120" i="3" s="1"/>
  <c r="AA450" i="1"/>
  <c r="AG450" s="1"/>
  <c r="V424"/>
  <c r="W424" s="1"/>
  <c r="S465"/>
  <c r="U465" s="1"/>
  <c r="AB465" s="1"/>
  <c r="Z423"/>
  <c r="AA423" s="1"/>
  <c r="AA397"/>
  <c r="AG397" s="1"/>
  <c r="AL361"/>
  <c r="AM361" s="1"/>
  <c r="AN361" s="1"/>
  <c r="AL350"/>
  <c r="AM350" s="1"/>
  <c r="AN350" s="1"/>
  <c r="BE440"/>
  <c r="CI440" s="1"/>
  <c r="AV395"/>
  <c r="AW395" s="1"/>
  <c r="AW662"/>
  <c r="X468"/>
  <c r="Y468" s="1"/>
  <c r="S582"/>
  <c r="U582" s="1"/>
  <c r="V440"/>
  <c r="W440" s="1"/>
  <c r="Z420"/>
  <c r="AE420" s="1"/>
  <c r="AA396"/>
  <c r="AG396" s="1"/>
  <c r="AE377"/>
  <c r="AK512"/>
  <c r="BM512" s="1"/>
  <c r="AN329"/>
  <c r="AC393"/>
  <c r="AX416"/>
  <c r="BA416" s="1"/>
  <c r="E120" i="3" s="1"/>
  <c r="BE508" i="1"/>
  <c r="CI508" s="1"/>
  <c r="AP322"/>
  <c r="L26" i="3" s="1"/>
  <c r="AP325" i="1"/>
  <c r="L29" i="3" s="1"/>
  <c r="AG384" i="1"/>
  <c r="AH636"/>
  <c r="AI636" s="1"/>
  <c r="AJ636" s="1"/>
  <c r="AK636" s="1"/>
  <c r="AH634"/>
  <c r="AI634" s="1"/>
  <c r="AJ634" s="1"/>
  <c r="AK634" s="1"/>
  <c r="AK369"/>
  <c r="BM369" s="1"/>
  <c r="AK347"/>
  <c r="BM347" s="1"/>
  <c r="AW545"/>
  <c r="AB415"/>
  <c r="AH665"/>
  <c r="AI665" s="1"/>
  <c r="AJ665" s="1"/>
  <c r="AK665" s="1"/>
  <c r="X508"/>
  <c r="Y508" s="1"/>
  <c r="V404"/>
  <c r="W404" s="1"/>
  <c r="X441"/>
  <c r="Y441" s="1"/>
  <c r="AV388"/>
  <c r="AW388" s="1"/>
  <c r="Z424"/>
  <c r="AA424" s="1"/>
  <c r="Z533"/>
  <c r="AA533" s="1"/>
  <c r="X423"/>
  <c r="Y423" s="1"/>
  <c r="AG538"/>
  <c r="V482"/>
  <c r="W482" s="1"/>
  <c r="AD403"/>
  <c r="AL369"/>
  <c r="AM369" s="1"/>
  <c r="AN369" s="1"/>
  <c r="AL358"/>
  <c r="AM358" s="1"/>
  <c r="AL362"/>
  <c r="AM362" s="1"/>
  <c r="AN362" s="1"/>
  <c r="BD468"/>
  <c r="BE404"/>
  <c r="CI404" s="1"/>
  <c r="BC454"/>
  <c r="BE420"/>
  <c r="CI420" s="1"/>
  <c r="BC469"/>
  <c r="AV436"/>
  <c r="AX436" s="1"/>
  <c r="BF394"/>
  <c r="BG394" s="1"/>
  <c r="CH394" s="1"/>
  <c r="BI394" s="1"/>
  <c r="BJ394" s="1"/>
  <c r="AV581"/>
  <c r="AW581" s="1"/>
  <c r="AV402"/>
  <c r="AW402" s="1"/>
  <c r="AX652"/>
  <c r="AY652" s="1"/>
  <c r="AZ652" s="1"/>
  <c r="BA611"/>
  <c r="AK620"/>
  <c r="AP620" s="1"/>
  <c r="AH646"/>
  <c r="AI646" s="1"/>
  <c r="AJ646" s="1"/>
  <c r="AL646" s="1"/>
  <c r="AM646" s="1"/>
  <c r="AN646" s="1"/>
  <c r="AD532"/>
  <c r="AC532"/>
  <c r="AK343"/>
  <c r="BM343" s="1"/>
  <c r="AP312"/>
  <c r="AS312" s="1"/>
  <c r="AT312" s="1"/>
  <c r="AD415"/>
  <c r="BD25"/>
  <c r="BG24" s="1"/>
  <c r="BI24" s="1"/>
  <c r="N22" i="3" s="1"/>
  <c r="Z508" i="1"/>
  <c r="AE508" s="1"/>
  <c r="S404"/>
  <c r="U404" s="1"/>
  <c r="AB404" s="1"/>
  <c r="X440"/>
  <c r="Y440" s="1"/>
  <c r="X466"/>
  <c r="Y466" s="1"/>
  <c r="V420"/>
  <c r="W420" s="1"/>
  <c r="AE393"/>
  <c r="V454"/>
  <c r="W454" s="1"/>
  <c r="Z465"/>
  <c r="AE465" s="1"/>
  <c r="AC539"/>
  <c r="S533"/>
  <c r="U533" s="1"/>
  <c r="AB533" s="1"/>
  <c r="X469"/>
  <c r="Y469" s="1"/>
  <c r="AE395"/>
  <c r="AA436"/>
  <c r="AG436" s="1"/>
  <c r="Z482"/>
  <c r="AE482" s="1"/>
  <c r="AD396"/>
  <c r="AK366"/>
  <c r="BM366" s="1"/>
  <c r="AK555"/>
  <c r="BM555" s="1"/>
  <c r="AK359"/>
  <c r="BM359" s="1"/>
  <c r="BC468"/>
  <c r="BD404"/>
  <c r="BE424"/>
  <c r="CI424" s="1"/>
  <c r="BD420"/>
  <c r="BC441"/>
  <c r="BD423"/>
  <c r="BD508"/>
  <c r="AV538"/>
  <c r="AW538" s="1"/>
  <c r="AP337"/>
  <c r="L41" i="3" s="1"/>
  <c r="AK371" i="1"/>
  <c r="BM371" s="1"/>
  <c r="BF415"/>
  <c r="BG415" s="1"/>
  <c r="CH415" s="1"/>
  <c r="BI415" s="1"/>
  <c r="BJ415" s="1"/>
  <c r="BF374"/>
  <c r="BG374" s="1"/>
  <c r="CH374" s="1"/>
  <c r="BI374" s="1"/>
  <c r="BJ374" s="1"/>
  <c r="BF401"/>
  <c r="BG401" s="1"/>
  <c r="CH401" s="1"/>
  <c r="BI401" s="1"/>
  <c r="BJ401" s="1"/>
  <c r="BF464"/>
  <c r="BG464" s="1"/>
  <c r="CH464" s="1"/>
  <c r="BI464" s="1"/>
  <c r="BJ464" s="1"/>
  <c r="AH545"/>
  <c r="AI545" s="1"/>
  <c r="AJ545" s="1"/>
  <c r="J249" i="3" s="1"/>
  <c r="BF391" i="1"/>
  <c r="BG391" s="1"/>
  <c r="CH391" s="1"/>
  <c r="BI391" s="1"/>
  <c r="BJ391" s="1"/>
  <c r="BF373"/>
  <c r="BG373" s="1"/>
  <c r="CH373" s="1"/>
  <c r="BI373" s="1"/>
  <c r="BJ373" s="1"/>
  <c r="AF553"/>
  <c r="AV449"/>
  <c r="AX449" s="1"/>
  <c r="AV421"/>
  <c r="AX421" s="1"/>
  <c r="AH427"/>
  <c r="AI427" s="1"/>
  <c r="AJ427" s="1"/>
  <c r="AL427" s="1"/>
  <c r="AM427" s="1"/>
  <c r="AN427" s="1"/>
  <c r="AH445"/>
  <c r="AI445" s="1"/>
  <c r="AJ445" s="1"/>
  <c r="AK445" s="1"/>
  <c r="BM445" s="1"/>
  <c r="S451"/>
  <c r="U451" s="1"/>
  <c r="AB451" s="1"/>
  <c r="AD581"/>
  <c r="AW520"/>
  <c r="AY621"/>
  <c r="AZ621" s="1"/>
  <c r="AF398"/>
  <c r="X515"/>
  <c r="Y515" s="1"/>
  <c r="V554"/>
  <c r="W554" s="1"/>
  <c r="AE449"/>
  <c r="S572"/>
  <c r="U572" s="1"/>
  <c r="AB572" s="1"/>
  <c r="AG422"/>
  <c r="AL343"/>
  <c r="AM343" s="1"/>
  <c r="AN343" s="1"/>
  <c r="AL366"/>
  <c r="AM366" s="1"/>
  <c r="AN366" s="1"/>
  <c r="AL347"/>
  <c r="AM347" s="1"/>
  <c r="AN347" s="1"/>
  <c r="AL555"/>
  <c r="AM555" s="1"/>
  <c r="AN555" s="1"/>
  <c r="BA369"/>
  <c r="E73" i="3" s="1"/>
  <c r="AV422" i="1"/>
  <c r="AW422" s="1"/>
  <c r="AL371"/>
  <c r="AM371" s="1"/>
  <c r="AN371" s="1"/>
  <c r="BM621"/>
  <c r="CG621" s="1"/>
  <c r="AK605"/>
  <c r="AP605" s="1"/>
  <c r="AF402"/>
  <c r="AD514"/>
  <c r="BD455"/>
  <c r="AP314"/>
  <c r="AS314" s="1"/>
  <c r="AT314" s="1"/>
  <c r="AU314" s="1"/>
  <c r="BF378"/>
  <c r="BG378" s="1"/>
  <c r="CH378" s="1"/>
  <c r="BI378" s="1"/>
  <c r="BJ378" s="1"/>
  <c r="AA387"/>
  <c r="AG387" s="1"/>
  <c r="V438"/>
  <c r="W438" s="1"/>
  <c r="AC395"/>
  <c r="AS76"/>
  <c r="AK362"/>
  <c r="BM362" s="1"/>
  <c r="AK350"/>
  <c r="BM350" s="1"/>
  <c r="AP328"/>
  <c r="L32" i="3" s="1"/>
  <c r="AY353" i="1"/>
  <c r="AZ353" s="1"/>
  <c r="AP511"/>
  <c r="AQ511" s="1"/>
  <c r="AH531"/>
  <c r="AI531" s="1"/>
  <c r="AJ531" s="1"/>
  <c r="AL531" s="1"/>
  <c r="AM531" s="1"/>
  <c r="AN531" s="1"/>
  <c r="BF386"/>
  <c r="BG386" s="1"/>
  <c r="CH386" s="1"/>
  <c r="BI386" s="1"/>
  <c r="BJ386" s="1"/>
  <c r="AH653"/>
  <c r="AI653" s="1"/>
  <c r="AJ653" s="1"/>
  <c r="AK653" s="1"/>
  <c r="AV379"/>
  <c r="AW379" s="1"/>
  <c r="BF395"/>
  <c r="BG395" s="1"/>
  <c r="CH395" s="1"/>
  <c r="BI395" s="1"/>
  <c r="BJ395" s="1"/>
  <c r="S515"/>
  <c r="U515" s="1"/>
  <c r="X434"/>
  <c r="AD434" s="1"/>
  <c r="Z522"/>
  <c r="AE522" s="1"/>
  <c r="AA419"/>
  <c r="Z452"/>
  <c r="AE452" s="1"/>
  <c r="AD392"/>
  <c r="S589"/>
  <c r="U589" s="1"/>
  <c r="AD447"/>
  <c r="AK426"/>
  <c r="BM426" s="1"/>
  <c r="AD464"/>
  <c r="BF421"/>
  <c r="BG421" s="1"/>
  <c r="CH421" s="1"/>
  <c r="BI421" s="1"/>
  <c r="BJ421" s="1"/>
  <c r="BD554"/>
  <c r="BD540"/>
  <c r="BC434"/>
  <c r="AH655"/>
  <c r="AI655" s="1"/>
  <c r="AJ655" s="1"/>
  <c r="AL655" s="1"/>
  <c r="AM655" s="1"/>
  <c r="AN655" s="1"/>
  <c r="AG603"/>
  <c r="BF649"/>
  <c r="BG649" s="1"/>
  <c r="CH649" s="1"/>
  <c r="BI649" s="1"/>
  <c r="BJ649" s="1"/>
  <c r="BF564"/>
  <c r="BG564" s="1"/>
  <c r="CH564" s="1"/>
  <c r="BI564" s="1"/>
  <c r="BJ564" s="1"/>
  <c r="AD390"/>
  <c r="V434"/>
  <c r="W434" s="1"/>
  <c r="X522"/>
  <c r="Y522" s="1"/>
  <c r="S540"/>
  <c r="U540" s="1"/>
  <c r="AB540" s="1"/>
  <c r="AA418"/>
  <c r="AG418" s="1"/>
  <c r="X589"/>
  <c r="Y589" s="1"/>
  <c r="Z448"/>
  <c r="AE448" s="1"/>
  <c r="AD553"/>
  <c r="AD391"/>
  <c r="AB373"/>
  <c r="AF649"/>
  <c r="AH640"/>
  <c r="AI640" s="1"/>
  <c r="AJ640" s="1"/>
  <c r="AL640" s="1"/>
  <c r="BF379"/>
  <c r="BG379" s="1"/>
  <c r="CH379" s="1"/>
  <c r="BI379" s="1"/>
  <c r="BJ379" s="1"/>
  <c r="S455"/>
  <c r="U455" s="1"/>
  <c r="AB455" s="1"/>
  <c r="X565"/>
  <c r="Y565" s="1"/>
  <c r="Z558"/>
  <c r="AE558" s="1"/>
  <c r="X451"/>
  <c r="AC451" s="1"/>
  <c r="AA553"/>
  <c r="AG553" s="1"/>
  <c r="AL409"/>
  <c r="AM409" s="1"/>
  <c r="AN409" s="1"/>
  <c r="AC464"/>
  <c r="AF463"/>
  <c r="AB449"/>
  <c r="BD522"/>
  <c r="BC558"/>
  <c r="AF401"/>
  <c r="AV553"/>
  <c r="AX553" s="1"/>
  <c r="AH656"/>
  <c r="AI656" s="1"/>
  <c r="AJ656" s="1"/>
  <c r="AL656" s="1"/>
  <c r="AM656" s="1"/>
  <c r="AL609"/>
  <c r="AM609" s="1"/>
  <c r="AN609" s="1"/>
  <c r="BH58"/>
  <c r="AL58" s="1"/>
  <c r="AM58" s="1"/>
  <c r="AG421"/>
  <c r="AD378"/>
  <c r="AC528"/>
  <c r="Y392"/>
  <c r="AV392" s="1"/>
  <c r="AW392" s="1"/>
  <c r="AK340"/>
  <c r="BM340" s="1"/>
  <c r="BC26"/>
  <c r="BM26" s="1"/>
  <c r="BN26" s="1"/>
  <c r="AP319"/>
  <c r="L23" i="3" s="1"/>
  <c r="AX513" i="1"/>
  <c r="AY513" s="1"/>
  <c r="AZ513" s="1"/>
  <c r="AB463"/>
  <c r="AL632"/>
  <c r="AM632" s="1"/>
  <c r="AF390"/>
  <c r="AH563"/>
  <c r="AI563" s="1"/>
  <c r="AJ563" s="1"/>
  <c r="J267" i="3" s="1"/>
  <c r="AC449" i="1"/>
  <c r="AC389"/>
  <c r="AC421"/>
  <c r="AD528"/>
  <c r="AD395"/>
  <c r="AA532"/>
  <c r="AG532" s="1"/>
  <c r="V455"/>
  <c r="W455" s="1"/>
  <c r="Z438"/>
  <c r="AE438" s="1"/>
  <c r="Z565"/>
  <c r="AE565" s="1"/>
  <c r="AE399"/>
  <c r="S434"/>
  <c r="U434" s="1"/>
  <c r="AB434" s="1"/>
  <c r="AD449"/>
  <c r="AD432"/>
  <c r="AD421"/>
  <c r="AF422"/>
  <c r="AC419"/>
  <c r="Z554"/>
  <c r="AA554" s="1"/>
  <c r="X540"/>
  <c r="Y540" s="1"/>
  <c r="AD397"/>
  <c r="S452"/>
  <c r="U452" s="1"/>
  <c r="V448"/>
  <c r="W448" s="1"/>
  <c r="AA429"/>
  <c r="AG429" s="1"/>
  <c r="AA390"/>
  <c r="AG390" s="1"/>
  <c r="AL340"/>
  <c r="AM340" s="1"/>
  <c r="AN340" s="1"/>
  <c r="AC385"/>
  <c r="AN333"/>
  <c r="AF373"/>
  <c r="AK351"/>
  <c r="BM351" s="1"/>
  <c r="AK363"/>
  <c r="BM363" s="1"/>
  <c r="AP334"/>
  <c r="AQ334" s="1"/>
  <c r="BF571"/>
  <c r="BG571" s="1"/>
  <c r="CH571" s="1"/>
  <c r="BI571" s="1"/>
  <c r="BJ571" s="1"/>
  <c r="BD451"/>
  <c r="AY366"/>
  <c r="AZ366" s="1"/>
  <c r="BE515"/>
  <c r="CI515" s="1"/>
  <c r="BE452"/>
  <c r="CI452" s="1"/>
  <c r="BE589"/>
  <c r="CI589" s="1"/>
  <c r="BD448"/>
  <c r="AB398"/>
  <c r="AB418"/>
  <c r="BC438"/>
  <c r="AV387"/>
  <c r="AW387" s="1"/>
  <c r="AW431"/>
  <c r="BF449"/>
  <c r="BG449" s="1"/>
  <c r="CH449" s="1"/>
  <c r="BI449" s="1"/>
  <c r="BJ449" s="1"/>
  <c r="AH414"/>
  <c r="AI414" s="1"/>
  <c r="AJ414" s="1"/>
  <c r="J118" i="3" s="1"/>
  <c r="AV391" i="1"/>
  <c r="AX391" s="1"/>
  <c r="AG449"/>
  <c r="AW656"/>
  <c r="AK622"/>
  <c r="AP622" s="1"/>
  <c r="AK625"/>
  <c r="BM625" s="1"/>
  <c r="AH413"/>
  <c r="AI413" s="1"/>
  <c r="AJ413" s="1"/>
  <c r="J117" i="3" s="1"/>
  <c r="BF528" i="1"/>
  <c r="BG528" s="1"/>
  <c r="CH528" s="1"/>
  <c r="BI528" s="1"/>
  <c r="BJ528" s="1"/>
  <c r="AF375"/>
  <c r="AF432"/>
  <c r="BF553"/>
  <c r="BG553" s="1"/>
  <c r="CH553" s="1"/>
  <c r="BI553" s="1"/>
  <c r="BJ553" s="1"/>
  <c r="AF418"/>
  <c r="AF421"/>
  <c r="AC514"/>
  <c r="AF391"/>
  <c r="AL426"/>
  <c r="AM426" s="1"/>
  <c r="AN426" s="1"/>
  <c r="AV389"/>
  <c r="AX389" s="1"/>
  <c r="AC553"/>
  <c r="AF400"/>
  <c r="BC20"/>
  <c r="BD20" s="1"/>
  <c r="BG19" s="1"/>
  <c r="BI19" s="1"/>
  <c r="N17" i="3" s="1"/>
  <c r="AD373" i="1"/>
  <c r="Z515"/>
  <c r="AE515" s="1"/>
  <c r="AG463"/>
  <c r="AG528"/>
  <c r="Z455"/>
  <c r="AA455" s="1"/>
  <c r="S438"/>
  <c r="U438" s="1"/>
  <c r="AB438" s="1"/>
  <c r="S565"/>
  <c r="U565" s="1"/>
  <c r="AG375"/>
  <c r="X558"/>
  <c r="AC558" s="1"/>
  <c r="V522"/>
  <c r="W522" s="1"/>
  <c r="AF564"/>
  <c r="AC402"/>
  <c r="AC391"/>
  <c r="Z451"/>
  <c r="AE451" s="1"/>
  <c r="S554"/>
  <c r="U554" s="1"/>
  <c r="AB554" s="1"/>
  <c r="V540"/>
  <c r="W540" s="1"/>
  <c r="AC373"/>
  <c r="X452"/>
  <c r="Y452" s="1"/>
  <c r="Z589"/>
  <c r="AA589" s="1"/>
  <c r="S448"/>
  <c r="U448" s="1"/>
  <c r="AB448" s="1"/>
  <c r="AE401"/>
  <c r="AK409"/>
  <c r="BM409" s="1"/>
  <c r="AD385"/>
  <c r="AL351"/>
  <c r="AM351" s="1"/>
  <c r="AN351" s="1"/>
  <c r="AL363"/>
  <c r="AM363" s="1"/>
  <c r="AN363" s="1"/>
  <c r="AC432"/>
  <c r="AF464"/>
  <c r="AC374"/>
  <c r="AD386"/>
  <c r="BF375"/>
  <c r="BG375" s="1"/>
  <c r="CH375" s="1"/>
  <c r="BI375" s="1"/>
  <c r="BJ375" s="1"/>
  <c r="BE455"/>
  <c r="CI455" s="1"/>
  <c r="BC448"/>
  <c r="BD438"/>
  <c r="BE565"/>
  <c r="CI565" s="1"/>
  <c r="BD558"/>
  <c r="BE554"/>
  <c r="CI554" s="1"/>
  <c r="BD434"/>
  <c r="AV385"/>
  <c r="AX385" s="1"/>
  <c r="AN617"/>
  <c r="AF602"/>
  <c r="AN631"/>
  <c r="AK635"/>
  <c r="AP635" s="1"/>
  <c r="AL635"/>
  <c r="AM635" s="1"/>
  <c r="AN635" s="1"/>
  <c r="AE384"/>
  <c r="AC386"/>
  <c r="AA581"/>
  <c r="AG581" s="1"/>
  <c r="AK370"/>
  <c r="BM370" s="1"/>
  <c r="AF436"/>
  <c r="AC377"/>
  <c r="AK425"/>
  <c r="BM425" s="1"/>
  <c r="AF386"/>
  <c r="BF418"/>
  <c r="BG418" s="1"/>
  <c r="CH418" s="1"/>
  <c r="BI418" s="1"/>
  <c r="BJ418" s="1"/>
  <c r="AG395"/>
  <c r="AV374"/>
  <c r="AW374" s="1"/>
  <c r="AH506"/>
  <c r="AI506" s="1"/>
  <c r="AJ506" s="1"/>
  <c r="J210" i="3" s="1"/>
  <c r="AF571" i="1"/>
  <c r="BG433"/>
  <c r="CH433" s="1"/>
  <c r="BI433" s="1"/>
  <c r="BJ433" s="1"/>
  <c r="BF381"/>
  <c r="BG381" s="1"/>
  <c r="CH381" s="1"/>
  <c r="BI381" s="1"/>
  <c r="BJ381" s="1"/>
  <c r="V547"/>
  <c r="W547" s="1"/>
  <c r="AA378"/>
  <c r="AG378" s="1"/>
  <c r="AE464"/>
  <c r="AA385"/>
  <c r="AG385" s="1"/>
  <c r="AA507"/>
  <c r="AG507" s="1"/>
  <c r="AD450"/>
  <c r="AA402"/>
  <c r="AG402" s="1"/>
  <c r="AL370"/>
  <c r="AM370" s="1"/>
  <c r="AN370" s="1"/>
  <c r="AF389"/>
  <c r="AL425"/>
  <c r="AM425" s="1"/>
  <c r="AN425" s="1"/>
  <c r="AF528"/>
  <c r="AD377"/>
  <c r="AC450"/>
  <c r="AV377"/>
  <c r="AX377" s="1"/>
  <c r="AB507"/>
  <c r="BF432"/>
  <c r="BG432" s="1"/>
  <c r="CH432" s="1"/>
  <c r="BI432" s="1"/>
  <c r="BJ432" s="1"/>
  <c r="AX413"/>
  <c r="BA413" s="1"/>
  <c r="E117" i="3" s="1"/>
  <c r="BF532" i="1"/>
  <c r="BG532" s="1"/>
  <c r="CH532" s="1"/>
  <c r="BI532" s="1"/>
  <c r="BJ532" s="1"/>
  <c r="AV383"/>
  <c r="AW383" s="1"/>
  <c r="AH696"/>
  <c r="AI696" s="1"/>
  <c r="AJ696" s="1"/>
  <c r="AK696" s="1"/>
  <c r="AL627"/>
  <c r="AM627" s="1"/>
  <c r="BF384"/>
  <c r="BG384" s="1"/>
  <c r="CH384" s="1"/>
  <c r="BI384" s="1"/>
  <c r="BJ384" s="1"/>
  <c r="AC375"/>
  <c r="AF507"/>
  <c r="AA571"/>
  <c r="AG571" s="1"/>
  <c r="AD375"/>
  <c r="AG377"/>
  <c r="AF377"/>
  <c r="AB553"/>
  <c r="AV464"/>
  <c r="AW464" s="1"/>
  <c r="AP327"/>
  <c r="AQ327" s="1"/>
  <c r="AB395"/>
  <c r="AV647"/>
  <c r="AW647" s="1"/>
  <c r="AF647"/>
  <c r="AV514"/>
  <c r="AW514" s="1"/>
  <c r="AH642"/>
  <c r="AI642" s="1"/>
  <c r="AJ642" s="1"/>
  <c r="AL642" s="1"/>
  <c r="AM642" s="1"/>
  <c r="AN642" s="1"/>
  <c r="X572"/>
  <c r="Y572" s="1"/>
  <c r="AA380"/>
  <c r="AG380" s="1"/>
  <c r="AF449"/>
  <c r="AF382"/>
  <c r="AC400"/>
  <c r="AH431"/>
  <c r="AI431" s="1"/>
  <c r="AJ431" s="1"/>
  <c r="J135" i="3" s="1"/>
  <c r="AF381" i="1"/>
  <c r="AH658"/>
  <c r="AI658" s="1"/>
  <c r="AJ658" s="1"/>
  <c r="AK658" s="1"/>
  <c r="AH664"/>
  <c r="AI664" s="1"/>
  <c r="AJ664" s="1"/>
  <c r="AK664" s="1"/>
  <c r="BF666"/>
  <c r="BG666" s="1"/>
  <c r="CH666" s="1"/>
  <c r="BI666" s="1"/>
  <c r="BJ666" s="1"/>
  <c r="AH428"/>
  <c r="AI428" s="1"/>
  <c r="AJ428" s="1"/>
  <c r="J132" i="3" s="1"/>
  <c r="AF374" i="1"/>
  <c r="AD383"/>
  <c r="AD380"/>
  <c r="AD571"/>
  <c r="AD400"/>
  <c r="AA382"/>
  <c r="AG382" s="1"/>
  <c r="V468"/>
  <c r="W468" s="1"/>
  <c r="V582"/>
  <c r="W582" s="1"/>
  <c r="V508"/>
  <c r="W508" s="1"/>
  <c r="Z404"/>
  <c r="AE404" s="1"/>
  <c r="AA383"/>
  <c r="AG383" s="1"/>
  <c r="S440"/>
  <c r="U440" s="1"/>
  <c r="AB440" s="1"/>
  <c r="AD389"/>
  <c r="Y419"/>
  <c r="BF419" s="1"/>
  <c r="BG419" s="1"/>
  <c r="CH419" s="1"/>
  <c r="BI419" s="1"/>
  <c r="BJ419" s="1"/>
  <c r="V466"/>
  <c r="W466" s="1"/>
  <c r="AA447"/>
  <c r="AG447" s="1"/>
  <c r="S420"/>
  <c r="U420" s="1"/>
  <c r="AB420" s="1"/>
  <c r="AA389"/>
  <c r="AG389" s="1"/>
  <c r="S441"/>
  <c r="U441" s="1"/>
  <c r="AB441" s="1"/>
  <c r="AA539"/>
  <c r="AG539" s="1"/>
  <c r="X424"/>
  <c r="Y424" s="1"/>
  <c r="Z454"/>
  <c r="AE454" s="1"/>
  <c r="X465"/>
  <c r="Y465" s="1"/>
  <c r="AC383"/>
  <c r="AC384"/>
  <c r="X533"/>
  <c r="Y533" s="1"/>
  <c r="AA381"/>
  <c r="AG381" s="1"/>
  <c r="S469"/>
  <c r="U469" s="1"/>
  <c r="AB469" s="1"/>
  <c r="V423"/>
  <c r="W423" s="1"/>
  <c r="S482"/>
  <c r="U482" s="1"/>
  <c r="AB482" s="1"/>
  <c r="AC403"/>
  <c r="AC381"/>
  <c r="BD424"/>
  <c r="AV384"/>
  <c r="AX384" s="1"/>
  <c r="BC572"/>
  <c r="BD469"/>
  <c r="BE466"/>
  <c r="CI466" s="1"/>
  <c r="BF396"/>
  <c r="BG396" s="1"/>
  <c r="CH396" s="1"/>
  <c r="BI396" s="1"/>
  <c r="BJ396" s="1"/>
  <c r="AV382"/>
  <c r="AX382" s="1"/>
  <c r="BD482"/>
  <c r="AB383"/>
  <c r="BD440"/>
  <c r="AV378"/>
  <c r="AW378" s="1"/>
  <c r="AF666"/>
  <c r="AX645"/>
  <c r="AY645" s="1"/>
  <c r="AZ645" s="1"/>
  <c r="AF603"/>
  <c r="AN613"/>
  <c r="AV355"/>
  <c r="AF355"/>
  <c r="AG355"/>
  <c r="AC378"/>
  <c r="AF395"/>
  <c r="AC571"/>
  <c r="AF415"/>
  <c r="AV380"/>
  <c r="AW380" s="1"/>
  <c r="AG648"/>
  <c r="Z468"/>
  <c r="AE468" s="1"/>
  <c r="Z582"/>
  <c r="AA582" s="1"/>
  <c r="S508"/>
  <c r="U508" s="1"/>
  <c r="X404"/>
  <c r="Y404" s="1"/>
  <c r="Z440"/>
  <c r="AE440" s="1"/>
  <c r="AC415"/>
  <c r="Z466"/>
  <c r="AA466" s="1"/>
  <c r="X420"/>
  <c r="Y420" s="1"/>
  <c r="V441"/>
  <c r="W441" s="1"/>
  <c r="S424"/>
  <c r="U424" s="1"/>
  <c r="AB424" s="1"/>
  <c r="S454"/>
  <c r="U454" s="1"/>
  <c r="AB454" s="1"/>
  <c r="V465"/>
  <c r="W465" s="1"/>
  <c r="V533"/>
  <c r="W533" s="1"/>
  <c r="Z572"/>
  <c r="AA572" s="1"/>
  <c r="S423"/>
  <c r="U423" s="1"/>
  <c r="AB423" s="1"/>
  <c r="AA374"/>
  <c r="AG374" s="1"/>
  <c r="X482"/>
  <c r="AD482" s="1"/>
  <c r="AK364"/>
  <c r="BM364" s="1"/>
  <c r="AK354"/>
  <c r="BM354" s="1"/>
  <c r="AD381"/>
  <c r="AD393"/>
  <c r="AF532"/>
  <c r="AD374"/>
  <c r="AX414"/>
  <c r="AY414" s="1"/>
  <c r="AZ414" s="1"/>
  <c r="BE454"/>
  <c r="CI454" s="1"/>
  <c r="BE441"/>
  <c r="CI441" s="1"/>
  <c r="AV429"/>
  <c r="AW429" s="1"/>
  <c r="BC466"/>
  <c r="BC482"/>
  <c r="BE465"/>
  <c r="CI465" s="1"/>
  <c r="K36" i="3"/>
  <c r="AV447" i="1"/>
  <c r="AX447" s="1"/>
  <c r="AF433"/>
  <c r="BG463"/>
  <c r="CH463" s="1"/>
  <c r="BI463" s="1"/>
  <c r="BJ463" s="1"/>
  <c r="BF402"/>
  <c r="BG402" s="1"/>
  <c r="CH402" s="1"/>
  <c r="BI402" s="1"/>
  <c r="BJ402" s="1"/>
  <c r="BF447"/>
  <c r="BG447" s="1"/>
  <c r="CH447" s="1"/>
  <c r="BI447" s="1"/>
  <c r="BJ447" s="1"/>
  <c r="BF403"/>
  <c r="BG403" s="1"/>
  <c r="CH403" s="1"/>
  <c r="BI403" s="1"/>
  <c r="BJ403" s="1"/>
  <c r="AH520"/>
  <c r="AI520" s="1"/>
  <c r="AJ520" s="1"/>
  <c r="AL520" s="1"/>
  <c r="AM520" s="1"/>
  <c r="AK645"/>
  <c r="AL645"/>
  <c r="AM645" s="1"/>
  <c r="AN645" s="1"/>
  <c r="Y670"/>
  <c r="AV670" s="1"/>
  <c r="AC670"/>
  <c r="AD670"/>
  <c r="AB667"/>
  <c r="AW665"/>
  <c r="AX665"/>
  <c r="Y680"/>
  <c r="AD680"/>
  <c r="AC680"/>
  <c r="CI677"/>
  <c r="Y695"/>
  <c r="BF695" s="1"/>
  <c r="BG695" s="1"/>
  <c r="CH695" s="1"/>
  <c r="BI695" s="1"/>
  <c r="BJ695" s="1"/>
  <c r="AC695"/>
  <c r="AD695"/>
  <c r="AQ621"/>
  <c r="BR621" s="1"/>
  <c r="AS621"/>
  <c r="AP608"/>
  <c r="BM608"/>
  <c r="AX653"/>
  <c r="AW653"/>
  <c r="AK660"/>
  <c r="AL660"/>
  <c r="AM660" s="1"/>
  <c r="AW646"/>
  <c r="AX646"/>
  <c r="AW666"/>
  <c r="AX666"/>
  <c r="Y690"/>
  <c r="AD690"/>
  <c r="AC690"/>
  <c r="Y676"/>
  <c r="AF676" s="1"/>
  <c r="AD676"/>
  <c r="AC676"/>
  <c r="AA694"/>
  <c r="AE694"/>
  <c r="Y686"/>
  <c r="BF686" s="1"/>
  <c r="BG686" s="1"/>
  <c r="CH686" s="1"/>
  <c r="BI686" s="1"/>
  <c r="BJ686" s="1"/>
  <c r="AD686"/>
  <c r="AC686"/>
  <c r="AA688"/>
  <c r="AE688"/>
  <c r="AX654"/>
  <c r="AW654"/>
  <c r="BA622"/>
  <c r="AY622"/>
  <c r="AZ622" s="1"/>
  <c r="CI668"/>
  <c r="AB689"/>
  <c r="Y689"/>
  <c r="AF689" s="1"/>
  <c r="AD689"/>
  <c r="AC689"/>
  <c r="AY639"/>
  <c r="AZ639" s="1"/>
  <c r="BA639"/>
  <c r="BN628"/>
  <c r="CG628"/>
  <c r="BM629"/>
  <c r="AP629"/>
  <c r="AE692"/>
  <c r="AA692"/>
  <c r="AB670"/>
  <c r="BA642"/>
  <c r="AY642"/>
  <c r="AZ642" s="1"/>
  <c r="AX638"/>
  <c r="AW638"/>
  <c r="AB681"/>
  <c r="AB683"/>
  <c r="AE667"/>
  <c r="AA667"/>
  <c r="AB687"/>
  <c r="AB685"/>
  <c r="AA684"/>
  <c r="AE684"/>
  <c r="BA613"/>
  <c r="AY613"/>
  <c r="AZ613" s="1"/>
  <c r="AY607"/>
  <c r="AZ607" s="1"/>
  <c r="BA607"/>
  <c r="BA660"/>
  <c r="AY660"/>
  <c r="AZ660" s="1"/>
  <c r="AL638"/>
  <c r="AM638" s="1"/>
  <c r="AN638" s="1"/>
  <c r="AK638"/>
  <c r="AB680"/>
  <c r="AB673"/>
  <c r="AE675"/>
  <c r="AA675"/>
  <c r="CG616"/>
  <c r="BN616"/>
  <c r="AE678"/>
  <c r="AA678"/>
  <c r="Y677"/>
  <c r="AF677" s="1"/>
  <c r="AC677"/>
  <c r="AD677"/>
  <c r="AA691"/>
  <c r="AE691"/>
  <c r="AB695"/>
  <c r="BA659"/>
  <c r="AY659"/>
  <c r="AZ659" s="1"/>
  <c r="CG612"/>
  <c r="BN612"/>
  <c r="AA682"/>
  <c r="AE682"/>
  <c r="AB682"/>
  <c r="AB671"/>
  <c r="Y671"/>
  <c r="AC671"/>
  <c r="AD671"/>
  <c r="BA640"/>
  <c r="AY640"/>
  <c r="AZ640" s="1"/>
  <c r="BF602"/>
  <c r="BG602" s="1"/>
  <c r="CH602" s="1"/>
  <c r="BI602" s="1"/>
  <c r="BJ602" s="1"/>
  <c r="AG602"/>
  <c r="Y672"/>
  <c r="AV672" s="1"/>
  <c r="AC672"/>
  <c r="AD672"/>
  <c r="BA637"/>
  <c r="AY637"/>
  <c r="AZ637" s="1"/>
  <c r="AP627"/>
  <c r="BM627"/>
  <c r="AY658"/>
  <c r="AZ658" s="1"/>
  <c r="BA658"/>
  <c r="BA664"/>
  <c r="AY664"/>
  <c r="AZ664" s="1"/>
  <c r="AP606"/>
  <c r="BM606"/>
  <c r="Z547"/>
  <c r="AE547" s="1"/>
  <c r="AC379"/>
  <c r="AC380"/>
  <c r="AF378"/>
  <c r="AX417"/>
  <c r="AY417" s="1"/>
  <c r="AZ417" s="1"/>
  <c r="BF380"/>
  <c r="BG380" s="1"/>
  <c r="CH380" s="1"/>
  <c r="BI380" s="1"/>
  <c r="BJ380" s="1"/>
  <c r="AV401"/>
  <c r="AW401" s="1"/>
  <c r="AB433"/>
  <c r="BC547"/>
  <c r="AH513"/>
  <c r="AI513" s="1"/>
  <c r="AJ513" s="1"/>
  <c r="J217" i="3" s="1"/>
  <c r="AF581" i="1"/>
  <c r="BF390"/>
  <c r="BG390" s="1"/>
  <c r="CH390" s="1"/>
  <c r="BI390" s="1"/>
  <c r="BJ390" s="1"/>
  <c r="BF557"/>
  <c r="BG557" s="1"/>
  <c r="CH557" s="1"/>
  <c r="BI557" s="1"/>
  <c r="BJ557" s="1"/>
  <c r="AF648"/>
  <c r="AG649"/>
  <c r="AN625"/>
  <c r="AN626"/>
  <c r="Y688"/>
  <c r="AV688" s="1"/>
  <c r="AC688"/>
  <c r="AD688"/>
  <c r="AB674"/>
  <c r="Y693"/>
  <c r="AF693" s="1"/>
  <c r="AD693"/>
  <c r="AC693"/>
  <c r="AA689"/>
  <c r="AE689"/>
  <c r="AW636"/>
  <c r="AX636"/>
  <c r="CI687"/>
  <c r="Y685"/>
  <c r="AV685" s="1"/>
  <c r="AC685"/>
  <c r="AD685"/>
  <c r="BM609"/>
  <c r="AP609"/>
  <c r="AQ616"/>
  <c r="BR616" s="1"/>
  <c r="AS616"/>
  <c r="AT616" s="1"/>
  <c r="BA662"/>
  <c r="AY662"/>
  <c r="AZ662" s="1"/>
  <c r="BM615"/>
  <c r="AP615"/>
  <c r="AW651"/>
  <c r="AX651"/>
  <c r="Y669"/>
  <c r="AD669"/>
  <c r="AC669"/>
  <c r="AA690"/>
  <c r="AE690"/>
  <c r="AE676"/>
  <c r="AA676"/>
  <c r="AB694"/>
  <c r="Y674"/>
  <c r="BF674" s="1"/>
  <c r="BG674" s="1"/>
  <c r="CH674" s="1"/>
  <c r="BI674" s="1"/>
  <c r="BJ674" s="1"/>
  <c r="AC674"/>
  <c r="AD674"/>
  <c r="BA620"/>
  <c r="AY620"/>
  <c r="AZ620" s="1"/>
  <c r="Y668"/>
  <c r="AV668" s="1"/>
  <c r="AD668"/>
  <c r="AC668"/>
  <c r="AE668"/>
  <c r="AA668"/>
  <c r="AE693"/>
  <c r="AA693"/>
  <c r="BA650"/>
  <c r="AY650"/>
  <c r="AZ650" s="1"/>
  <c r="AX603"/>
  <c r="AW603"/>
  <c r="AP610"/>
  <c r="BM610"/>
  <c r="BM623"/>
  <c r="AP623"/>
  <c r="Y692"/>
  <c r="AF692" s="1"/>
  <c r="AD692"/>
  <c r="AC692"/>
  <c r="AB692"/>
  <c r="AV692"/>
  <c r="AK663"/>
  <c r="AL663"/>
  <c r="AM663" s="1"/>
  <c r="AN663" s="1"/>
  <c r="AE683"/>
  <c r="AA683"/>
  <c r="AX602"/>
  <c r="AW602"/>
  <c r="CI667"/>
  <c r="Y687"/>
  <c r="BF687" s="1"/>
  <c r="BG687" s="1"/>
  <c r="CH687" s="1"/>
  <c r="BI687" s="1"/>
  <c r="BJ687" s="1"/>
  <c r="AC687"/>
  <c r="AD687"/>
  <c r="AB684"/>
  <c r="AX649"/>
  <c r="AW649"/>
  <c r="BM604"/>
  <c r="AP604"/>
  <c r="AQ611"/>
  <c r="BR611" s="1"/>
  <c r="AS611"/>
  <c r="AT611" s="1"/>
  <c r="BA655"/>
  <c r="AY655"/>
  <c r="AZ655" s="1"/>
  <c r="AX661"/>
  <c r="AW661"/>
  <c r="AL651"/>
  <c r="AM651" s="1"/>
  <c r="AN651" s="1"/>
  <c r="AK651"/>
  <c r="BA631"/>
  <c r="AY631"/>
  <c r="AZ631" s="1"/>
  <c r="AA680"/>
  <c r="AE680"/>
  <c r="BA635"/>
  <c r="AY635"/>
  <c r="AZ635" s="1"/>
  <c r="AE673"/>
  <c r="AA673"/>
  <c r="Y675"/>
  <c r="BF675" s="1"/>
  <c r="BG675" s="1"/>
  <c r="CH675" s="1"/>
  <c r="BI675" s="1"/>
  <c r="BJ675" s="1"/>
  <c r="AD675"/>
  <c r="AC675"/>
  <c r="Y678"/>
  <c r="AC678"/>
  <c r="AD678"/>
  <c r="Y691"/>
  <c r="AF691" s="1"/>
  <c r="AD691"/>
  <c r="AC691"/>
  <c r="AE671"/>
  <c r="AA671"/>
  <c r="AB679"/>
  <c r="AE672"/>
  <c r="AA672"/>
  <c r="AF379"/>
  <c r="X547"/>
  <c r="AC547" s="1"/>
  <c r="AA400"/>
  <c r="AG400" s="1"/>
  <c r="AF447"/>
  <c r="AF380"/>
  <c r="AC447"/>
  <c r="AV433"/>
  <c r="AX433" s="1"/>
  <c r="BE547"/>
  <c r="CI547" s="1"/>
  <c r="AB378"/>
  <c r="AN607"/>
  <c r="AV648"/>
  <c r="AH659"/>
  <c r="AI659" s="1"/>
  <c r="AJ659" s="1"/>
  <c r="AM619"/>
  <c r="AN619" s="1"/>
  <c r="AB669"/>
  <c r="CI690"/>
  <c r="Y694"/>
  <c r="AV694" s="1"/>
  <c r="AC694"/>
  <c r="AD694"/>
  <c r="AB688"/>
  <c r="AE674"/>
  <c r="AA674"/>
  <c r="BA627"/>
  <c r="AY627"/>
  <c r="AZ627" s="1"/>
  <c r="AA681"/>
  <c r="AE681"/>
  <c r="AA685"/>
  <c r="AE685"/>
  <c r="AP632"/>
  <c r="BM632"/>
  <c r="AB691"/>
  <c r="AW663"/>
  <c r="AX663"/>
  <c r="AL662"/>
  <c r="AM662" s="1"/>
  <c r="AN662" s="1"/>
  <c r="AK662"/>
  <c r="AE669"/>
  <c r="AA669"/>
  <c r="AB690"/>
  <c r="AY614"/>
  <c r="AZ614" s="1"/>
  <c r="BA614"/>
  <c r="CG630"/>
  <c r="BN630"/>
  <c r="AA686"/>
  <c r="AE686"/>
  <c r="AB686"/>
  <c r="CI674"/>
  <c r="AB668"/>
  <c r="AB693"/>
  <c r="CI693"/>
  <c r="CI689"/>
  <c r="AA670"/>
  <c r="AE670"/>
  <c r="Y681"/>
  <c r="BF681" s="1"/>
  <c r="BG681" s="1"/>
  <c r="CH681" s="1"/>
  <c r="BI681" s="1"/>
  <c r="BJ681" s="1"/>
  <c r="AC681"/>
  <c r="AD681"/>
  <c r="Y683"/>
  <c r="AV683" s="1"/>
  <c r="AC683"/>
  <c r="AD683"/>
  <c r="AY618"/>
  <c r="AZ618" s="1"/>
  <c r="BA618"/>
  <c r="Y667"/>
  <c r="BF667" s="1"/>
  <c r="BG667" s="1"/>
  <c r="CH667" s="1"/>
  <c r="BI667" s="1"/>
  <c r="BJ667" s="1"/>
  <c r="AC667"/>
  <c r="AD667"/>
  <c r="AE687"/>
  <c r="AA687"/>
  <c r="CI685"/>
  <c r="Y684"/>
  <c r="AC684"/>
  <c r="AD684"/>
  <c r="CG611"/>
  <c r="BN611"/>
  <c r="AL652"/>
  <c r="AM652" s="1"/>
  <c r="AN652" s="1"/>
  <c r="AK652"/>
  <c r="Y673"/>
  <c r="AV673" s="1"/>
  <c r="AC673"/>
  <c r="AD673"/>
  <c r="AB675"/>
  <c r="AB678"/>
  <c r="CG633"/>
  <c r="BN633"/>
  <c r="AB677"/>
  <c r="AA677"/>
  <c r="AE677"/>
  <c r="AY634"/>
  <c r="AZ634" s="1"/>
  <c r="BA634"/>
  <c r="AA695"/>
  <c r="AE695"/>
  <c r="BA656"/>
  <c r="AY656"/>
  <c r="AZ656" s="1"/>
  <c r="Y682"/>
  <c r="AC682"/>
  <c r="AD682"/>
  <c r="AY643"/>
  <c r="AZ643" s="1"/>
  <c r="BA643"/>
  <c r="AP614"/>
  <c r="BM614"/>
  <c r="Y679"/>
  <c r="AF679" s="1"/>
  <c r="AC679"/>
  <c r="AD679"/>
  <c r="AA679"/>
  <c r="AE679"/>
  <c r="AB672"/>
  <c r="AV601"/>
  <c r="AG601"/>
  <c r="AH601" s="1"/>
  <c r="AI601" s="1"/>
  <c r="AJ601" s="1"/>
  <c r="BM613"/>
  <c r="AP613"/>
  <c r="BM631"/>
  <c r="AP631"/>
  <c r="BM626"/>
  <c r="AP626"/>
  <c r="BA641"/>
  <c r="AY641"/>
  <c r="AZ641" s="1"/>
  <c r="AD379"/>
  <c r="AA386"/>
  <c r="AG386" s="1"/>
  <c r="AC401"/>
  <c r="AF387"/>
  <c r="AD401"/>
  <c r="S547"/>
  <c r="U547" s="1"/>
  <c r="AB547" s="1"/>
  <c r="BC38"/>
  <c r="BM38" s="1"/>
  <c r="P36" i="3" s="1"/>
  <c r="AV403" i="1"/>
  <c r="AX403" s="1"/>
  <c r="AM629"/>
  <c r="AN629" s="1"/>
  <c r="BF603"/>
  <c r="BG603" s="1"/>
  <c r="CH603" s="1"/>
  <c r="BI603" s="1"/>
  <c r="BJ603" s="1"/>
  <c r="AG666"/>
  <c r="AG647"/>
  <c r="BF397"/>
  <c r="BG397" s="1"/>
  <c r="CH397" s="1"/>
  <c r="BI397" s="1"/>
  <c r="BJ397" s="1"/>
  <c r="Q467"/>
  <c r="BD467" s="1"/>
  <c r="BH467"/>
  <c r="Q457"/>
  <c r="BE457" s="1"/>
  <c r="CI457" s="1"/>
  <c r="BH457"/>
  <c r="Q509"/>
  <c r="BD509" s="1"/>
  <c r="BH509"/>
  <c r="Q583"/>
  <c r="BC583" s="1"/>
  <c r="BH583"/>
  <c r="Q470"/>
  <c r="BE470" s="1"/>
  <c r="CI470" s="1"/>
  <c r="BY502"/>
  <c r="BZ502" s="1"/>
  <c r="CA502"/>
  <c r="AZ20"/>
  <c r="BA20" s="1"/>
  <c r="BB20" s="1"/>
  <c r="AD402"/>
  <c r="AC581"/>
  <c r="AX428"/>
  <c r="BA428" s="1"/>
  <c r="E132" i="3" s="1"/>
  <c r="BF581" i="1"/>
  <c r="BG581" s="1"/>
  <c r="CH581" s="1"/>
  <c r="BI581" s="1"/>
  <c r="BJ581" s="1"/>
  <c r="AB381"/>
  <c r="AY20"/>
  <c r="BC21"/>
  <c r="BM21" s="1"/>
  <c r="P19" i="3" s="1"/>
  <c r="AF403" i="1"/>
  <c r="V515"/>
  <c r="W515" s="1"/>
  <c r="X455"/>
  <c r="Y455" s="1"/>
  <c r="X438"/>
  <c r="AC438" s="1"/>
  <c r="V565"/>
  <c r="W565" s="1"/>
  <c r="S558"/>
  <c r="U558" s="1"/>
  <c r="AB558" s="1"/>
  <c r="Z434"/>
  <c r="AE434" s="1"/>
  <c r="S522"/>
  <c r="U522" s="1"/>
  <c r="AB522" s="1"/>
  <c r="AC397"/>
  <c r="V451"/>
  <c r="W451" s="1"/>
  <c r="X554"/>
  <c r="AD554" s="1"/>
  <c r="Z540"/>
  <c r="AA540" s="1"/>
  <c r="AG393"/>
  <c r="AG464"/>
  <c r="V452"/>
  <c r="W452" s="1"/>
  <c r="V572"/>
  <c r="W572" s="1"/>
  <c r="V589"/>
  <c r="W589" s="1"/>
  <c r="X448"/>
  <c r="Y448" s="1"/>
  <c r="AG401"/>
  <c r="AF393"/>
  <c r="AF557"/>
  <c r="AF383"/>
  <c r="AC557"/>
  <c r="BC451"/>
  <c r="BD515"/>
  <c r="BD452"/>
  <c r="BD572"/>
  <c r="BD589"/>
  <c r="BF383"/>
  <c r="BG383" s="1"/>
  <c r="CH383" s="1"/>
  <c r="BI383" s="1"/>
  <c r="BJ383" s="1"/>
  <c r="BC565"/>
  <c r="AV381"/>
  <c r="AW381" s="1"/>
  <c r="BE522"/>
  <c r="CI522" s="1"/>
  <c r="AY35"/>
  <c r="BG389"/>
  <c r="CH389" s="1"/>
  <c r="BI389" s="1"/>
  <c r="BJ389" s="1"/>
  <c r="AV539"/>
  <c r="AX539" s="1"/>
  <c r="AB385"/>
  <c r="BE540"/>
  <c r="CI540" s="1"/>
  <c r="AU104"/>
  <c r="AV104" s="1"/>
  <c r="G102" i="3" s="1"/>
  <c r="AY26" i="1"/>
  <c r="BC35"/>
  <c r="BD35" s="1"/>
  <c r="BG34" s="1"/>
  <c r="BI34" s="1"/>
  <c r="N32" i="3" s="1"/>
  <c r="Q483" i="1"/>
  <c r="BE483" s="1"/>
  <c r="CI483" s="1"/>
  <c r="BH483"/>
  <c r="Q597"/>
  <c r="BD597" s="1"/>
  <c r="BH597"/>
  <c r="Q516"/>
  <c r="V516" s="1"/>
  <c r="W516" s="1"/>
  <c r="BH516"/>
  <c r="Q460"/>
  <c r="S460" s="1"/>
  <c r="U460" s="1"/>
  <c r="BH460"/>
  <c r="Q459"/>
  <c r="BD459" s="1"/>
  <c r="BH459"/>
  <c r="Q474"/>
  <c r="V474" s="1"/>
  <c r="W474" s="1"/>
  <c r="BH474"/>
  <c r="Q566"/>
  <c r="V566" s="1"/>
  <c r="W566" s="1"/>
  <c r="BH566"/>
  <c r="Q471"/>
  <c r="BC471" s="1"/>
  <c r="BH471"/>
  <c r="G548"/>
  <c r="G646" s="1"/>
  <c r="A646"/>
  <c r="G547"/>
  <c r="G645" s="1"/>
  <c r="A645"/>
  <c r="Q590"/>
  <c r="BD590" s="1"/>
  <c r="BH590"/>
  <c r="Q548"/>
  <c r="BC548" s="1"/>
  <c r="BH548"/>
  <c r="Q443"/>
  <c r="BD443" s="1"/>
  <c r="BH443"/>
  <c r="Q523"/>
  <c r="BC523" s="1"/>
  <c r="BH523"/>
  <c r="Q541"/>
  <c r="BE541" s="1"/>
  <c r="CI541" s="1"/>
  <c r="BH541"/>
  <c r="Q579"/>
  <c r="BC579" s="1"/>
  <c r="Q442"/>
  <c r="V442" s="1"/>
  <c r="W442" s="1"/>
  <c r="BH442"/>
  <c r="Q473"/>
  <c r="BC473" s="1"/>
  <c r="BH473"/>
  <c r="Q559"/>
  <c r="BC559" s="1"/>
  <c r="BH559"/>
  <c r="Q534"/>
  <c r="BE534" s="1"/>
  <c r="CI534" s="1"/>
  <c r="BH534"/>
  <c r="Q453"/>
  <c r="BC453" s="1"/>
  <c r="BH453"/>
  <c r="Q439"/>
  <c r="BE439" s="1"/>
  <c r="CI439" s="1"/>
  <c r="BH439"/>
  <c r="Q456"/>
  <c r="BC456" s="1"/>
  <c r="BH456"/>
  <c r="AF539"/>
  <c r="AD539"/>
  <c r="AF429"/>
  <c r="AC390"/>
  <c r="AD557"/>
  <c r="AF385"/>
  <c r="AV390"/>
  <c r="AW390" s="1"/>
  <c r="AV386"/>
  <c r="AX386" s="1"/>
  <c r="AW49"/>
  <c r="AW51"/>
  <c r="CG321"/>
  <c r="AX131"/>
  <c r="K129" i="3" s="1"/>
  <c r="AY23" i="1"/>
  <c r="CG339"/>
  <c r="AX102"/>
  <c r="K100" i="3" s="1"/>
  <c r="AW131" i="1"/>
  <c r="AY19"/>
  <c r="AY38"/>
  <c r="CG326"/>
  <c r="CG325"/>
  <c r="AX58"/>
  <c r="K56" i="3" s="1"/>
  <c r="CG320" i="1"/>
  <c r="CG335"/>
  <c r="AX51"/>
  <c r="K49" i="3" s="1"/>
  <c r="BB24" i="1"/>
  <c r="BB17"/>
  <c r="BC23"/>
  <c r="BM23" s="1"/>
  <c r="P21" i="3" s="1"/>
  <c r="AX109" i="1"/>
  <c r="AZ109" s="1"/>
  <c r="BA109" s="1"/>
  <c r="BB109" s="1"/>
  <c r="AX92"/>
  <c r="K90" i="3" s="1"/>
  <c r="AZ23" i="1"/>
  <c r="BA23" s="1"/>
  <c r="BB23" s="1"/>
  <c r="AW92"/>
  <c r="AW70"/>
  <c r="AY21"/>
  <c r="BH49"/>
  <c r="AL49" s="1"/>
  <c r="AM49" s="1"/>
  <c r="AW58"/>
  <c r="AX103"/>
  <c r="AY103" s="1"/>
  <c r="AZ21"/>
  <c r="BA21" s="1"/>
  <c r="BB21" s="1"/>
  <c r="AX49"/>
  <c r="K47" i="3" s="1"/>
  <c r="AX70" i="1"/>
  <c r="K68" i="3" s="1"/>
  <c r="AS503" i="1"/>
  <c r="AT503" s="1"/>
  <c r="AZ35"/>
  <c r="BA35" s="1"/>
  <c r="BB35" s="1"/>
  <c r="AQ503"/>
  <c r="AZ26"/>
  <c r="BA26" s="1"/>
  <c r="BB26" s="1"/>
  <c r="BM45"/>
  <c r="P43" i="3" s="1"/>
  <c r="AU100" i="1"/>
  <c r="AV100" s="1"/>
  <c r="G98" i="3" s="1"/>
  <c r="AU94" i="1"/>
  <c r="AW94" s="1"/>
  <c r="BD217"/>
  <c r="BG216" s="1"/>
  <c r="BI216" s="1"/>
  <c r="N214" i="3" s="1"/>
  <c r="AU82" i="1"/>
  <c r="AV82" s="1"/>
  <c r="G80" i="3" s="1"/>
  <c r="AW66" i="1"/>
  <c r="AX95"/>
  <c r="K93" i="3" s="1"/>
  <c r="BH50" i="1"/>
  <c r="AL50" s="1"/>
  <c r="AM50" s="1"/>
  <c r="BC19"/>
  <c r="BM19" s="1"/>
  <c r="P17" i="3" s="1"/>
  <c r="AS48" i="1"/>
  <c r="BH66"/>
  <c r="AL66" s="1"/>
  <c r="AM66" s="1"/>
  <c r="AX287"/>
  <c r="AZ287" s="1"/>
  <c r="BA287" s="1"/>
  <c r="BH131"/>
  <c r="AL131" s="1"/>
  <c r="AM131" s="1"/>
  <c r="BH92"/>
  <c r="AL92" s="1"/>
  <c r="AM92" s="1"/>
  <c r="AX66"/>
  <c r="K64" i="3" s="1"/>
  <c r="AW50" i="1"/>
  <c r="AZ19"/>
  <c r="BA19" s="1"/>
  <c r="BB19" s="1"/>
  <c r="AX50"/>
  <c r="K48" i="3" s="1"/>
  <c r="AP357" i="1"/>
  <c r="AS357" s="1"/>
  <c r="AT357" s="1"/>
  <c r="AU357" s="1"/>
  <c r="BH88"/>
  <c r="AL88" s="1"/>
  <c r="AM88" s="1"/>
  <c r="AV88"/>
  <c r="G86" i="3" s="1"/>
  <c r="H29"/>
  <c r="AZ94" i="1"/>
  <c r="BA94" s="1"/>
  <c r="BB94" s="1"/>
  <c r="K92" i="3"/>
  <c r="AT233" i="1"/>
  <c r="AU233" s="1"/>
  <c r="AV233" s="1"/>
  <c r="G231" i="3" s="1"/>
  <c r="I231"/>
  <c r="AT110" i="1"/>
  <c r="AU110" s="1"/>
  <c r="I108" i="3"/>
  <c r="BJ23" i="1"/>
  <c r="BK23" s="1"/>
  <c r="BL23" s="1"/>
  <c r="N21" i="3"/>
  <c r="BH109" i="1"/>
  <c r="AL109" s="1"/>
  <c r="AM109" s="1"/>
  <c r="AV109"/>
  <c r="G107" i="3" s="1"/>
  <c r="BH46" i="1"/>
  <c r="AL46" s="1"/>
  <c r="AM46" s="1"/>
  <c r="AV46"/>
  <c r="G44" i="3" s="1"/>
  <c r="BC63" i="1"/>
  <c r="K61" i="3"/>
  <c r="AY243" i="1"/>
  <c r="K241" i="3"/>
  <c r="AT244" i="1"/>
  <c r="AU244" s="1"/>
  <c r="I242" i="3"/>
  <c r="BC37" i="1"/>
  <c r="BD37" s="1"/>
  <c r="BG36" s="1"/>
  <c r="BI36" s="1"/>
  <c r="N34" i="3" s="1"/>
  <c r="K35"/>
  <c r="AK360" i="1"/>
  <c r="BM360" s="1"/>
  <c r="J64" i="3"/>
  <c r="AW75" i="1"/>
  <c r="AV75"/>
  <c r="G73" i="3" s="1"/>
  <c r="BO36" i="1"/>
  <c r="BP36" s="1"/>
  <c r="BQ36" s="1"/>
  <c r="P34" i="3"/>
  <c r="AS504" i="1"/>
  <c r="AT504" s="1"/>
  <c r="BC62"/>
  <c r="BM62" s="1"/>
  <c r="P60" i="3" s="1"/>
  <c r="K60"/>
  <c r="AQ137" i="1"/>
  <c r="AR137" s="1"/>
  <c r="AS137" s="1"/>
  <c r="I135" i="3"/>
  <c r="AZ64" i="1"/>
  <c r="BA64" s="1"/>
  <c r="K62" i="3"/>
  <c r="AZ56" i="1"/>
  <c r="BA56" s="1"/>
  <c r="BB56" s="1"/>
  <c r="K54" i="3"/>
  <c r="AL356" i="1"/>
  <c r="AM356" s="1"/>
  <c r="AN356" s="1"/>
  <c r="J60" i="3"/>
  <c r="BH106" i="1"/>
  <c r="AL106" s="1"/>
  <c r="AM106" s="1"/>
  <c r="AV106"/>
  <c r="G104" i="3" s="1"/>
  <c r="AT120" i="1"/>
  <c r="AU120" s="1"/>
  <c r="AV120" s="1"/>
  <c r="G118" i="3" s="1"/>
  <c r="I118"/>
  <c r="AY68" i="1"/>
  <c r="K66" i="3"/>
  <c r="AW87" i="1"/>
  <c r="AV87"/>
  <c r="G85" i="3" s="1"/>
  <c r="BC210" i="1"/>
  <c r="BM210" s="1"/>
  <c r="P208" i="3" s="1"/>
  <c r="K208"/>
  <c r="AY31" i="1"/>
  <c r="K29" i="3"/>
  <c r="AW96" i="1"/>
  <c r="AV96"/>
  <c r="G94" i="3" s="1"/>
  <c r="BH89" i="1"/>
  <c r="AL89" s="1"/>
  <c r="AM89" s="1"/>
  <c r="AV89"/>
  <c r="G87" i="3" s="1"/>
  <c r="AX88" i="1"/>
  <c r="K86" i="3" s="1"/>
  <c r="BH132" i="1"/>
  <c r="AL132" s="1"/>
  <c r="AM132" s="1"/>
  <c r="AX91"/>
  <c r="BB235"/>
  <c r="AX132"/>
  <c r="AY132" s="1"/>
  <c r="AQ295"/>
  <c r="AR295" s="1"/>
  <c r="I293" i="3"/>
  <c r="AK344" i="1"/>
  <c r="BM344" s="1"/>
  <c r="J48" i="3"/>
  <c r="AL530" i="1"/>
  <c r="AM530" s="1"/>
  <c r="J234" i="3"/>
  <c r="AS367" i="1"/>
  <c r="AT367" s="1"/>
  <c r="AU367" s="1"/>
  <c r="L71" i="3"/>
  <c r="BH83" i="1"/>
  <c r="AL83" s="1"/>
  <c r="AM83" s="1"/>
  <c r="AV83"/>
  <c r="G81" i="3" s="1"/>
  <c r="AW48" i="1"/>
  <c r="AV48"/>
  <c r="G46" i="3" s="1"/>
  <c r="BJ44" i="1"/>
  <c r="BK44" s="1"/>
  <c r="BL44" s="1"/>
  <c r="N42" i="3"/>
  <c r="AY82" i="1"/>
  <c r="K80" i="3"/>
  <c r="BC74" i="1"/>
  <c r="K72" i="3"/>
  <c r="BH102" i="1"/>
  <c r="AL102" s="1"/>
  <c r="AM102" s="1"/>
  <c r="AV102"/>
  <c r="G100" i="3" s="1"/>
  <c r="BC55" i="1"/>
  <c r="BD55" s="1"/>
  <c r="BG54" s="1"/>
  <c r="BI54" s="1"/>
  <c r="N52" i="3" s="1"/>
  <c r="K53"/>
  <c r="BH81" i="1"/>
  <c r="AL81" s="1"/>
  <c r="AM81" s="1"/>
  <c r="AV81"/>
  <c r="G79" i="3" s="1"/>
  <c r="AQ134" i="1"/>
  <c r="AR134" s="1"/>
  <c r="AS134" s="1"/>
  <c r="I132" i="3"/>
  <c r="AY73" i="1"/>
  <c r="K71" i="3"/>
  <c r="AZ40" i="1"/>
  <c r="BA40" s="1"/>
  <c r="BB40" s="1"/>
  <c r="K38" i="3"/>
  <c r="AZ69" i="1"/>
  <c r="BA69" s="1"/>
  <c r="BB69" s="1"/>
  <c r="K67" i="3"/>
  <c r="AT251" i="1"/>
  <c r="AU251" s="1"/>
  <c r="AV251" s="1"/>
  <c r="G249" i="3" s="1"/>
  <c r="I249"/>
  <c r="BC29" i="1"/>
  <c r="BD29" s="1"/>
  <c r="BG28" s="1"/>
  <c r="BI28" s="1"/>
  <c r="K27" i="3"/>
  <c r="BC59" i="1"/>
  <c r="BM59" s="1"/>
  <c r="K57" i="3"/>
  <c r="BH57" i="1"/>
  <c r="AL57" s="1"/>
  <c r="AM57" s="1"/>
  <c r="AV57"/>
  <c r="G55" i="3" s="1"/>
  <c r="BH60" i="1"/>
  <c r="AL60" s="1"/>
  <c r="AM60" s="1"/>
  <c r="AV60"/>
  <c r="G58" i="3" s="1"/>
  <c r="AT119" i="1"/>
  <c r="AU119" s="1"/>
  <c r="AV119" s="1"/>
  <c r="G117" i="3" s="1"/>
  <c r="I117"/>
  <c r="AT262" i="1"/>
  <c r="AU262" s="1"/>
  <c r="AV262" s="1"/>
  <c r="G260" i="3" s="1"/>
  <c r="I260"/>
  <c r="BH86" i="1"/>
  <c r="AL86" s="1"/>
  <c r="AM86" s="1"/>
  <c r="AV86"/>
  <c r="G84" i="3" s="1"/>
  <c r="AW132" i="1"/>
  <c r="BH51"/>
  <c r="AL51" s="1"/>
  <c r="AM51" s="1"/>
  <c r="BH70"/>
  <c r="AL70" s="1"/>
  <c r="AM70" s="1"/>
  <c r="AS108"/>
  <c r="BH101"/>
  <c r="AL101" s="1"/>
  <c r="AM101" s="1"/>
  <c r="AV101"/>
  <c r="G99" i="3" s="1"/>
  <c r="AW105" i="1"/>
  <c r="AV105"/>
  <c r="G103" i="3" s="1"/>
  <c r="BH95" i="1"/>
  <c r="AL95" s="1"/>
  <c r="AM95" s="1"/>
  <c r="AV95"/>
  <c r="G93" i="3" s="1"/>
  <c r="AY34" i="1"/>
  <c r="K32" i="3"/>
  <c r="AW95" i="1"/>
  <c r="BH105"/>
  <c r="AL105" s="1"/>
  <c r="AM105" s="1"/>
  <c r="BH103"/>
  <c r="AL103" s="1"/>
  <c r="AM103" s="1"/>
  <c r="BC34"/>
  <c r="BD34" s="1"/>
  <c r="BG33" s="1"/>
  <c r="BI33" s="1"/>
  <c r="N31" i="3" s="1"/>
  <c r="AY37" i="1"/>
  <c r="AX89"/>
  <c r="BB45"/>
  <c r="AZ34"/>
  <c r="BA34" s="1"/>
  <c r="BB34" s="1"/>
  <c r="AX48"/>
  <c r="AW89"/>
  <c r="BC40"/>
  <c r="BM40" s="1"/>
  <c r="AT134"/>
  <c r="AU134" s="1"/>
  <c r="AV134" s="1"/>
  <c r="G132" i="3" s="1"/>
  <c r="AX105" i="1"/>
  <c r="BH76"/>
  <c r="AL76" s="1"/>
  <c r="AM76" s="1"/>
  <c r="BH48"/>
  <c r="AL48" s="1"/>
  <c r="AM48" s="1"/>
  <c r="AW103"/>
  <c r="AX101"/>
  <c r="AY40"/>
  <c r="BH117"/>
  <c r="AL117" s="1"/>
  <c r="AM117" s="1"/>
  <c r="AS132"/>
  <c r="AX86"/>
  <c r="AZ31"/>
  <c r="BA31" s="1"/>
  <c r="AD285"/>
  <c r="AE285" s="1"/>
  <c r="AJ285" s="1"/>
  <c r="AP285"/>
  <c r="BB25"/>
  <c r="AQ244"/>
  <c r="AR244" s="1"/>
  <c r="BC31"/>
  <c r="BM31" s="1"/>
  <c r="BC94"/>
  <c r="AT295"/>
  <c r="AX295" s="1"/>
  <c r="BC68"/>
  <c r="AW86"/>
  <c r="AP519"/>
  <c r="AX117"/>
  <c r="AA193"/>
  <c r="AB193" s="1"/>
  <c r="AZ73"/>
  <c r="BA73" s="1"/>
  <c r="BB73" s="1"/>
  <c r="AW117"/>
  <c r="AX96"/>
  <c r="AW81"/>
  <c r="AW83"/>
  <c r="BH96"/>
  <c r="AL96" s="1"/>
  <c r="AM96" s="1"/>
  <c r="AX83"/>
  <c r="R297"/>
  <c r="U297" s="1"/>
  <c r="AX81"/>
  <c r="BM33"/>
  <c r="P31" i="3" s="1"/>
  <c r="AU99" i="1"/>
  <c r="AV99" s="1"/>
  <c r="G97" i="3" s="1"/>
  <c r="BC82" i="1"/>
  <c r="AW76"/>
  <c r="AY210"/>
  <c r="BD17"/>
  <c r="BG16" s="1"/>
  <c r="BI16" s="1"/>
  <c r="AX76"/>
  <c r="S279"/>
  <c r="V279" s="1"/>
  <c r="T279" s="1"/>
  <c r="Y279" s="1"/>
  <c r="Z279" s="1"/>
  <c r="BD16"/>
  <c r="BG15" s="1"/>
  <c r="BI15" s="1"/>
  <c r="AQ367"/>
  <c r="AW72"/>
  <c r="BH72"/>
  <c r="AL72" s="1"/>
  <c r="AM72" s="1"/>
  <c r="W193"/>
  <c r="AW102"/>
  <c r="X277"/>
  <c r="AP277" s="1"/>
  <c r="W279"/>
  <c r="AX46"/>
  <c r="AZ210"/>
  <c r="BA210" s="1"/>
  <c r="BB210" s="1"/>
  <c r="AY94"/>
  <c r="AW287"/>
  <c r="AQ251"/>
  <c r="AR251" s="1"/>
  <c r="AS251" s="1"/>
  <c r="AZ55"/>
  <c r="BA55" s="1"/>
  <c r="AX72"/>
  <c r="AZ74"/>
  <c r="BA74" s="1"/>
  <c r="AW101"/>
  <c r="AS131"/>
  <c r="AW46"/>
  <c r="AW60"/>
  <c r="X296"/>
  <c r="AP296" s="1"/>
  <c r="I294" i="3" s="1"/>
  <c r="AX75" i="1"/>
  <c r="AQ120"/>
  <c r="AR120" s="1"/>
  <c r="AS120" s="1"/>
  <c r="AY74"/>
  <c r="AW88"/>
  <c r="BH75"/>
  <c r="AL75" s="1"/>
  <c r="AM75" s="1"/>
  <c r="AW115"/>
  <c r="X289"/>
  <c r="AP289" s="1"/>
  <c r="AQ262"/>
  <c r="AR262" s="1"/>
  <c r="AS262" s="1"/>
  <c r="AZ59"/>
  <c r="BA59" s="1"/>
  <c r="AQ233"/>
  <c r="AR233" s="1"/>
  <c r="AS233" s="1"/>
  <c r="BF388"/>
  <c r="BG388" s="1"/>
  <c r="CH388" s="1"/>
  <c r="BI388" s="1"/>
  <c r="BJ388" s="1"/>
  <c r="AY55"/>
  <c r="BH115"/>
  <c r="AL115" s="1"/>
  <c r="AM115" s="1"/>
  <c r="AX115"/>
  <c r="R304"/>
  <c r="U304" s="1"/>
  <c r="AY545"/>
  <c r="AZ545" s="1"/>
  <c r="BA545"/>
  <c r="E249" i="3" s="1"/>
  <c r="AY530" i="1"/>
  <c r="AZ530" s="1"/>
  <c r="BA530"/>
  <c r="E234" i="3" s="1"/>
  <c r="AY527" i="1"/>
  <c r="AZ527" s="1"/>
  <c r="BA527"/>
  <c r="E231" i="3" s="1"/>
  <c r="AY431" i="1"/>
  <c r="AZ431" s="1"/>
  <c r="BA431"/>
  <c r="E135" i="3" s="1"/>
  <c r="AY506" i="1"/>
  <c r="AZ506" s="1"/>
  <c r="BA506"/>
  <c r="E210" i="3" s="1"/>
  <c r="AX463" i="1"/>
  <c r="AW463"/>
  <c r="Y270"/>
  <c r="Z270" s="1"/>
  <c r="AN270" s="1"/>
  <c r="D268" i="3" s="1"/>
  <c r="AV546" i="1"/>
  <c r="BF514"/>
  <c r="BG514" s="1"/>
  <c r="CH514" s="1"/>
  <c r="BI514" s="1"/>
  <c r="BJ514" s="1"/>
  <c r="AV397"/>
  <c r="BF546"/>
  <c r="BG546" s="1"/>
  <c r="CH546" s="1"/>
  <c r="BI546" s="1"/>
  <c r="BJ546" s="1"/>
  <c r="BF400"/>
  <c r="BG400" s="1"/>
  <c r="CH400" s="1"/>
  <c r="BI400" s="1"/>
  <c r="BJ400" s="1"/>
  <c r="AP324"/>
  <c r="BA556"/>
  <c r="E260" i="3" s="1"/>
  <c r="AY556" i="1"/>
  <c r="AZ556" s="1"/>
  <c r="BA520"/>
  <c r="E224" i="3" s="1"/>
  <c r="AY520" i="1"/>
  <c r="AZ520" s="1"/>
  <c r="AW373"/>
  <c r="AX373"/>
  <c r="AY445"/>
  <c r="AZ445" s="1"/>
  <c r="BA445"/>
  <c r="E149" i="3" s="1"/>
  <c r="BA368" i="1"/>
  <c r="E72" i="3" s="1"/>
  <c r="AY368" i="1"/>
  <c r="AZ368" s="1"/>
  <c r="BM235"/>
  <c r="X170"/>
  <c r="AP170" s="1"/>
  <c r="BD18"/>
  <c r="BG17" s="1"/>
  <c r="BI17" s="1"/>
  <c r="AV400"/>
  <c r="BF450"/>
  <c r="BG450" s="1"/>
  <c r="CH450" s="1"/>
  <c r="BI450" s="1"/>
  <c r="BJ450" s="1"/>
  <c r="AP411"/>
  <c r="BA408"/>
  <c r="E112" i="3" s="1"/>
  <c r="AY408" i="1"/>
  <c r="AZ408" s="1"/>
  <c r="AX394"/>
  <c r="AW394"/>
  <c r="AX564"/>
  <c r="AW564"/>
  <c r="BC56"/>
  <c r="BM56" s="1"/>
  <c r="P54" i="3" s="1"/>
  <c r="AX57" i="1"/>
  <c r="AX79"/>
  <c r="AT137"/>
  <c r="AU137" s="1"/>
  <c r="AC207"/>
  <c r="W191"/>
  <c r="R193"/>
  <c r="AW79"/>
  <c r="AA190"/>
  <c r="AB190" s="1"/>
  <c r="X245"/>
  <c r="AP245" s="1"/>
  <c r="BN36"/>
  <c r="AQ119"/>
  <c r="AR119" s="1"/>
  <c r="AS119" s="1"/>
  <c r="AK530"/>
  <c r="BM530" s="1"/>
  <c r="BH79"/>
  <c r="AL79" s="1"/>
  <c r="AM79" s="1"/>
  <c r="AZ62"/>
  <c r="BA62" s="1"/>
  <c r="BB62" s="1"/>
  <c r="AW57"/>
  <c r="S191"/>
  <c r="V191" s="1"/>
  <c r="T191" s="1"/>
  <c r="Y191" s="1"/>
  <c r="Z191" s="1"/>
  <c r="BC225"/>
  <c r="BD225" s="1"/>
  <c r="BG224" s="1"/>
  <c r="BI224" s="1"/>
  <c r="AA207"/>
  <c r="AB207" s="1"/>
  <c r="AS100"/>
  <c r="S207"/>
  <c r="V207" s="1"/>
  <c r="T207" s="1"/>
  <c r="Y207" s="1"/>
  <c r="Z207" s="1"/>
  <c r="AN207" s="1"/>
  <c r="D205" i="3" s="1"/>
  <c r="X156" i="1"/>
  <c r="AP156" s="1"/>
  <c r="AC190"/>
  <c r="AL360"/>
  <c r="AM360" s="1"/>
  <c r="AN360" s="1"/>
  <c r="AL344"/>
  <c r="AM344" s="1"/>
  <c r="AN344" s="1"/>
  <c r="R207"/>
  <c r="U207" s="1"/>
  <c r="AW109"/>
  <c r="AZ29"/>
  <c r="BA29" s="1"/>
  <c r="BB29" s="1"/>
  <c r="AD189"/>
  <c r="AE189" s="1"/>
  <c r="AJ189" s="1"/>
  <c r="AU108"/>
  <c r="AV108" s="1"/>
  <c r="G106" i="3" s="1"/>
  <c r="AX108" i="1"/>
  <c r="K106" i="3" s="1"/>
  <c r="R194" i="1"/>
  <c r="U194" s="1"/>
  <c r="AC304"/>
  <c r="W286"/>
  <c r="BH87"/>
  <c r="AL87" s="1"/>
  <c r="AM87" s="1"/>
  <c r="AZ68"/>
  <c r="BA68" s="1"/>
  <c r="BB68" s="1"/>
  <c r="AX60"/>
  <c r="BH91"/>
  <c r="AL91" s="1"/>
  <c r="AM91" s="1"/>
  <c r="S286"/>
  <c r="AZ63"/>
  <c r="BA63" s="1"/>
  <c r="BB63" s="1"/>
  <c r="AY29"/>
  <c r="AY63"/>
  <c r="AX87"/>
  <c r="AW91"/>
  <c r="AN289"/>
  <c r="D287" i="3" s="1"/>
  <c r="AA286" i="1"/>
  <c r="AB286" s="1"/>
  <c r="AH430"/>
  <c r="AI430" s="1"/>
  <c r="AJ430" s="1"/>
  <c r="BC64"/>
  <c r="BM24"/>
  <c r="AC191"/>
  <c r="AA191"/>
  <c r="AB191" s="1"/>
  <c r="AC193"/>
  <c r="X220"/>
  <c r="AP220" s="1"/>
  <c r="AZ37"/>
  <c r="BA37" s="1"/>
  <c r="AQ110"/>
  <c r="AR110" s="1"/>
  <c r="AS110" s="1"/>
  <c r="AX106"/>
  <c r="BD41"/>
  <c r="BG40" s="1"/>
  <c r="BI40" s="1"/>
  <c r="AD289"/>
  <c r="AE289" s="1"/>
  <c r="AJ289" s="1"/>
  <c r="AY64"/>
  <c r="AA279"/>
  <c r="AB279" s="1"/>
  <c r="R290"/>
  <c r="U290" s="1"/>
  <c r="AW106"/>
  <c r="AK356"/>
  <c r="BM356" s="1"/>
  <c r="AQ116"/>
  <c r="AR116" s="1"/>
  <c r="R279"/>
  <c r="U279" s="1"/>
  <c r="S290"/>
  <c r="V290" s="1"/>
  <c r="T290" s="1"/>
  <c r="Y290" s="1"/>
  <c r="Z290" s="1"/>
  <c r="X189"/>
  <c r="AP189" s="1"/>
  <c r="Y189"/>
  <c r="Z189" s="1"/>
  <c r="AN189" s="1"/>
  <c r="D187" i="3" s="1"/>
  <c r="T597" i="1"/>
  <c r="T457"/>
  <c r="T460"/>
  <c r="T459"/>
  <c r="T473"/>
  <c r="T534"/>
  <c r="T471"/>
  <c r="T474"/>
  <c r="T509"/>
  <c r="T453"/>
  <c r="T439"/>
  <c r="AK368"/>
  <c r="BM368" s="1"/>
  <c r="AL368"/>
  <c r="AS92"/>
  <c r="AT116"/>
  <c r="AU116" s="1"/>
  <c r="AY62"/>
  <c r="AZ82"/>
  <c r="BA82" s="1"/>
  <c r="W194"/>
  <c r="BC69"/>
  <c r="AY59"/>
  <c r="BC243"/>
  <c r="X139"/>
  <c r="AP139" s="1"/>
  <c r="Y138"/>
  <c r="Z138" s="1"/>
  <c r="AN138" s="1"/>
  <c r="D136" i="3" s="1"/>
  <c r="AD296" i="1"/>
  <c r="AE296" s="1"/>
  <c r="AJ296" s="1"/>
  <c r="AA194"/>
  <c r="AB194" s="1"/>
  <c r="AY69"/>
  <c r="AA290"/>
  <c r="AB290" s="1"/>
  <c r="W290"/>
  <c r="S304"/>
  <c r="V304" s="1"/>
  <c r="T304" s="1"/>
  <c r="AY56"/>
  <c r="AZ243"/>
  <c r="BA243" s="1"/>
  <c r="BB243" s="1"/>
  <c r="AC286"/>
  <c r="AX212"/>
  <c r="AN324"/>
  <c r="T516"/>
  <c r="T583"/>
  <c r="T559"/>
  <c r="T470"/>
  <c r="T566"/>
  <c r="AX90"/>
  <c r="K88" i="3" s="1"/>
  <c r="T483" i="1"/>
  <c r="T590"/>
  <c r="T548"/>
  <c r="T443"/>
  <c r="T523"/>
  <c r="T541"/>
  <c r="T579"/>
  <c r="T442"/>
  <c r="AK408"/>
  <c r="BM408" s="1"/>
  <c r="AL408"/>
  <c r="AM408" s="1"/>
  <c r="AN408" s="1"/>
  <c r="X141"/>
  <c r="AP141" s="1"/>
  <c r="I139" i="3" s="1"/>
  <c r="S194" i="1"/>
  <c r="AX150"/>
  <c r="AA304"/>
  <c r="AB304" s="1"/>
  <c r="P199"/>
  <c r="Q199" s="1"/>
  <c r="AC199" s="1"/>
  <c r="O493"/>
  <c r="R542"/>
  <c r="P542"/>
  <c r="R458"/>
  <c r="P458"/>
  <c r="BA16"/>
  <c r="BB16" s="1"/>
  <c r="R598"/>
  <c r="P598"/>
  <c r="AG514"/>
  <c r="AF514"/>
  <c r="R524"/>
  <c r="P524"/>
  <c r="R476"/>
  <c r="P476"/>
  <c r="P298"/>
  <c r="Q298" s="1"/>
  <c r="S298" s="1"/>
  <c r="O592"/>
  <c r="R479"/>
  <c r="P479"/>
  <c r="R535"/>
  <c r="P535"/>
  <c r="R461"/>
  <c r="P461"/>
  <c r="R472"/>
  <c r="P472"/>
  <c r="R591"/>
  <c r="P591"/>
  <c r="AE469"/>
  <c r="AA469"/>
  <c r="Y234"/>
  <c r="Z234" s="1"/>
  <c r="AN234" s="1"/>
  <c r="D232" i="3" s="1"/>
  <c r="BB22" i="1"/>
  <c r="X238"/>
  <c r="AP238" s="1"/>
  <c r="X153"/>
  <c r="AP153" s="1"/>
  <c r="AC297"/>
  <c r="X252"/>
  <c r="AP252" s="1"/>
  <c r="R501"/>
  <c r="P501"/>
  <c r="R484"/>
  <c r="P484"/>
  <c r="P198"/>
  <c r="Q198" s="1"/>
  <c r="W198" s="1"/>
  <c r="O492"/>
  <c r="P280"/>
  <c r="Q280" s="1"/>
  <c r="AC280" s="1"/>
  <c r="O574"/>
  <c r="R462"/>
  <c r="P462"/>
  <c r="P195"/>
  <c r="Q195" s="1"/>
  <c r="AC195" s="1"/>
  <c r="R549"/>
  <c r="P549"/>
  <c r="R560"/>
  <c r="P560"/>
  <c r="R584"/>
  <c r="P584"/>
  <c r="R485"/>
  <c r="P485"/>
  <c r="R487"/>
  <c r="P487"/>
  <c r="R573"/>
  <c r="P573"/>
  <c r="R580"/>
  <c r="P580"/>
  <c r="BD39"/>
  <c r="BG38" s="1"/>
  <c r="BI38" s="1"/>
  <c r="Y121"/>
  <c r="Z121" s="1"/>
  <c r="AN121" s="1"/>
  <c r="D119" i="3" s="1"/>
  <c r="BB27" i="1"/>
  <c r="Y169"/>
  <c r="Z169" s="1"/>
  <c r="AN169" s="1"/>
  <c r="D167" i="3" s="1"/>
  <c r="BD42" i="1"/>
  <c r="BG41" s="1"/>
  <c r="BI41" s="1"/>
  <c r="BB42"/>
  <c r="Y125"/>
  <c r="Z125" s="1"/>
  <c r="AN125" s="1"/>
  <c r="D123" i="3" s="1"/>
  <c r="AA297" i="1"/>
  <c r="AB297" s="1"/>
  <c r="W297"/>
  <c r="AF397"/>
  <c r="AF450"/>
  <c r="R517"/>
  <c r="P517"/>
  <c r="R478"/>
  <c r="P478"/>
  <c r="R510"/>
  <c r="P510"/>
  <c r="P291"/>
  <c r="Q291" s="1"/>
  <c r="AA291" s="1"/>
  <c r="AB291" s="1"/>
  <c r="O585"/>
  <c r="P196"/>
  <c r="Q196" s="1"/>
  <c r="S196" s="1"/>
  <c r="O490"/>
  <c r="P192"/>
  <c r="Q192" s="1"/>
  <c r="S192" s="1"/>
  <c r="R567"/>
  <c r="P567"/>
  <c r="R488"/>
  <c r="P488"/>
  <c r="AG388"/>
  <c r="AF388"/>
  <c r="Y152"/>
  <c r="Z152" s="1"/>
  <c r="AN152" s="1"/>
  <c r="D150" i="3" s="1"/>
  <c r="Y285" i="1"/>
  <c r="Z285" s="1"/>
  <c r="AN285" s="1"/>
  <c r="D283" i="3" s="1"/>
  <c r="Y296" i="1"/>
  <c r="Z296" s="1"/>
  <c r="AN296" s="1"/>
  <c r="D294" i="3" s="1"/>
  <c r="BB112" i="1"/>
  <c r="BB30"/>
  <c r="AX133"/>
  <c r="AF546"/>
  <c r="AT234"/>
  <c r="AU234" s="1"/>
  <c r="AV234" s="1"/>
  <c r="G232" i="3" s="1"/>
  <c r="AQ234" i="1"/>
  <c r="AR234" s="1"/>
  <c r="AS234" s="1"/>
  <c r="AT270"/>
  <c r="AU270" s="1"/>
  <c r="AV270" s="1"/>
  <c r="G268" i="3" s="1"/>
  <c r="AQ270" i="1"/>
  <c r="AR270" s="1"/>
  <c r="AS270" s="1"/>
  <c r="AT121"/>
  <c r="AU121" s="1"/>
  <c r="AV121" s="1"/>
  <c r="G119" i="3" s="1"/>
  <c r="AQ121" i="1"/>
  <c r="AR121" s="1"/>
  <c r="AS121" s="1"/>
  <c r="AQ138"/>
  <c r="AR138" s="1"/>
  <c r="AS138" s="1"/>
  <c r="AT138"/>
  <c r="AT259"/>
  <c r="AU259" s="1"/>
  <c r="AV259" s="1"/>
  <c r="G257" i="3" s="1"/>
  <c r="AQ259" i="1"/>
  <c r="AR259" s="1"/>
  <c r="AS259" s="1"/>
  <c r="W254"/>
  <c r="S254"/>
  <c r="AC254"/>
  <c r="AA254"/>
  <c r="AB254" s="1"/>
  <c r="R254"/>
  <c r="AU98"/>
  <c r="AV98" s="1"/>
  <c r="G96" i="3" s="1"/>
  <c r="AX98" i="1"/>
  <c r="K96" i="3" s="1"/>
  <c r="O203" i="1"/>
  <c r="P184"/>
  <c r="Q184" s="1"/>
  <c r="V129"/>
  <c r="T129" s="1"/>
  <c r="Y129" s="1"/>
  <c r="Z129" s="1"/>
  <c r="AN129" s="1"/>
  <c r="D127" i="3" s="1"/>
  <c r="AQ122" i="1"/>
  <c r="AR122" s="1"/>
  <c r="AS122" s="1"/>
  <c r="AT122"/>
  <c r="U188"/>
  <c r="V172"/>
  <c r="T172" s="1"/>
  <c r="Y172" s="1"/>
  <c r="Z172" s="1"/>
  <c r="AN172" s="1"/>
  <c r="D170" i="3" s="1"/>
  <c r="O299" i="1"/>
  <c r="P273"/>
  <c r="Q273" s="1"/>
  <c r="V253"/>
  <c r="T253" s="1"/>
  <c r="Y253" s="1"/>
  <c r="Z253" s="1"/>
  <c r="AN253" s="1"/>
  <c r="D251" i="3" s="1"/>
  <c r="AZ99" i="1"/>
  <c r="AY99"/>
  <c r="BC99"/>
  <c r="BJ32"/>
  <c r="U260"/>
  <c r="AD260" s="1"/>
  <c r="AE260" s="1"/>
  <c r="AJ260" s="1"/>
  <c r="A66"/>
  <c r="A358"/>
  <c r="G358" s="1"/>
  <c r="A258"/>
  <c r="BE64"/>
  <c r="V171"/>
  <c r="T171" s="1"/>
  <c r="Y171" s="1"/>
  <c r="Z171" s="1"/>
  <c r="AU85"/>
  <c r="AV85" s="1"/>
  <c r="G83" i="3" s="1"/>
  <c r="AX85" i="1"/>
  <c r="K83" i="3" s="1"/>
  <c r="U175" i="1"/>
  <c r="AD175" s="1"/>
  <c r="AE175" s="1"/>
  <c r="AJ175" s="1"/>
  <c r="U239"/>
  <c r="AD239" s="1"/>
  <c r="AE239" s="1"/>
  <c r="AJ239" s="1"/>
  <c r="AW32"/>
  <c r="BH32"/>
  <c r="AL32" s="1"/>
  <c r="AM32" s="1"/>
  <c r="V193"/>
  <c r="T193" s="1"/>
  <c r="Y193" s="1"/>
  <c r="Z193" s="1"/>
  <c r="W149"/>
  <c r="S149"/>
  <c r="AC149"/>
  <c r="AA149"/>
  <c r="AB149" s="1"/>
  <c r="R149"/>
  <c r="AU65"/>
  <c r="AV65" s="1"/>
  <c r="G63" i="3" s="1"/>
  <c r="AX65" i="1"/>
  <c r="K63" i="3" s="1"/>
  <c r="AC166" i="1"/>
  <c r="AA166"/>
  <c r="AB166" s="1"/>
  <c r="R166"/>
  <c r="W166"/>
  <c r="S166"/>
  <c r="AU53"/>
  <c r="AV53" s="1"/>
  <c r="G51" i="3" s="1"/>
  <c r="AX53" i="1"/>
  <c r="K51" i="3" s="1"/>
  <c r="BC67" i="1"/>
  <c r="AY67"/>
  <c r="AZ67"/>
  <c r="AT226"/>
  <c r="AQ226"/>
  <c r="AR226" s="1"/>
  <c r="AS226" s="1"/>
  <c r="W145"/>
  <c r="S145"/>
  <c r="AC145"/>
  <c r="AA145"/>
  <c r="AB145" s="1"/>
  <c r="R145"/>
  <c r="U154"/>
  <c r="AD154" s="1"/>
  <c r="AE154" s="1"/>
  <c r="AJ154" s="1"/>
  <c r="AU118"/>
  <c r="AV118" s="1"/>
  <c r="G116" i="3" s="1"/>
  <c r="AX118" i="1"/>
  <c r="K116" i="3" s="1"/>
  <c r="AU97" i="1"/>
  <c r="AV97" s="1"/>
  <c r="G95" i="3" s="1"/>
  <c r="AX97" i="1"/>
  <c r="K95" i="3" s="1"/>
  <c r="O242" i="1"/>
  <c r="O536" s="1"/>
  <c r="O224"/>
  <c r="O518" s="1"/>
  <c r="P216"/>
  <c r="Q216" s="1"/>
  <c r="BO42"/>
  <c r="BP42" s="1"/>
  <c r="BN42"/>
  <c r="BH44"/>
  <c r="AL44" s="1"/>
  <c r="AM44" s="1"/>
  <c r="AW44"/>
  <c r="BC43"/>
  <c r="AZ43"/>
  <c r="BA43" s="1"/>
  <c r="AY43"/>
  <c r="R240"/>
  <c r="W240"/>
  <c r="S240"/>
  <c r="AC240"/>
  <c r="AA240"/>
  <c r="AB240" s="1"/>
  <c r="V228"/>
  <c r="T228" s="1"/>
  <c r="Y228" s="1"/>
  <c r="Z228" s="1"/>
  <c r="AN228" s="1"/>
  <c r="D226" i="3" s="1"/>
  <c r="V297" i="1"/>
  <c r="T297" s="1"/>
  <c r="Y297" s="1"/>
  <c r="Z297" s="1"/>
  <c r="V174"/>
  <c r="T174" s="1"/>
  <c r="Y174" s="1"/>
  <c r="Z174" s="1"/>
  <c r="AN174" s="1"/>
  <c r="D172" i="3" s="1"/>
  <c r="U130" i="1"/>
  <c r="AD130" s="1"/>
  <c r="AE130" s="1"/>
  <c r="AJ130" s="1"/>
  <c r="V214"/>
  <c r="T214" s="1"/>
  <c r="Y214" s="1"/>
  <c r="Z214" s="1"/>
  <c r="AN214" s="1"/>
  <c r="D212" i="3" s="1"/>
  <c r="U144" i="1"/>
  <c r="AD144" s="1"/>
  <c r="AE144" s="1"/>
  <c r="AJ144" s="1"/>
  <c r="U140"/>
  <c r="AD140" s="1"/>
  <c r="AE140" s="1"/>
  <c r="AJ140" s="1"/>
  <c r="U246"/>
  <c r="AD246" s="1"/>
  <c r="AE246" s="1"/>
  <c r="AJ246" s="1"/>
  <c r="BC113"/>
  <c r="AZ113"/>
  <c r="BA113" s="1"/>
  <c r="AY113"/>
  <c r="AW150"/>
  <c r="BH150"/>
  <c r="AL150" s="1"/>
  <c r="AM150" s="1"/>
  <c r="BH133"/>
  <c r="AL133" s="1"/>
  <c r="AM133" s="1"/>
  <c r="AW133"/>
  <c r="X263"/>
  <c r="AP263" s="1"/>
  <c r="I261" i="3" s="1"/>
  <c r="AR80" i="1"/>
  <c r="AS80" s="1"/>
  <c r="X135"/>
  <c r="AP135" s="1"/>
  <c r="I133" i="3" s="1"/>
  <c r="X127" i="1"/>
  <c r="AP127" s="1"/>
  <c r="I125" i="3" s="1"/>
  <c r="BC52" i="1"/>
  <c r="BM52" s="1"/>
  <c r="P50" i="3" s="1"/>
  <c r="AZ52" i="1"/>
  <c r="BA52" s="1"/>
  <c r="AY52"/>
  <c r="A550"/>
  <c r="BE256"/>
  <c r="R163"/>
  <c r="W163"/>
  <c r="S163"/>
  <c r="AC163"/>
  <c r="AA163"/>
  <c r="AB163" s="1"/>
  <c r="V221"/>
  <c r="T221" s="1"/>
  <c r="Y221" s="1"/>
  <c r="Z221" s="1"/>
  <c r="AN221" s="1"/>
  <c r="D219" i="3" s="1"/>
  <c r="BC54" i="1"/>
  <c r="BM54" s="1"/>
  <c r="P52" i="3" s="1"/>
  <c r="AZ54" i="1"/>
  <c r="BA54" s="1"/>
  <c r="AY54"/>
  <c r="AQ151"/>
  <c r="AR151" s="1"/>
  <c r="AT151"/>
  <c r="U264"/>
  <c r="AD264" s="1"/>
  <c r="AE264" s="1"/>
  <c r="AJ264" s="1"/>
  <c r="O281"/>
  <c r="P255"/>
  <c r="Q255" s="1"/>
  <c r="BC218"/>
  <c r="BM218" s="1"/>
  <c r="P216" i="3" s="1"/>
  <c r="AZ218" i="1"/>
  <c r="BA218" s="1"/>
  <c r="AY218"/>
  <c r="V160"/>
  <c r="T160" s="1"/>
  <c r="X160" s="1"/>
  <c r="AP160" s="1"/>
  <c r="I158" i="3" s="1"/>
  <c r="AZ28" i="1"/>
  <c r="BA28" s="1"/>
  <c r="BB28" s="1"/>
  <c r="BC28"/>
  <c r="AY28"/>
  <c r="BN30"/>
  <c r="BO30"/>
  <c r="AT125"/>
  <c r="AU125" s="1"/>
  <c r="AV125" s="1"/>
  <c r="G123" i="3" s="1"/>
  <c r="AQ125" i="1"/>
  <c r="AR125" s="1"/>
  <c r="AS125" s="1"/>
  <c r="O197"/>
  <c r="P178"/>
  <c r="Q178" s="1"/>
  <c r="BC104"/>
  <c r="AZ104"/>
  <c r="BA104" s="1"/>
  <c r="AY104"/>
  <c r="BO27"/>
  <c r="BP27" s="1"/>
  <c r="BQ27" s="1"/>
  <c r="BN27"/>
  <c r="BC32"/>
  <c r="AZ32"/>
  <c r="BA32" s="1"/>
  <c r="AY32"/>
  <c r="O274"/>
  <c r="O568" s="1"/>
  <c r="P248"/>
  <c r="Q248" s="1"/>
  <c r="O201"/>
  <c r="P182"/>
  <c r="Q182" s="1"/>
  <c r="R272"/>
  <c r="W272"/>
  <c r="S272"/>
  <c r="AC272"/>
  <c r="AA272"/>
  <c r="AB272" s="1"/>
  <c r="BN22"/>
  <c r="BO22"/>
  <c r="BP22" s="1"/>
  <c r="BQ22" s="1"/>
  <c r="A65"/>
  <c r="A357"/>
  <c r="G357" s="1"/>
  <c r="A257"/>
  <c r="BE63"/>
  <c r="BC77"/>
  <c r="AZ77"/>
  <c r="BA77" s="1"/>
  <c r="AY77"/>
  <c r="AC162"/>
  <c r="V271"/>
  <c r="T271" s="1"/>
  <c r="Y271" s="1"/>
  <c r="Z271" s="1"/>
  <c r="AN271" s="1"/>
  <c r="D269" i="3" s="1"/>
  <c r="V264" i="1"/>
  <c r="T264" s="1"/>
  <c r="X264" s="1"/>
  <c r="AP264" s="1"/>
  <c r="I262" i="3" s="1"/>
  <c r="AU107" i="1"/>
  <c r="AV107" s="1"/>
  <c r="G105" i="3" s="1"/>
  <c r="AX107" i="1"/>
  <c r="K105" i="3" s="1"/>
  <c r="AU80" i="1"/>
  <c r="AV80" s="1"/>
  <c r="G78" i="3" s="1"/>
  <c r="AX80" i="1"/>
  <c r="K78" i="3" s="1"/>
  <c r="O231" i="1"/>
  <c r="O525" s="1"/>
  <c r="O249"/>
  <c r="O543" s="1"/>
  <c r="P223"/>
  <c r="Q223" s="1"/>
  <c r="BC44"/>
  <c r="AZ44"/>
  <c r="BA44" s="1"/>
  <c r="BB44" s="1"/>
  <c r="AY44"/>
  <c r="BN41"/>
  <c r="BO41"/>
  <c r="BP41" s="1"/>
  <c r="BQ41" s="1"/>
  <c r="U126"/>
  <c r="V143"/>
  <c r="T143" s="1"/>
  <c r="R265"/>
  <c r="W265"/>
  <c r="S265"/>
  <c r="AC265"/>
  <c r="AA265"/>
  <c r="AB265" s="1"/>
  <c r="U129"/>
  <c r="AD129" s="1"/>
  <c r="AE129" s="1"/>
  <c r="AJ129" s="1"/>
  <c r="W177"/>
  <c r="S177"/>
  <c r="AC177"/>
  <c r="AA177"/>
  <c r="AB177" s="1"/>
  <c r="R177"/>
  <c r="BO39"/>
  <c r="BP39" s="1"/>
  <c r="BQ39" s="1"/>
  <c r="BN39"/>
  <c r="BO16"/>
  <c r="BP16" s="1"/>
  <c r="BQ16" s="1"/>
  <c r="BN16"/>
  <c r="AT78"/>
  <c r="AQ78"/>
  <c r="AR78" s="1"/>
  <c r="AS78" s="1"/>
  <c r="BO17"/>
  <c r="BP17" s="1"/>
  <c r="BQ17" s="1"/>
  <c r="BN17"/>
  <c r="V188"/>
  <c r="T188" s="1"/>
  <c r="X188" s="1"/>
  <c r="BH28"/>
  <c r="AL28" s="1"/>
  <c r="AM28" s="1"/>
  <c r="AW28"/>
  <c r="U228"/>
  <c r="AD228" s="1"/>
  <c r="AE228" s="1"/>
  <c r="AJ228" s="1"/>
  <c r="W173"/>
  <c r="S173"/>
  <c r="U174"/>
  <c r="AD174" s="1"/>
  <c r="AE174" s="1"/>
  <c r="AJ174" s="1"/>
  <c r="U161"/>
  <c r="AD161" s="1"/>
  <c r="AE161" s="1"/>
  <c r="AJ161" s="1"/>
  <c r="V146"/>
  <c r="T146" s="1"/>
  <c r="Y146" s="1"/>
  <c r="Z146" s="1"/>
  <c r="AN146" s="1"/>
  <c r="D144" i="3" s="1"/>
  <c r="V246" i="1"/>
  <c r="T246" s="1"/>
  <c r="X246" s="1"/>
  <c r="AP246" s="1"/>
  <c r="I244" i="3" s="1"/>
  <c r="BH212" i="1"/>
  <c r="AL212" s="1"/>
  <c r="AM212" s="1"/>
  <c r="AW212"/>
  <c r="X128"/>
  <c r="AP128" s="1"/>
  <c r="I126" i="3" s="1"/>
  <c r="Y259" i="1"/>
  <c r="Z259" s="1"/>
  <c r="AN259" s="1"/>
  <c r="D257" i="3" s="1"/>
  <c r="X124" i="1"/>
  <c r="AP124" s="1"/>
  <c r="I122" i="3" s="1"/>
  <c r="X155" i="1"/>
  <c r="AP155" s="1"/>
  <c r="I153" i="3" s="1"/>
  <c r="X227" i="1"/>
  <c r="AP227" s="1"/>
  <c r="I225" i="3" s="1"/>
  <c r="BD22" i="1"/>
  <c r="BG21" s="1"/>
  <c r="BI21" s="1"/>
  <c r="N19" i="3" s="1"/>
  <c r="X213" i="1"/>
  <c r="AP213" s="1"/>
  <c r="I211" i="3" s="1"/>
  <c r="AS84" i="1"/>
  <c r="BN25"/>
  <c r="BO25"/>
  <c r="BP25" s="1"/>
  <c r="BQ25" s="1"/>
  <c r="V147"/>
  <c r="T147" s="1"/>
  <c r="Y147" s="1"/>
  <c r="Z147" s="1"/>
  <c r="AN147" s="1"/>
  <c r="D145" i="3" s="1"/>
  <c r="R180" i="1"/>
  <c r="W180"/>
  <c r="S180"/>
  <c r="AC180"/>
  <c r="AA180"/>
  <c r="AB180" s="1"/>
  <c r="O256"/>
  <c r="O550" s="1"/>
  <c r="P230"/>
  <c r="Q230" s="1"/>
  <c r="V158"/>
  <c r="T158" s="1"/>
  <c r="X158" s="1"/>
  <c r="AP158" s="1"/>
  <c r="I156" i="3" s="1"/>
  <c r="AW219" i="1"/>
  <c r="U271"/>
  <c r="V278"/>
  <c r="T278" s="1"/>
  <c r="Y278" s="1"/>
  <c r="Z278" s="1"/>
  <c r="AN278" s="1"/>
  <c r="D276" i="3" s="1"/>
  <c r="O267" i="1"/>
  <c r="O561" s="1"/>
  <c r="P241"/>
  <c r="Q241" s="1"/>
  <c r="O186"/>
  <c r="O480" s="1"/>
  <c r="P167"/>
  <c r="Q167" s="1"/>
  <c r="BH15"/>
  <c r="AL15" s="1"/>
  <c r="AM15" s="1"/>
  <c r="AW15"/>
  <c r="AT136"/>
  <c r="AQ136"/>
  <c r="AR136" s="1"/>
  <c r="AS136" s="1"/>
  <c r="V161"/>
  <c r="T161" s="1"/>
  <c r="X161" s="1"/>
  <c r="AP161" s="1"/>
  <c r="I159" i="3" s="1"/>
  <c r="U146" i="1"/>
  <c r="AD146" s="1"/>
  <c r="AE146" s="1"/>
  <c r="AJ146" s="1"/>
  <c r="BH123"/>
  <c r="AL123" s="1"/>
  <c r="AM123" s="1"/>
  <c r="AW123"/>
  <c r="BC71"/>
  <c r="AZ71"/>
  <c r="BA71" s="1"/>
  <c r="AY71"/>
  <c r="BN18"/>
  <c r="BO18"/>
  <c r="V260"/>
  <c r="T260" s="1"/>
  <c r="X260" s="1"/>
  <c r="AP260" s="1"/>
  <c r="I258" i="3" s="1"/>
  <c r="R179" i="1"/>
  <c r="W179"/>
  <c r="S179"/>
  <c r="AC179"/>
  <c r="AA179"/>
  <c r="AB179" s="1"/>
  <c r="U191"/>
  <c r="U147"/>
  <c r="AD147" s="1"/>
  <c r="AE147" s="1"/>
  <c r="AJ147" s="1"/>
  <c r="V175"/>
  <c r="T175" s="1"/>
  <c r="X175" s="1"/>
  <c r="AP175" s="1"/>
  <c r="I173" i="3" s="1"/>
  <c r="V239" i="1"/>
  <c r="T239" s="1"/>
  <c r="X239" s="1"/>
  <c r="AP239" s="1"/>
  <c r="I237" i="3" s="1"/>
  <c r="O187" i="1"/>
  <c r="O481" s="1"/>
  <c r="P168"/>
  <c r="Q168" s="1"/>
  <c r="W222"/>
  <c r="S222"/>
  <c r="AC222"/>
  <c r="AA222"/>
  <c r="AB222" s="1"/>
  <c r="R222"/>
  <c r="AU114"/>
  <c r="AV114" s="1"/>
  <c r="G112" i="3" s="1"/>
  <c r="AX114" i="1"/>
  <c r="K112" i="3" s="1"/>
  <c r="U158" i="1"/>
  <c r="AD158" s="1"/>
  <c r="AE158" s="1"/>
  <c r="AJ158" s="1"/>
  <c r="W165"/>
  <c r="S165"/>
  <c r="AC165"/>
  <c r="AA165"/>
  <c r="AB165" s="1"/>
  <c r="R165"/>
  <c r="O204"/>
  <c r="P185"/>
  <c r="Q185" s="1"/>
  <c r="A549"/>
  <c r="BE255"/>
  <c r="U221"/>
  <c r="AD221" s="1"/>
  <c r="AE221" s="1"/>
  <c r="AJ221" s="1"/>
  <c r="BC47"/>
  <c r="BM47" s="1"/>
  <c r="P45" i="3" s="1"/>
  <c r="AZ47" i="1"/>
  <c r="BA47" s="1"/>
  <c r="AY47"/>
  <c r="BC100"/>
  <c r="AZ100"/>
  <c r="AY100"/>
  <c r="O183"/>
  <c r="O477" s="1"/>
  <c r="P164"/>
  <c r="Q164" s="1"/>
  <c r="V154"/>
  <c r="T154" s="1"/>
  <c r="Y154" s="1"/>
  <c r="Z154" s="1"/>
  <c r="AN154" s="1"/>
  <c r="D152" i="3" s="1"/>
  <c r="U278" i="1"/>
  <c r="AD278" s="1"/>
  <c r="AE278" s="1"/>
  <c r="AJ278" s="1"/>
  <c r="AU61"/>
  <c r="AV61" s="1"/>
  <c r="G59" i="3" s="1"/>
  <c r="AX61" i="1"/>
  <c r="K59" i="3" s="1"/>
  <c r="AU93" i="1"/>
  <c r="AV93" s="1"/>
  <c r="G91" i="3" s="1"/>
  <c r="AX93" i="1"/>
  <c r="K91" i="3" s="1"/>
  <c r="AC215" i="1"/>
  <c r="AA215"/>
  <c r="AB215" s="1"/>
  <c r="R215"/>
  <c r="W215"/>
  <c r="S215"/>
  <c r="R148"/>
  <c r="W148"/>
  <c r="S148"/>
  <c r="AC148"/>
  <c r="AA148"/>
  <c r="AB148" s="1"/>
  <c r="W176"/>
  <c r="R229"/>
  <c r="W229"/>
  <c r="S229"/>
  <c r="AC229"/>
  <c r="AA229"/>
  <c r="AB229" s="1"/>
  <c r="BH43"/>
  <c r="AL43" s="1"/>
  <c r="AM43" s="1"/>
  <c r="AW43"/>
  <c r="O292"/>
  <c r="P266"/>
  <c r="Q266" s="1"/>
  <c r="BC15"/>
  <c r="AZ15"/>
  <c r="BA15" s="1"/>
  <c r="BB15" s="1"/>
  <c r="AY15"/>
  <c r="BC261"/>
  <c r="AY261"/>
  <c r="AZ261"/>
  <c r="BA261" s="1"/>
  <c r="AT288"/>
  <c r="AQ288"/>
  <c r="AR288" s="1"/>
  <c r="U160"/>
  <c r="AD160" s="1"/>
  <c r="AE160" s="1"/>
  <c r="AJ160" s="1"/>
  <c r="U172"/>
  <c r="AD172" s="1"/>
  <c r="AE172" s="1"/>
  <c r="AJ172" s="1"/>
  <c r="AU84"/>
  <c r="AV84" s="1"/>
  <c r="G82" i="3" s="1"/>
  <c r="AX84" i="1"/>
  <c r="K82" i="3" s="1"/>
  <c r="V130" i="1"/>
  <c r="T130" s="1"/>
  <c r="X130" s="1"/>
  <c r="AP130" s="1"/>
  <c r="I128" i="3" s="1"/>
  <c r="U214" i="1"/>
  <c r="AD214" s="1"/>
  <c r="AE214" s="1"/>
  <c r="AJ214" s="1"/>
  <c r="V144"/>
  <c r="T144" s="1"/>
  <c r="Y144" s="1"/>
  <c r="Z144" s="1"/>
  <c r="AN144" s="1"/>
  <c r="D142" i="3" s="1"/>
  <c r="AW269" i="1"/>
  <c r="V140"/>
  <c r="T140" s="1"/>
  <c r="X140" s="1"/>
  <c r="AP140" s="1"/>
  <c r="I138" i="3" s="1"/>
  <c r="AC247" i="1"/>
  <c r="AA247"/>
  <c r="AB247" s="1"/>
  <c r="R247"/>
  <c r="W247"/>
  <c r="S247"/>
  <c r="U253"/>
  <c r="AD253" s="1"/>
  <c r="AE253" s="1"/>
  <c r="AJ253" s="1"/>
  <c r="R159"/>
  <c r="W159"/>
  <c r="S159"/>
  <c r="AC159"/>
  <c r="AA159"/>
  <c r="AB159" s="1"/>
  <c r="U286"/>
  <c r="AW113"/>
  <c r="BH113"/>
  <c r="AL113" s="1"/>
  <c r="AM113" s="1"/>
  <c r="X142"/>
  <c r="AP142" s="1"/>
  <c r="I140" i="3" s="1"/>
  <c r="BD30" i="1"/>
  <c r="BG29" s="1"/>
  <c r="BI29" s="1"/>
  <c r="N27" i="3" s="1"/>
  <c r="BD27" i="1"/>
  <c r="BG26" s="1"/>
  <c r="BI26" s="1"/>
  <c r="N24" i="3" s="1"/>
  <c r="AX123" i="1"/>
  <c r="K121" i="3" s="1"/>
  <c r="AX219" i="1"/>
  <c r="K217" i="3" s="1"/>
  <c r="P181" i="1" l="1"/>
  <c r="Q181" s="1"/>
  <c r="W181" s="1"/>
  <c r="AP505"/>
  <c r="AL505"/>
  <c r="AM505" s="1"/>
  <c r="AN505" s="1"/>
  <c r="AW237"/>
  <c r="AQ169"/>
  <c r="AR169" s="1"/>
  <c r="AS169" s="1"/>
  <c r="J209" i="3"/>
  <c r="AD271" i="1"/>
  <c r="AE271" s="1"/>
  <c r="AJ271" s="1"/>
  <c r="BN217"/>
  <c r="AD188"/>
  <c r="AE188" s="1"/>
  <c r="AJ188" s="1"/>
  <c r="AH410"/>
  <c r="AI410" s="1"/>
  <c r="AJ410" s="1"/>
  <c r="J114" i="3" s="1"/>
  <c r="AC173" i="1"/>
  <c r="R162"/>
  <c r="AZ236"/>
  <c r="BA236" s="1"/>
  <c r="AU138"/>
  <c r="AV138" s="1"/>
  <c r="G136" i="3" s="1"/>
  <c r="P475" i="1"/>
  <c r="BH475" s="1"/>
  <c r="BH287"/>
  <c r="AL287" s="1"/>
  <c r="AM287" s="1"/>
  <c r="BH219"/>
  <c r="AL219" s="1"/>
  <c r="AM219" s="1"/>
  <c r="R173"/>
  <c r="S162"/>
  <c r="V162" s="1"/>
  <c r="T162" s="1"/>
  <c r="Y162" s="1"/>
  <c r="Z162" s="1"/>
  <c r="AN162" s="1"/>
  <c r="D160" i="3" s="1"/>
  <c r="BO217" i="1"/>
  <c r="BP217" s="1"/>
  <c r="BQ217" s="1"/>
  <c r="AT169"/>
  <c r="AU169" s="1"/>
  <c r="AV169" s="1"/>
  <c r="G167" i="3" s="1"/>
  <c r="BC437" i="1"/>
  <c r="X437"/>
  <c r="Y437" s="1"/>
  <c r="Z437"/>
  <c r="AE437" s="1"/>
  <c r="AD143"/>
  <c r="AE143" s="1"/>
  <c r="AJ143" s="1"/>
  <c r="AD171"/>
  <c r="AE171" s="1"/>
  <c r="AJ171" s="1"/>
  <c r="BD243"/>
  <c r="BG242" s="1"/>
  <c r="BI242" s="1"/>
  <c r="N240" i="3" s="1"/>
  <c r="AZ225" i="1"/>
  <c r="BA225" s="1"/>
  <c r="BJ234"/>
  <c r="BK234" s="1"/>
  <c r="BL234" s="1"/>
  <c r="BJ35"/>
  <c r="BK35" s="1"/>
  <c r="BL35" s="1"/>
  <c r="AP188"/>
  <c r="I186" i="3" s="1"/>
  <c r="AA162" i="1"/>
  <c r="AB162" s="1"/>
  <c r="O200"/>
  <c r="P200" s="1"/>
  <c r="Q200" s="1"/>
  <c r="R200" s="1"/>
  <c r="BC236"/>
  <c r="BD236" s="1"/>
  <c r="BG235" s="1"/>
  <c r="BI235" s="1"/>
  <c r="BE437"/>
  <c r="CI437" s="1"/>
  <c r="AY236"/>
  <c r="V437"/>
  <c r="W437" s="1"/>
  <c r="S437"/>
  <c r="U437" s="1"/>
  <c r="AB437" s="1"/>
  <c r="AD126"/>
  <c r="AE126" s="1"/>
  <c r="AJ126" s="1"/>
  <c r="BH269"/>
  <c r="AL269" s="1"/>
  <c r="AM269" s="1"/>
  <c r="S190"/>
  <c r="V190" s="1"/>
  <c r="T190" s="1"/>
  <c r="Y190" s="1"/>
  <c r="Z190" s="1"/>
  <c r="AN190" s="1"/>
  <c r="D188" i="3" s="1"/>
  <c r="R190" i="1"/>
  <c r="U190" s="1"/>
  <c r="AD190" s="1"/>
  <c r="AE190" s="1"/>
  <c r="AJ190" s="1"/>
  <c r="S176"/>
  <c r="V176" s="1"/>
  <c r="T176" s="1"/>
  <c r="X176" s="1"/>
  <c r="AT152"/>
  <c r="AU152" s="1"/>
  <c r="AV152" s="1"/>
  <c r="G150" i="3" s="1"/>
  <c r="AY211" i="1"/>
  <c r="AC176"/>
  <c r="AQ152"/>
  <c r="AR152" s="1"/>
  <c r="AS152" s="1"/>
  <c r="AZ211"/>
  <c r="BA211" s="1"/>
  <c r="K209" i="3"/>
  <c r="AA176" i="1"/>
  <c r="AB176" s="1"/>
  <c r="X143"/>
  <c r="AP143" s="1"/>
  <c r="I141" i="3" s="1"/>
  <c r="AD303" i="1"/>
  <c r="AE303" s="1"/>
  <c r="AJ303" s="1"/>
  <c r="AN171"/>
  <c r="D169" i="3" s="1"/>
  <c r="AS331" i="1"/>
  <c r="AT331" s="1"/>
  <c r="AU331" s="1"/>
  <c r="L208" i="3"/>
  <c r="X303" i="1"/>
  <c r="AP303" s="1"/>
  <c r="BD211"/>
  <c r="BG210" s="1"/>
  <c r="BI210" s="1"/>
  <c r="N208" i="3" s="1"/>
  <c r="AW450" i="1"/>
  <c r="AP349"/>
  <c r="L53" i="3" s="1"/>
  <c r="AC454" i="1"/>
  <c r="BH237"/>
  <c r="AL237" s="1"/>
  <c r="AM237" s="1"/>
  <c r="BF522"/>
  <c r="BG522" s="1"/>
  <c r="CH522" s="1"/>
  <c r="BI522" s="1"/>
  <c r="BJ522" s="1"/>
  <c r="AW398"/>
  <c r="AY563"/>
  <c r="AZ563" s="1"/>
  <c r="AY225"/>
  <c r="AS318"/>
  <c r="AT318" s="1"/>
  <c r="AU318" s="1"/>
  <c r="BA644"/>
  <c r="AN621"/>
  <c r="BF376"/>
  <c r="BG376" s="1"/>
  <c r="CH376" s="1"/>
  <c r="BI376" s="1"/>
  <c r="BJ376" s="1"/>
  <c r="AV376"/>
  <c r="AW376" s="1"/>
  <c r="AC589"/>
  <c r="AY444"/>
  <c r="AZ444" s="1"/>
  <c r="AS313"/>
  <c r="AT313" s="1"/>
  <c r="AU313" s="1"/>
  <c r="AY410"/>
  <c r="AZ410" s="1"/>
  <c r="AG376"/>
  <c r="AH376" s="1"/>
  <c r="AI376" s="1"/>
  <c r="AJ376" s="1"/>
  <c r="J80" i="3" s="1"/>
  <c r="AD454" i="1"/>
  <c r="AP537"/>
  <c r="L241" i="3" s="1"/>
  <c r="AF446" i="1"/>
  <c r="L42" i="3"/>
  <c r="AS633" i="1"/>
  <c r="AT633" s="1"/>
  <c r="AU633" s="1"/>
  <c r="AQ330"/>
  <c r="BR330" s="1"/>
  <c r="BT330" s="1"/>
  <c r="AY430"/>
  <c r="AZ430" s="1"/>
  <c r="AS329"/>
  <c r="AT329" s="1"/>
  <c r="AU329" s="1"/>
  <c r="AS333"/>
  <c r="AT333" s="1"/>
  <c r="AU333" s="1"/>
  <c r="AS630"/>
  <c r="AT630" s="1"/>
  <c r="AQ338"/>
  <c r="BR338" s="1"/>
  <c r="BT338" s="1"/>
  <c r="L35" i="3"/>
  <c r="AS330" i="1"/>
  <c r="AT330" s="1"/>
  <c r="AU330" s="1"/>
  <c r="AW418"/>
  <c r="AK352"/>
  <c r="BM352" s="1"/>
  <c r="L43" i="3"/>
  <c r="BS320" i="1"/>
  <c r="AS612"/>
  <c r="AT612" s="1"/>
  <c r="AQ333"/>
  <c r="BR333" s="1"/>
  <c r="L22" i="3"/>
  <c r="AL644" i="1"/>
  <c r="AM644" s="1"/>
  <c r="AN644" s="1"/>
  <c r="AP336"/>
  <c r="AS336" s="1"/>
  <c r="AT336" s="1"/>
  <c r="AW375"/>
  <c r="AS320"/>
  <c r="AT320" s="1"/>
  <c r="L111" i="3"/>
  <c r="AN537" i="1"/>
  <c r="AQ407"/>
  <c r="BR407" s="1"/>
  <c r="L25" i="3"/>
  <c r="L19"/>
  <c r="AD451" i="1"/>
  <c r="AP365"/>
  <c r="AQ365" s="1"/>
  <c r="AC522"/>
  <c r="BM617"/>
  <c r="BN617" s="1"/>
  <c r="AM612"/>
  <c r="AN612" s="1"/>
  <c r="Z590"/>
  <c r="AE590" s="1"/>
  <c r="Y434"/>
  <c r="AF434" s="1"/>
  <c r="AW449"/>
  <c r="AX388"/>
  <c r="BA388" s="1"/>
  <c r="E92" i="3" s="1"/>
  <c r="AQ628" i="1"/>
  <c r="BR628" s="1"/>
  <c r="BX628" s="1"/>
  <c r="AD522"/>
  <c r="AK428"/>
  <c r="BM428" s="1"/>
  <c r="AP426"/>
  <c r="AS426" s="1"/>
  <c r="AT426" s="1"/>
  <c r="AU426" s="1"/>
  <c r="AX514"/>
  <c r="AY514" s="1"/>
  <c r="AZ514" s="1"/>
  <c r="AL641"/>
  <c r="AM641" s="1"/>
  <c r="AN641" s="1"/>
  <c r="AL653"/>
  <c r="AM653" s="1"/>
  <c r="AN653" s="1"/>
  <c r="H13" i="6"/>
  <c r="I51" i="10"/>
  <c r="S27" i="14" s="1"/>
  <c r="AP361" i="1"/>
  <c r="AS361" s="1"/>
  <c r="AT361" s="1"/>
  <c r="AU361" s="1"/>
  <c r="AX396"/>
  <c r="AY396" s="1"/>
  <c r="AZ396" s="1"/>
  <c r="Q38" i="7"/>
  <c r="S38" s="1"/>
  <c r="Q39" s="1"/>
  <c r="I48" i="10" s="1"/>
  <c r="I27" i="14" s="1"/>
  <c r="AP363" i="1"/>
  <c r="AQ363" s="1"/>
  <c r="AQ311"/>
  <c r="BR311" s="1"/>
  <c r="AW415"/>
  <c r="AH394"/>
  <c r="AI394" s="1"/>
  <c r="AJ394" s="1"/>
  <c r="J98" i="3" s="1"/>
  <c r="AD582" i="1"/>
  <c r="BC470"/>
  <c r="L15" i="3"/>
  <c r="AH372" i="1"/>
  <c r="AI372" s="1"/>
  <c r="AJ372" s="1"/>
  <c r="J76" i="3" s="1"/>
  <c r="X566" i="1"/>
  <c r="Y566" s="1"/>
  <c r="BF566" s="1"/>
  <c r="BD516"/>
  <c r="L36" i="3"/>
  <c r="S483" i="1"/>
  <c r="U483" s="1"/>
  <c r="AB483" s="1"/>
  <c r="V541"/>
  <c r="W541" s="1"/>
  <c r="BE590"/>
  <c r="CI590" s="1"/>
  <c r="L27" i="3"/>
  <c r="BM624" i="1"/>
  <c r="CG624" s="1"/>
  <c r="AS315"/>
  <c r="AT315" s="1"/>
  <c r="AU315" s="1"/>
  <c r="L14" i="3"/>
  <c r="AH647" i="1"/>
  <c r="AI647" s="1"/>
  <c r="AJ647" s="1"/>
  <c r="AK647" s="1"/>
  <c r="AK657"/>
  <c r="BM657" s="1"/>
  <c r="I6" i="6"/>
  <c r="J46" i="10" s="1"/>
  <c r="AY427" i="1"/>
  <c r="AZ427" s="1"/>
  <c r="AQ310"/>
  <c r="BR310" s="1"/>
  <c r="AS406"/>
  <c r="AT406" s="1"/>
  <c r="AU406" s="1"/>
  <c r="BA657"/>
  <c r="AP619"/>
  <c r="AS619" s="1"/>
  <c r="AT619" s="1"/>
  <c r="AQ313"/>
  <c r="BR313" s="1"/>
  <c r="AW432"/>
  <c r="AQ406"/>
  <c r="BR406" s="1"/>
  <c r="AV468"/>
  <c r="AW468" s="1"/>
  <c r="AE572"/>
  <c r="AL417"/>
  <c r="AM417" s="1"/>
  <c r="AN417" s="1"/>
  <c r="AP347"/>
  <c r="L51" i="3" s="1"/>
  <c r="AV399" i="1"/>
  <c r="AW399" s="1"/>
  <c r="AL352"/>
  <c r="AM352" s="1"/>
  <c r="L20" i="3"/>
  <c r="AS309" i="1"/>
  <c r="AT309" s="1"/>
  <c r="AU309" s="1"/>
  <c r="AL661"/>
  <c r="AM661" s="1"/>
  <c r="Q42" i="7"/>
  <c r="AW382" i="1"/>
  <c r="AX395"/>
  <c r="BA395" s="1"/>
  <c r="E99" i="3" s="1"/>
  <c r="AS332" i="1"/>
  <c r="AT332" s="1"/>
  <c r="AV582"/>
  <c r="AW582" s="1"/>
  <c r="AF399"/>
  <c r="AG399"/>
  <c r="L13" i="3"/>
  <c r="AE582" i="1"/>
  <c r="AK416"/>
  <c r="BM416" s="1"/>
  <c r="AX571"/>
  <c r="BA571" s="1"/>
  <c r="E275" i="3" s="1"/>
  <c r="AX521" i="1"/>
  <c r="AY521" s="1"/>
  <c r="AZ521" s="1"/>
  <c r="AX393"/>
  <c r="BA393" s="1"/>
  <c r="E97" i="3" s="1"/>
  <c r="AQ317" i="1"/>
  <c r="BR317" s="1"/>
  <c r="L24" i="3"/>
  <c r="L233"/>
  <c r="AK643" i="1"/>
  <c r="AP643" s="1"/>
  <c r="AL650"/>
  <c r="AM650" s="1"/>
  <c r="AN650" s="1"/>
  <c r="O5" i="7"/>
  <c r="AA468" i="1"/>
  <c r="AG468" s="1"/>
  <c r="AS529"/>
  <c r="AT529" s="1"/>
  <c r="AU529" s="1"/>
  <c r="AP625"/>
  <c r="AS625" s="1"/>
  <c r="AT625" s="1"/>
  <c r="AE423"/>
  <c r="AL416"/>
  <c r="AM416" s="1"/>
  <c r="AP341"/>
  <c r="AQ341" s="1"/>
  <c r="AP345"/>
  <c r="L49" i="3" s="1"/>
  <c r="AB582" i="1"/>
  <c r="BX320"/>
  <c r="AS321"/>
  <c r="AT321" s="1"/>
  <c r="AU321" s="1"/>
  <c r="BS321"/>
  <c r="AN365"/>
  <c r="AW528"/>
  <c r="AW507"/>
  <c r="AS323"/>
  <c r="AT323" s="1"/>
  <c r="AU323" s="1"/>
  <c r="AS335"/>
  <c r="AT335" s="1"/>
  <c r="AU335" s="1"/>
  <c r="BN621"/>
  <c r="BO621" s="1"/>
  <c r="BP621" s="1"/>
  <c r="BQ621" s="1"/>
  <c r="AK637"/>
  <c r="BM637" s="1"/>
  <c r="R37" i="7"/>
  <c r="BF446" i="1"/>
  <c r="BG446" s="1"/>
  <c r="CH446" s="1"/>
  <c r="BI446" s="1"/>
  <c r="BJ446" s="1"/>
  <c r="L33" i="3"/>
  <c r="AS317" i="1"/>
  <c r="AT317" s="1"/>
  <c r="AU317" s="1"/>
  <c r="S467"/>
  <c r="U467" s="1"/>
  <c r="AB467" s="1"/>
  <c r="AG446"/>
  <c r="AH446" s="1"/>
  <c r="AI446" s="1"/>
  <c r="AJ446" s="1"/>
  <c r="S470"/>
  <c r="U470" s="1"/>
  <c r="AB470" s="1"/>
  <c r="AL556"/>
  <c r="AM556" s="1"/>
  <c r="AN556" s="1"/>
  <c r="AW532"/>
  <c r="AP362"/>
  <c r="L66" i="3" s="1"/>
  <c r="AW435" i="1"/>
  <c r="AW447"/>
  <c r="BC467"/>
  <c r="AY416"/>
  <c r="AZ416" s="1"/>
  <c r="AQ314"/>
  <c r="BR314" s="1"/>
  <c r="BT314" s="1"/>
  <c r="L18" i="3"/>
  <c r="L16"/>
  <c r="AK654" i="1"/>
  <c r="AP654" s="1"/>
  <c r="BF582"/>
  <c r="BG582" s="1"/>
  <c r="CH582" s="1"/>
  <c r="BI582" s="1"/>
  <c r="BJ582" s="1"/>
  <c r="AH422"/>
  <c r="AI422" s="1"/>
  <c r="AJ422" s="1"/>
  <c r="J126" i="3" s="1"/>
  <c r="L50" i="7"/>
  <c r="L47"/>
  <c r="N47" s="1"/>
  <c r="AH521" i="1"/>
  <c r="AI521" s="1"/>
  <c r="AJ521" s="1"/>
  <c r="AL521" s="1"/>
  <c r="AM521" s="1"/>
  <c r="AN521" s="1"/>
  <c r="V509"/>
  <c r="W509" s="1"/>
  <c r="AC582"/>
  <c r="AK556"/>
  <c r="BM556" s="1"/>
  <c r="AX581"/>
  <c r="AY581" s="1"/>
  <c r="AZ581" s="1"/>
  <c r="AP412"/>
  <c r="AQ412" s="1"/>
  <c r="AS334"/>
  <c r="AT334" s="1"/>
  <c r="AU334" s="1"/>
  <c r="AL445"/>
  <c r="AM445" s="1"/>
  <c r="AN445" s="1"/>
  <c r="L39" i="3"/>
  <c r="AG582" i="1"/>
  <c r="BS335"/>
  <c r="V459"/>
  <c r="W459" s="1"/>
  <c r="BC443"/>
  <c r="AY531"/>
  <c r="AZ531" s="1"/>
  <c r="BC516"/>
  <c r="AX372"/>
  <c r="AY372" s="1"/>
  <c r="AZ372" s="1"/>
  <c r="AQ328"/>
  <c r="BR328" s="1"/>
  <c r="M32" i="3" s="1"/>
  <c r="M43"/>
  <c r="BM618" i="1"/>
  <c r="BN618" s="1"/>
  <c r="S453"/>
  <c r="U453" s="1"/>
  <c r="AB453" s="1"/>
  <c r="S559"/>
  <c r="U559" s="1"/>
  <c r="AB559" s="1"/>
  <c r="AD423"/>
  <c r="BC541"/>
  <c r="BC566"/>
  <c r="BD483"/>
  <c r="AQ316"/>
  <c r="BR316" s="1"/>
  <c r="AP371"/>
  <c r="L75" i="3" s="1"/>
  <c r="AK427" i="1"/>
  <c r="BM427" s="1"/>
  <c r="AQ325"/>
  <c r="BR325" s="1"/>
  <c r="M29" i="3" s="1"/>
  <c r="AS326" i="1"/>
  <c r="AT326" s="1"/>
  <c r="AU326" s="1"/>
  <c r="Y482"/>
  <c r="AF482" s="1"/>
  <c r="AD466"/>
  <c r="X443"/>
  <c r="Y443" s="1"/>
  <c r="X456"/>
  <c r="Y456" s="1"/>
  <c r="AC466"/>
  <c r="BD442"/>
  <c r="BD566"/>
  <c r="AP343"/>
  <c r="L47" i="3" s="1"/>
  <c r="BC483" i="1"/>
  <c r="BE559"/>
  <c r="CI559" s="1"/>
  <c r="J131" i="3"/>
  <c r="AS339" i="1"/>
  <c r="AT339" s="1"/>
  <c r="AU339" s="1"/>
  <c r="AS325"/>
  <c r="AT325" s="1"/>
  <c r="AU325" s="1"/>
  <c r="BS326"/>
  <c r="BF423"/>
  <c r="BG423" s="1"/>
  <c r="CH423" s="1"/>
  <c r="BI423" s="1"/>
  <c r="BJ423" s="1"/>
  <c r="AQ322"/>
  <c r="BR322" s="1"/>
  <c r="AL444"/>
  <c r="AM444" s="1"/>
  <c r="AN444" s="1"/>
  <c r="AH396"/>
  <c r="AI396" s="1"/>
  <c r="AJ396" s="1"/>
  <c r="J100" i="3" s="1"/>
  <c r="AX110" i="1"/>
  <c r="K108" i="3" s="1"/>
  <c r="AA451" i="1"/>
  <c r="BA414"/>
  <c r="E118" i="3" s="1"/>
  <c r="AS322" i="1"/>
  <c r="AT322" s="1"/>
  <c r="AU322" s="1"/>
  <c r="AK656"/>
  <c r="AP656" s="1"/>
  <c r="AC404"/>
  <c r="AP348"/>
  <c r="AQ348" s="1"/>
  <c r="BR348" s="1"/>
  <c r="BS348" s="1"/>
  <c r="AC468"/>
  <c r="AD468"/>
  <c r="AK531"/>
  <c r="BM531" s="1"/>
  <c r="AV677"/>
  <c r="AX677" s="1"/>
  <c r="AF695"/>
  <c r="BF677"/>
  <c r="BG677" s="1"/>
  <c r="CH677" s="1"/>
  <c r="BI677" s="1"/>
  <c r="BJ677" s="1"/>
  <c r="AK655"/>
  <c r="BM655" s="1"/>
  <c r="L30" i="3"/>
  <c r="AK639" i="1"/>
  <c r="BM639" s="1"/>
  <c r="CG639" s="1"/>
  <c r="AD558"/>
  <c r="BO26"/>
  <c r="BP26" s="1"/>
  <c r="AP358"/>
  <c r="AS358" s="1"/>
  <c r="AT358" s="1"/>
  <c r="AU358" s="1"/>
  <c r="AV465"/>
  <c r="AW465" s="1"/>
  <c r="AF468"/>
  <c r="AV565"/>
  <c r="AX565" s="1"/>
  <c r="AH538"/>
  <c r="AI538" s="1"/>
  <c r="AJ538" s="1"/>
  <c r="J242" i="3" s="1"/>
  <c r="AA437" i="1"/>
  <c r="AD565"/>
  <c r="AE533"/>
  <c r="AL413"/>
  <c r="AM413" s="1"/>
  <c r="AN413" s="1"/>
  <c r="AX429"/>
  <c r="AY429" s="1"/>
  <c r="AZ429" s="1"/>
  <c r="AP353"/>
  <c r="L57" i="3" s="1"/>
  <c r="AX374" i="1"/>
  <c r="BA374" s="1"/>
  <c r="E78" i="3" s="1"/>
  <c r="BF565" i="1"/>
  <c r="BG565" s="1"/>
  <c r="CH565" s="1"/>
  <c r="BI565" s="1"/>
  <c r="BJ565" s="1"/>
  <c r="AG677"/>
  <c r="AH677" s="1"/>
  <c r="AI677" s="1"/>
  <c r="AJ677" s="1"/>
  <c r="AG689"/>
  <c r="AH689" s="1"/>
  <c r="AI689" s="1"/>
  <c r="AJ689" s="1"/>
  <c r="AM639"/>
  <c r="AN639" s="1"/>
  <c r="AH449"/>
  <c r="AI449" s="1"/>
  <c r="AJ449" s="1"/>
  <c r="J153" i="3" s="1"/>
  <c r="AH435" i="1"/>
  <c r="AI435" s="1"/>
  <c r="AJ435" s="1"/>
  <c r="J139" i="3" s="1"/>
  <c r="BO38" i="1"/>
  <c r="BP38" s="1"/>
  <c r="BQ38" s="1"/>
  <c r="V579"/>
  <c r="W579" s="1"/>
  <c r="AX557"/>
  <c r="BA557" s="1"/>
  <c r="E261" i="3" s="1"/>
  <c r="BA417" i="1"/>
  <c r="E121" i="3" s="1"/>
  <c r="AP346" i="1"/>
  <c r="AQ346" s="1"/>
  <c r="AS327"/>
  <c r="AT327" s="1"/>
  <c r="AU327" s="1"/>
  <c r="J148" i="3"/>
  <c r="BM607" i="1"/>
  <c r="BN607" s="1"/>
  <c r="AH564"/>
  <c r="AI564" s="1"/>
  <c r="AJ564" s="1"/>
  <c r="J268" i="3" s="1"/>
  <c r="AV540" i="1"/>
  <c r="AX540" s="1"/>
  <c r="AV522"/>
  <c r="AW522" s="1"/>
  <c r="AH436"/>
  <c r="AI436" s="1"/>
  <c r="AJ436" s="1"/>
  <c r="J140" i="3" s="1"/>
  <c r="BF440" i="1"/>
  <c r="BG440" s="1"/>
  <c r="CH440" s="1"/>
  <c r="BI440" s="1"/>
  <c r="BJ440" s="1"/>
  <c r="AA547"/>
  <c r="AA448"/>
  <c r="AG448" s="1"/>
  <c r="AA522"/>
  <c r="AG522" s="1"/>
  <c r="AL545"/>
  <c r="AM545" s="1"/>
  <c r="AN545" s="1"/>
  <c r="AK527"/>
  <c r="BM527" s="1"/>
  <c r="BD534"/>
  <c r="AX383"/>
  <c r="BA383" s="1"/>
  <c r="E87" i="3" s="1"/>
  <c r="AX379" i="1"/>
  <c r="BA379" s="1"/>
  <c r="E83" i="3" s="1"/>
  <c r="AK410" i="1"/>
  <c r="BM410" s="1"/>
  <c r="AS511"/>
  <c r="AT511" s="1"/>
  <c r="AU511" s="1"/>
  <c r="AH393"/>
  <c r="AI393" s="1"/>
  <c r="AJ393" s="1"/>
  <c r="J97" i="3" s="1"/>
  <c r="AA420" i="1"/>
  <c r="AG420" s="1"/>
  <c r="AP342"/>
  <c r="L46" i="3" s="1"/>
  <c r="AW391" i="1"/>
  <c r="AW553"/>
  <c r="L215" i="3"/>
  <c r="AV455" i="1"/>
  <c r="AW455" s="1"/>
  <c r="AG678"/>
  <c r="BA652"/>
  <c r="AX402"/>
  <c r="BA402" s="1"/>
  <c r="E106" i="3" s="1"/>
  <c r="AC434" i="1"/>
  <c r="Y451"/>
  <c r="BF451" s="1"/>
  <c r="BG451" s="1"/>
  <c r="CH451" s="1"/>
  <c r="AA508"/>
  <c r="AG508" s="1"/>
  <c r="AE424"/>
  <c r="AK431"/>
  <c r="BM431" s="1"/>
  <c r="AW436"/>
  <c r="AC482"/>
  <c r="BM35"/>
  <c r="P33" i="3" s="1"/>
  <c r="J149"/>
  <c r="AZ51" i="1"/>
  <c r="BA51" s="1"/>
  <c r="AC508"/>
  <c r="AA441"/>
  <c r="AG441" s="1"/>
  <c r="X442"/>
  <c r="Y442" s="1"/>
  <c r="BF442" s="1"/>
  <c r="X516"/>
  <c r="Y516" s="1"/>
  <c r="BF516" s="1"/>
  <c r="AF392"/>
  <c r="AA452"/>
  <c r="AG452" s="1"/>
  <c r="AA482"/>
  <c r="S443"/>
  <c r="U443" s="1"/>
  <c r="AB443" s="1"/>
  <c r="X590"/>
  <c r="AD590" s="1"/>
  <c r="AK414"/>
  <c r="BM414" s="1"/>
  <c r="AN358"/>
  <c r="AL428"/>
  <c r="AM428" s="1"/>
  <c r="AN428" s="1"/>
  <c r="AL431"/>
  <c r="AM431" s="1"/>
  <c r="AN431" s="1"/>
  <c r="AL527"/>
  <c r="AM527" s="1"/>
  <c r="AN527" s="1"/>
  <c r="AL410"/>
  <c r="AM410" s="1"/>
  <c r="BF468"/>
  <c r="BG468" s="1"/>
  <c r="CH468" s="1"/>
  <c r="BI468" s="1"/>
  <c r="BJ468" s="1"/>
  <c r="AP555"/>
  <c r="L259" i="3" s="1"/>
  <c r="AP340" i="1"/>
  <c r="AQ340" s="1"/>
  <c r="AX538"/>
  <c r="BA538" s="1"/>
  <c r="E242" i="3" s="1"/>
  <c r="AP359" i="1"/>
  <c r="L63" i="3" s="1"/>
  <c r="BE459" i="1"/>
  <c r="CI459" s="1"/>
  <c r="BE456"/>
  <c r="CI456" s="1"/>
  <c r="AQ312"/>
  <c r="BR312" s="1"/>
  <c r="L31" i="3"/>
  <c r="BF448" i="1"/>
  <c r="BG448" s="1"/>
  <c r="CH448" s="1"/>
  <c r="BI448" s="1"/>
  <c r="BJ448" s="1"/>
  <c r="BM605"/>
  <c r="BN605" s="1"/>
  <c r="AK646"/>
  <c r="AP646" s="1"/>
  <c r="AL634"/>
  <c r="AM634" s="1"/>
  <c r="AN634" s="1"/>
  <c r="AL636"/>
  <c r="AM636" s="1"/>
  <c r="AN636" s="1"/>
  <c r="AV508"/>
  <c r="AW508" s="1"/>
  <c r="AF424"/>
  <c r="BF508"/>
  <c r="BG508" s="1"/>
  <c r="CH508" s="1"/>
  <c r="BI508" s="1"/>
  <c r="BJ508" s="1"/>
  <c r="AH395"/>
  <c r="AI395" s="1"/>
  <c r="AJ395" s="1"/>
  <c r="J99" i="3" s="1"/>
  <c r="AH377" i="1"/>
  <c r="AI377" s="1"/>
  <c r="AJ377" s="1"/>
  <c r="J81" i="3" s="1"/>
  <c r="AH463" i="1"/>
  <c r="AI463" s="1"/>
  <c r="AJ463" s="1"/>
  <c r="J167" i="3" s="1"/>
  <c r="AV589" i="1"/>
  <c r="AW589" s="1"/>
  <c r="AV469"/>
  <c r="AX469" s="1"/>
  <c r="AF440"/>
  <c r="AV441"/>
  <c r="AW441" s="1"/>
  <c r="AD589"/>
  <c r="S442"/>
  <c r="U442" s="1"/>
  <c r="AB442" s="1"/>
  <c r="S516"/>
  <c r="U516" s="1"/>
  <c r="V483"/>
  <c r="W483" s="1"/>
  <c r="AD515"/>
  <c r="X453"/>
  <c r="Y453" s="1"/>
  <c r="Z559"/>
  <c r="AA559" s="1"/>
  <c r="AE455"/>
  <c r="X459"/>
  <c r="Y459" s="1"/>
  <c r="S541"/>
  <c r="U541" s="1"/>
  <c r="AB541" s="1"/>
  <c r="Z456"/>
  <c r="AA456" s="1"/>
  <c r="Z566"/>
  <c r="AA566" s="1"/>
  <c r="AK545"/>
  <c r="BM545" s="1"/>
  <c r="AF582"/>
  <c r="AD508"/>
  <c r="AK417"/>
  <c r="BM417" s="1"/>
  <c r="AK563"/>
  <c r="BM563" s="1"/>
  <c r="AD540"/>
  <c r="AC515"/>
  <c r="AX378"/>
  <c r="BA378" s="1"/>
  <c r="E82" i="3" s="1"/>
  <c r="AP512" i="1"/>
  <c r="AS512" s="1"/>
  <c r="AT512" s="1"/>
  <c r="BE442"/>
  <c r="CI442" s="1"/>
  <c r="BE443"/>
  <c r="CI443" s="1"/>
  <c r="AW385"/>
  <c r="BE453"/>
  <c r="CI453" s="1"/>
  <c r="BC459"/>
  <c r="BD456"/>
  <c r="AX392"/>
  <c r="AY392" s="1"/>
  <c r="AZ392" s="1"/>
  <c r="AH666"/>
  <c r="AI666" s="1"/>
  <c r="AJ666" s="1"/>
  <c r="AL666" s="1"/>
  <c r="AM666" s="1"/>
  <c r="AF672"/>
  <c r="AG682"/>
  <c r="AF465"/>
  <c r="AV404"/>
  <c r="AX404" s="1"/>
  <c r="AV533"/>
  <c r="AW533" s="1"/>
  <c r="BF540"/>
  <c r="BG540" s="1"/>
  <c r="CH540" s="1"/>
  <c r="BI540" s="1"/>
  <c r="BJ540" s="1"/>
  <c r="AH432"/>
  <c r="AI432" s="1"/>
  <c r="AJ432" s="1"/>
  <c r="J136" i="3" s="1"/>
  <c r="AV515" i="1"/>
  <c r="AX515" s="1"/>
  <c r="S597"/>
  <c r="U597" s="1"/>
  <c r="AB597" s="1"/>
  <c r="AA438"/>
  <c r="AC565"/>
  <c r="Z474"/>
  <c r="AA474" s="1"/>
  <c r="AC441"/>
  <c r="AW421"/>
  <c r="AV440"/>
  <c r="AW440" s="1"/>
  <c r="BF469"/>
  <c r="BG469" s="1"/>
  <c r="CH469" s="1"/>
  <c r="BI469" s="1"/>
  <c r="BJ469" s="1"/>
  <c r="L38" i="3"/>
  <c r="AH649" i="1"/>
  <c r="AI649" s="1"/>
  <c r="AJ649" s="1"/>
  <c r="AK649" s="1"/>
  <c r="AA465"/>
  <c r="AG465" s="1"/>
  <c r="S583"/>
  <c r="U583" s="1"/>
  <c r="AB583" s="1"/>
  <c r="AE540"/>
  <c r="AD441"/>
  <c r="AA454"/>
  <c r="AG454" s="1"/>
  <c r="AC440"/>
  <c r="AF469"/>
  <c r="BJ34"/>
  <c r="BK34" s="1"/>
  <c r="BL34" s="1"/>
  <c r="AC423"/>
  <c r="AD440"/>
  <c r="AD469"/>
  <c r="AX422"/>
  <c r="AY422" s="1"/>
  <c r="AZ422" s="1"/>
  <c r="AP369"/>
  <c r="AQ369" s="1"/>
  <c r="AP350"/>
  <c r="AQ350" s="1"/>
  <c r="AB589"/>
  <c r="AQ337"/>
  <c r="BR337" s="1"/>
  <c r="BT337" s="1"/>
  <c r="BJ24"/>
  <c r="BK24" s="1"/>
  <c r="BL24" s="1"/>
  <c r="J235" i="3"/>
  <c r="P24"/>
  <c r="AF589" i="1"/>
  <c r="AN632"/>
  <c r="BM620"/>
  <c r="CG620" s="1"/>
  <c r="AL665"/>
  <c r="AM665" s="1"/>
  <c r="AN665" s="1"/>
  <c r="AH380"/>
  <c r="AI380" s="1"/>
  <c r="AJ380" s="1"/>
  <c r="J84" i="3" s="1"/>
  <c r="BF685" i="1"/>
  <c r="BG685" s="1"/>
  <c r="CH685" s="1"/>
  <c r="BI685" s="1"/>
  <c r="BJ685" s="1"/>
  <c r="BF441"/>
  <c r="BG441" s="1"/>
  <c r="CH441" s="1"/>
  <c r="BI441" s="1"/>
  <c r="BJ441" s="1"/>
  <c r="AH415"/>
  <c r="AI415" s="1"/>
  <c r="AJ415" s="1"/>
  <c r="J119" i="3" s="1"/>
  <c r="X523" i="1"/>
  <c r="Y523" s="1"/>
  <c r="BF454"/>
  <c r="BG454" s="1"/>
  <c r="CH454" s="1"/>
  <c r="BI454" s="1"/>
  <c r="BJ454" s="1"/>
  <c r="AG589"/>
  <c r="AH391"/>
  <c r="AI391" s="1"/>
  <c r="AJ391" s="1"/>
  <c r="J95" i="3" s="1"/>
  <c r="AG469" i="1"/>
  <c r="AK413"/>
  <c r="BM413" s="1"/>
  <c r="AC469"/>
  <c r="BD26"/>
  <c r="BG25" s="1"/>
  <c r="BI25" s="1"/>
  <c r="BJ25" s="1"/>
  <c r="BK25" s="1"/>
  <c r="BL25" s="1"/>
  <c r="AX390"/>
  <c r="BA390" s="1"/>
  <c r="E94" i="3" s="1"/>
  <c r="AP366" i="1"/>
  <c r="L70" i="3" s="1"/>
  <c r="AS337" i="1"/>
  <c r="AT337" s="1"/>
  <c r="AH429"/>
  <c r="AI429" s="1"/>
  <c r="AJ429" s="1"/>
  <c r="AK429" s="1"/>
  <c r="BM429" s="1"/>
  <c r="AV678"/>
  <c r="AX678" s="1"/>
  <c r="AG684"/>
  <c r="AG685"/>
  <c r="AH387"/>
  <c r="AI387" s="1"/>
  <c r="AJ387" s="1"/>
  <c r="J91" i="3" s="1"/>
  <c r="AF572" i="1"/>
  <c r="BF424"/>
  <c r="BG424" s="1"/>
  <c r="CH424" s="1"/>
  <c r="BI424" s="1"/>
  <c r="BJ424" s="1"/>
  <c r="AW403"/>
  <c r="AS328"/>
  <c r="AT328" s="1"/>
  <c r="BF452"/>
  <c r="BG452" s="1"/>
  <c r="CH452" s="1"/>
  <c r="BI452" s="1"/>
  <c r="BJ452" s="1"/>
  <c r="AF515"/>
  <c r="BF670"/>
  <c r="BG670" s="1"/>
  <c r="CH670" s="1"/>
  <c r="BI670" s="1"/>
  <c r="BJ670" s="1"/>
  <c r="AH398"/>
  <c r="AI398" s="1"/>
  <c r="AJ398" s="1"/>
  <c r="J102" i="3" s="1"/>
  <c r="Y438" i="1"/>
  <c r="AV438" s="1"/>
  <c r="AX438" s="1"/>
  <c r="AL506"/>
  <c r="AM506" s="1"/>
  <c r="AB565"/>
  <c r="AH447"/>
  <c r="AI447" s="1"/>
  <c r="AJ447" s="1"/>
  <c r="AK447" s="1"/>
  <c r="BM447" s="1"/>
  <c r="AK640"/>
  <c r="BM640" s="1"/>
  <c r="AA565"/>
  <c r="AG565" s="1"/>
  <c r="AV424"/>
  <c r="AX424" s="1"/>
  <c r="AS319"/>
  <c r="AT319" s="1"/>
  <c r="AU319" s="1"/>
  <c r="BF672"/>
  <c r="BG672" s="1"/>
  <c r="CH672" s="1"/>
  <c r="BI672" s="1"/>
  <c r="BJ672" s="1"/>
  <c r="BM20"/>
  <c r="P18" i="3" s="1"/>
  <c r="AH602" i="1"/>
  <c r="AI602" s="1"/>
  <c r="AJ602" s="1"/>
  <c r="AK602" s="1"/>
  <c r="AV695"/>
  <c r="AX695" s="1"/>
  <c r="AL696"/>
  <c r="AM696" s="1"/>
  <c r="AH401"/>
  <c r="AI401" s="1"/>
  <c r="AJ401" s="1"/>
  <c r="J105" i="3" s="1"/>
  <c r="AY49" i="1"/>
  <c r="S579"/>
  <c r="U579" s="1"/>
  <c r="AB579" s="1"/>
  <c r="AG424"/>
  <c r="S474"/>
  <c r="U474" s="1"/>
  <c r="AB474" s="1"/>
  <c r="AC424"/>
  <c r="V460"/>
  <c r="W460" s="1"/>
  <c r="X548"/>
  <c r="Y548" s="1"/>
  <c r="Z439"/>
  <c r="AE439" s="1"/>
  <c r="AF508"/>
  <c r="AQ319"/>
  <c r="BR319" s="1"/>
  <c r="BT319" s="1"/>
  <c r="AY413"/>
  <c r="AZ413" s="1"/>
  <c r="BE579"/>
  <c r="CI579" s="1"/>
  <c r="BD523"/>
  <c r="BE474"/>
  <c r="CI474" s="1"/>
  <c r="AX387"/>
  <c r="AY387" s="1"/>
  <c r="AZ387" s="1"/>
  <c r="AK642"/>
  <c r="AP642" s="1"/>
  <c r="BA645"/>
  <c r="AL658"/>
  <c r="AM658" s="1"/>
  <c r="AN658" s="1"/>
  <c r="AF420"/>
  <c r="AH355"/>
  <c r="AI355" s="1"/>
  <c r="AJ355" s="1"/>
  <c r="AL355" s="1"/>
  <c r="AM355" s="1"/>
  <c r="AN355" s="1"/>
  <c r="AH603"/>
  <c r="AI603" s="1"/>
  <c r="AJ603" s="1"/>
  <c r="AL603" s="1"/>
  <c r="AM603" s="1"/>
  <c r="AN603" s="1"/>
  <c r="AH389"/>
  <c r="AI389" s="1"/>
  <c r="AJ389" s="1"/>
  <c r="J93" i="3" s="1"/>
  <c r="AH382" i="1"/>
  <c r="AI382" s="1"/>
  <c r="AJ382" s="1"/>
  <c r="AL382" s="1"/>
  <c r="AM382" s="1"/>
  <c r="BF572"/>
  <c r="BG572" s="1"/>
  <c r="CH572" s="1"/>
  <c r="BI572" s="1"/>
  <c r="BJ572" s="1"/>
  <c r="AH553"/>
  <c r="AI553" s="1"/>
  <c r="AJ553" s="1"/>
  <c r="J257" i="3" s="1"/>
  <c r="AH378" i="1"/>
  <c r="AI378" s="1"/>
  <c r="AJ378" s="1"/>
  <c r="J82" i="3" s="1"/>
  <c r="AH386" i="1"/>
  <c r="AI386" s="1"/>
  <c r="AJ386" s="1"/>
  <c r="J90" i="3" s="1"/>
  <c r="AH384" i="1"/>
  <c r="AI384" s="1"/>
  <c r="AJ384" s="1"/>
  <c r="J88" i="3" s="1"/>
  <c r="AH402" i="1"/>
  <c r="AI402" s="1"/>
  <c r="AJ402" s="1"/>
  <c r="J106" i="3" s="1"/>
  <c r="AH373" i="1"/>
  <c r="AI373" s="1"/>
  <c r="AJ373" s="1"/>
  <c r="J77" i="3" s="1"/>
  <c r="AH375" i="1"/>
  <c r="AI375" s="1"/>
  <c r="AJ375" s="1"/>
  <c r="J79" i="3" s="1"/>
  <c r="AV452" i="1"/>
  <c r="AX452" s="1"/>
  <c r="AH421"/>
  <c r="AI421" s="1"/>
  <c r="AJ421" s="1"/>
  <c r="J125" i="3" s="1"/>
  <c r="BC102" i="1"/>
  <c r="AZ102"/>
  <c r="BA102" s="1"/>
  <c r="BB102" s="1"/>
  <c r="AC452"/>
  <c r="AE554"/>
  <c r="AA558"/>
  <c r="Z460"/>
  <c r="AA460" s="1"/>
  <c r="V548"/>
  <c r="W548" s="1"/>
  <c r="X439"/>
  <c r="Y439" s="1"/>
  <c r="AD424"/>
  <c r="BD548"/>
  <c r="BE473"/>
  <c r="CI473" s="1"/>
  <c r="AW389"/>
  <c r="AV423"/>
  <c r="AW423" s="1"/>
  <c r="BC474"/>
  <c r="BD460"/>
  <c r="AB515"/>
  <c r="BC439"/>
  <c r="AH374"/>
  <c r="AI374" s="1"/>
  <c r="AJ374" s="1"/>
  <c r="AL374" s="1"/>
  <c r="AM374" s="1"/>
  <c r="AH507"/>
  <c r="AI507" s="1"/>
  <c r="AJ507" s="1"/>
  <c r="J211" i="3" s="1"/>
  <c r="AH528" i="1"/>
  <c r="AI528" s="1"/>
  <c r="AJ528" s="1"/>
  <c r="J232" i="3" s="1"/>
  <c r="AH418" i="1"/>
  <c r="AI418" s="1"/>
  <c r="AJ418" s="1"/>
  <c r="J122" i="3" s="1"/>
  <c r="BD23" i="1"/>
  <c r="BG22" s="1"/>
  <c r="BI22" s="1"/>
  <c r="N20" i="3" s="1"/>
  <c r="AY131" i="1"/>
  <c r="X457"/>
  <c r="Y457" s="1"/>
  <c r="V471"/>
  <c r="W471" s="1"/>
  <c r="V534"/>
  <c r="W534" s="1"/>
  <c r="V473"/>
  <c r="W473" s="1"/>
  <c r="AY102"/>
  <c r="V597"/>
  <c r="W597" s="1"/>
  <c r="S471"/>
  <c r="U471" s="1"/>
  <c r="AB471" s="1"/>
  <c r="Z534"/>
  <c r="AE534" s="1"/>
  <c r="S473"/>
  <c r="U473" s="1"/>
  <c r="AB473" s="1"/>
  <c r="AD452"/>
  <c r="Z523"/>
  <c r="AE523" s="1"/>
  <c r="AK506"/>
  <c r="BM506" s="1"/>
  <c r="AB508"/>
  <c r="BC534"/>
  <c r="AP425"/>
  <c r="AS425" s="1"/>
  <c r="AT425" s="1"/>
  <c r="AU425" s="1"/>
  <c r="BE460"/>
  <c r="CI460" s="1"/>
  <c r="K107" i="3"/>
  <c r="J224"/>
  <c r="AH403" i="1"/>
  <c r="AI403" s="1"/>
  <c r="AJ403" s="1"/>
  <c r="J107" i="3" s="1"/>
  <c r="AF685" i="1"/>
  <c r="AC420"/>
  <c r="AD404"/>
  <c r="AD420"/>
  <c r="AL414"/>
  <c r="AM414" s="1"/>
  <c r="AP354"/>
  <c r="L58" i="3" s="1"/>
  <c r="AW377" i="1"/>
  <c r="AH390"/>
  <c r="AI390" s="1"/>
  <c r="AJ390" s="1"/>
  <c r="J94" i="3" s="1"/>
  <c r="BM622" i="1"/>
  <c r="BN622" s="1"/>
  <c r="BC131"/>
  <c r="BC58"/>
  <c r="BM58" s="1"/>
  <c r="P56" i="3" s="1"/>
  <c r="Z579" i="1"/>
  <c r="AE579" s="1"/>
  <c r="Y558"/>
  <c r="BF558" s="1"/>
  <c r="BG558" s="1"/>
  <c r="CH558" s="1"/>
  <c r="BI558" s="1"/>
  <c r="BJ558" s="1"/>
  <c r="Z597"/>
  <c r="AA597" s="1"/>
  <c r="AC465"/>
  <c r="Z471"/>
  <c r="AE471" s="1"/>
  <c r="AE589"/>
  <c r="X534"/>
  <c r="Y534" s="1"/>
  <c r="Z473"/>
  <c r="AE473" s="1"/>
  <c r="X474"/>
  <c r="Y474" s="1"/>
  <c r="X460"/>
  <c r="Y460" s="1"/>
  <c r="V523"/>
  <c r="W523" s="1"/>
  <c r="Z548"/>
  <c r="AE548" s="1"/>
  <c r="AA515"/>
  <c r="AG515" s="1"/>
  <c r="V439"/>
  <c r="W439" s="1"/>
  <c r="AC540"/>
  <c r="AL563"/>
  <c r="AM563" s="1"/>
  <c r="AN563" s="1"/>
  <c r="BA513"/>
  <c r="E217" i="3" s="1"/>
  <c r="AX464" i="1"/>
  <c r="AY464" s="1"/>
  <c r="AZ464" s="1"/>
  <c r="BF465"/>
  <c r="BG465" s="1"/>
  <c r="CH465" s="1"/>
  <c r="BI465" s="1"/>
  <c r="BJ465" s="1"/>
  <c r="BD579"/>
  <c r="BD473"/>
  <c r="AW539"/>
  <c r="BE471"/>
  <c r="CI471" s="1"/>
  <c r="BD474"/>
  <c r="BF392"/>
  <c r="BG392" s="1"/>
  <c r="CH392" s="1"/>
  <c r="BI392" s="1"/>
  <c r="BJ392" s="1"/>
  <c r="AP409"/>
  <c r="L113" i="3" s="1"/>
  <c r="AB452" i="1"/>
  <c r="BC460"/>
  <c r="BE597"/>
  <c r="CI597" s="1"/>
  <c r="AX401"/>
  <c r="BA401" s="1"/>
  <c r="E105" i="3" s="1"/>
  <c r="AP351" i="1"/>
  <c r="L55" i="3" s="1"/>
  <c r="BD439" i="1"/>
  <c r="BD38"/>
  <c r="BG37" s="1"/>
  <c r="BI37" s="1"/>
  <c r="BJ37" s="1"/>
  <c r="BK37" s="1"/>
  <c r="BL37" s="1"/>
  <c r="AH385"/>
  <c r="AI385" s="1"/>
  <c r="AJ385" s="1"/>
  <c r="AK385" s="1"/>
  <c r="BM385" s="1"/>
  <c r="AF682"/>
  <c r="BF691"/>
  <c r="BG691" s="1"/>
  <c r="CH691" s="1"/>
  <c r="BI691" s="1"/>
  <c r="BJ691" s="1"/>
  <c r="AG674"/>
  <c r="AV679"/>
  <c r="AX679" s="1"/>
  <c r="AH383"/>
  <c r="AI383" s="1"/>
  <c r="AJ383" s="1"/>
  <c r="J87" i="3" s="1"/>
  <c r="AK520" i="1"/>
  <c r="BM520" s="1"/>
  <c r="AW104"/>
  <c r="AG540"/>
  <c r="BN38"/>
  <c r="AZ49"/>
  <c r="BA49" s="1"/>
  <c r="BB49" s="1"/>
  <c r="AZ131"/>
  <c r="BA131" s="1"/>
  <c r="BB131" s="1"/>
  <c r="X579"/>
  <c r="Y579" s="1"/>
  <c r="X597"/>
  <c r="Y597" s="1"/>
  <c r="AF441"/>
  <c r="X471"/>
  <c r="Y471" s="1"/>
  <c r="AG392"/>
  <c r="S534"/>
  <c r="U534" s="1"/>
  <c r="AB534" s="1"/>
  <c r="X473"/>
  <c r="AC473" s="1"/>
  <c r="AD465"/>
  <c r="S523"/>
  <c r="U523" s="1"/>
  <c r="AB523" s="1"/>
  <c r="S548"/>
  <c r="U548" s="1"/>
  <c r="AB548" s="1"/>
  <c r="S439"/>
  <c r="U439" s="1"/>
  <c r="AA440"/>
  <c r="AG440" s="1"/>
  <c r="AD448"/>
  <c r="AF540"/>
  <c r="AF522"/>
  <c r="AP370"/>
  <c r="L74" i="3" s="1"/>
  <c r="BE523" i="1"/>
  <c r="CI523" s="1"/>
  <c r="BE548"/>
  <c r="CI548" s="1"/>
  <c r="BD471"/>
  <c r="BC457"/>
  <c r="BC597"/>
  <c r="AH464"/>
  <c r="AI464" s="1"/>
  <c r="AJ464" s="1"/>
  <c r="J168" i="3" s="1"/>
  <c r="AG687" i="1"/>
  <c r="AH648"/>
  <c r="AI648" s="1"/>
  <c r="AJ648" s="1"/>
  <c r="AL648" s="1"/>
  <c r="AM648" s="1"/>
  <c r="AH433"/>
  <c r="AI433" s="1"/>
  <c r="AJ433" s="1"/>
  <c r="J137" i="3" s="1"/>
  <c r="AH532" i="1"/>
  <c r="AI532" s="1"/>
  <c r="AJ532" s="1"/>
  <c r="J236" i="3" s="1"/>
  <c r="AH571" i="1"/>
  <c r="AI571" s="1"/>
  <c r="AJ571" s="1"/>
  <c r="J275" i="3" s="1"/>
  <c r="AF533" i="1"/>
  <c r="AH400"/>
  <c r="AI400" s="1"/>
  <c r="AJ400" s="1"/>
  <c r="J104" i="3" s="1"/>
  <c r="AE466" i="1"/>
  <c r="AG419"/>
  <c r="AA404"/>
  <c r="AG404" s="1"/>
  <c r="AD572"/>
  <c r="AG572"/>
  <c r="AC533"/>
  <c r="AP364"/>
  <c r="L68" i="3" s="1"/>
  <c r="AN627" i="1"/>
  <c r="AG688"/>
  <c r="AH379"/>
  <c r="AI379" s="1"/>
  <c r="AJ379" s="1"/>
  <c r="J83" i="3" s="1"/>
  <c r="BF689" i="1"/>
  <c r="BG689" s="1"/>
  <c r="CH689" s="1"/>
  <c r="BI689" s="1"/>
  <c r="BJ689" s="1"/>
  <c r="BM635"/>
  <c r="BN635" s="1"/>
  <c r="AF419"/>
  <c r="AD455"/>
  <c r="AC554"/>
  <c r="AD533"/>
  <c r="AX380"/>
  <c r="AY380" s="1"/>
  <c r="AZ380" s="1"/>
  <c r="AX647"/>
  <c r="AY647" s="1"/>
  <c r="AZ647" s="1"/>
  <c r="BF533"/>
  <c r="BG533" s="1"/>
  <c r="CH533" s="1"/>
  <c r="BI533" s="1"/>
  <c r="BJ533" s="1"/>
  <c r="AC572"/>
  <c r="AF423"/>
  <c r="AG423"/>
  <c r="AW384"/>
  <c r="AY428"/>
  <c r="AZ428" s="1"/>
  <c r="AW433"/>
  <c r="BF684"/>
  <c r="BG684" s="1"/>
  <c r="CH684" s="1"/>
  <c r="BI684" s="1"/>
  <c r="BJ684" s="1"/>
  <c r="AG681"/>
  <c r="AU611"/>
  <c r="AF686"/>
  <c r="AG680"/>
  <c r="BF668"/>
  <c r="BG668" s="1"/>
  <c r="CH668" s="1"/>
  <c r="BI668" s="1"/>
  <c r="BJ668" s="1"/>
  <c r="AG533"/>
  <c r="AL513"/>
  <c r="AM513" s="1"/>
  <c r="AN513" s="1"/>
  <c r="BC509"/>
  <c r="AV572"/>
  <c r="AX572" s="1"/>
  <c r="AH539"/>
  <c r="AI539" s="1"/>
  <c r="AJ539" s="1"/>
  <c r="J243" i="3" s="1"/>
  <c r="BF673" i="1"/>
  <c r="BG673" s="1"/>
  <c r="CH673" s="1"/>
  <c r="BI673" s="1"/>
  <c r="BJ673" s="1"/>
  <c r="AG695"/>
  <c r="AF684"/>
  <c r="AF667"/>
  <c r="AV690"/>
  <c r="AX690" s="1"/>
  <c r="AV691"/>
  <c r="AX691" s="1"/>
  <c r="AU628"/>
  <c r="BF688"/>
  <c r="BG688" s="1"/>
  <c r="CH688" s="1"/>
  <c r="BI688" s="1"/>
  <c r="BJ688" s="1"/>
  <c r="AF694"/>
  <c r="AG671"/>
  <c r="AF687"/>
  <c r="BF692"/>
  <c r="BG692" s="1"/>
  <c r="CH692" s="1"/>
  <c r="BI692" s="1"/>
  <c r="BJ692" s="1"/>
  <c r="AF674"/>
  <c r="AF678"/>
  <c r="AX355"/>
  <c r="AW355"/>
  <c r="BD59"/>
  <c r="BG58" s="1"/>
  <c r="BI58" s="1"/>
  <c r="N56" i="3" s="1"/>
  <c r="AW386" i="1"/>
  <c r="AV419"/>
  <c r="AX419" s="1"/>
  <c r="AY419" s="1"/>
  <c r="AZ419" s="1"/>
  <c r="BF690"/>
  <c r="BG690" s="1"/>
  <c r="CH690" s="1"/>
  <c r="BI690" s="1"/>
  <c r="BJ690" s="1"/>
  <c r="AF675"/>
  <c r="AG683"/>
  <c r="AF688"/>
  <c r="AV674"/>
  <c r="AX674" s="1"/>
  <c r="AV667"/>
  <c r="AW667" s="1"/>
  <c r="AL664"/>
  <c r="AM664" s="1"/>
  <c r="AN664" s="1"/>
  <c r="AV686"/>
  <c r="AW686" s="1"/>
  <c r="AF690"/>
  <c r="AG669"/>
  <c r="AV689"/>
  <c r="AW689" s="1"/>
  <c r="AX683"/>
  <c r="AW683"/>
  <c r="AW694"/>
  <c r="AX694"/>
  <c r="AS631"/>
  <c r="AT631" s="1"/>
  <c r="AU631" s="1"/>
  <c r="AQ631"/>
  <c r="BR631" s="1"/>
  <c r="AQ613"/>
  <c r="BR613" s="1"/>
  <c r="AS613"/>
  <c r="AT613" s="1"/>
  <c r="AU613" s="1"/>
  <c r="AX672"/>
  <c r="AW672"/>
  <c r="AX668"/>
  <c r="AW668"/>
  <c r="BO630"/>
  <c r="BP630" s="1"/>
  <c r="BQ630" s="1"/>
  <c r="BK630"/>
  <c r="BL630" s="1"/>
  <c r="BA663"/>
  <c r="AY663"/>
  <c r="AZ663" s="1"/>
  <c r="AQ604"/>
  <c r="BR604" s="1"/>
  <c r="AS604"/>
  <c r="AT604" s="1"/>
  <c r="AU604" s="1"/>
  <c r="AY602"/>
  <c r="AZ602" s="1"/>
  <c r="BA602"/>
  <c r="AS623"/>
  <c r="AT623" s="1"/>
  <c r="AQ623"/>
  <c r="BR623" s="1"/>
  <c r="BT630"/>
  <c r="BU630"/>
  <c r="BV630" s="1"/>
  <c r="BW630" s="1"/>
  <c r="BX630"/>
  <c r="BS630"/>
  <c r="AY651"/>
  <c r="AZ651" s="1"/>
  <c r="BA651"/>
  <c r="BU616"/>
  <c r="BV616" s="1"/>
  <c r="BW616" s="1"/>
  <c r="BS616"/>
  <c r="BT616"/>
  <c r="BX616"/>
  <c r="AQ609"/>
  <c r="BR609" s="1"/>
  <c r="AS609"/>
  <c r="AT609" s="1"/>
  <c r="CG627"/>
  <c r="BN627"/>
  <c r="AG672"/>
  <c r="BO612"/>
  <c r="BP612" s="1"/>
  <c r="BQ612" s="1"/>
  <c r="BK612"/>
  <c r="BL612" s="1"/>
  <c r="BA654"/>
  <c r="AY654"/>
  <c r="AZ654" s="1"/>
  <c r="AV676"/>
  <c r="AG676"/>
  <c r="AH676" s="1"/>
  <c r="AI676" s="1"/>
  <c r="AJ676" s="1"/>
  <c r="AY666"/>
  <c r="AZ666" s="1"/>
  <c r="BA666"/>
  <c r="AY653"/>
  <c r="AZ653" s="1"/>
  <c r="BA653"/>
  <c r="AQ608"/>
  <c r="BR608" s="1"/>
  <c r="AS608"/>
  <c r="AT608" s="1"/>
  <c r="BM645"/>
  <c r="AP645"/>
  <c r="BM658"/>
  <c r="AP658"/>
  <c r="AP661"/>
  <c r="BM661"/>
  <c r="BM650"/>
  <c r="AP650"/>
  <c r="V470"/>
  <c r="W470" s="1"/>
  <c r="BC70"/>
  <c r="AX381"/>
  <c r="BA381" s="1"/>
  <c r="E85" i="3" s="1"/>
  <c r="BD470" i="1"/>
  <c r="BF515"/>
  <c r="BG515" s="1"/>
  <c r="CH515" s="1"/>
  <c r="BI515" s="1"/>
  <c r="BJ515" s="1"/>
  <c r="BC103"/>
  <c r="AG679"/>
  <c r="AH679" s="1"/>
  <c r="AI679" s="1"/>
  <c r="AJ679" s="1"/>
  <c r="AF681"/>
  <c r="AG693"/>
  <c r="AH693" s="1"/>
  <c r="AI693" s="1"/>
  <c r="AJ693" s="1"/>
  <c r="AM640"/>
  <c r="AN640" s="1"/>
  <c r="AV687"/>
  <c r="AV681"/>
  <c r="AN660"/>
  <c r="BN626"/>
  <c r="CG626"/>
  <c r="AW601"/>
  <c r="AX601"/>
  <c r="AP652"/>
  <c r="BM652"/>
  <c r="BO611"/>
  <c r="BK611"/>
  <c r="BL611" s="1"/>
  <c r="BM665"/>
  <c r="AP665"/>
  <c r="AQ632"/>
  <c r="BR632" s="1"/>
  <c r="AS632"/>
  <c r="AT632" s="1"/>
  <c r="AX688"/>
  <c r="AW688"/>
  <c r="AW648"/>
  <c r="AX648"/>
  <c r="BU633"/>
  <c r="BS633"/>
  <c r="BX633"/>
  <c r="BT633"/>
  <c r="BS611"/>
  <c r="BX611"/>
  <c r="BT611"/>
  <c r="BU611"/>
  <c r="AW692"/>
  <c r="AX692"/>
  <c r="AG692"/>
  <c r="AH692" s="1"/>
  <c r="AI692" s="1"/>
  <c r="AJ692" s="1"/>
  <c r="AS610"/>
  <c r="AT610" s="1"/>
  <c r="AQ610"/>
  <c r="BR610" s="1"/>
  <c r="BA603"/>
  <c r="AY603"/>
  <c r="AZ603" s="1"/>
  <c r="AQ624"/>
  <c r="BR624" s="1"/>
  <c r="AS624"/>
  <c r="AT624" s="1"/>
  <c r="CG615"/>
  <c r="BN615"/>
  <c r="BA636"/>
  <c r="AY636"/>
  <c r="AZ636" s="1"/>
  <c r="AQ606"/>
  <c r="BR606" s="1"/>
  <c r="AS606"/>
  <c r="AT606" s="1"/>
  <c r="CG629"/>
  <c r="BN629"/>
  <c r="BN608"/>
  <c r="CG608"/>
  <c r="BU621"/>
  <c r="BV621" s="1"/>
  <c r="BW621" s="1"/>
  <c r="BX621"/>
  <c r="BT621"/>
  <c r="BS621"/>
  <c r="AQ635"/>
  <c r="BR635" s="1"/>
  <c r="AS635"/>
  <c r="AT635" s="1"/>
  <c r="BM634"/>
  <c r="AP634"/>
  <c r="BM653"/>
  <c r="AP653"/>
  <c r="BD19"/>
  <c r="BG18" s="1"/>
  <c r="BI18" s="1"/>
  <c r="N16" i="3" s="1"/>
  <c r="BH82" i="1"/>
  <c r="AL82" s="1"/>
  <c r="AM82" s="1"/>
  <c r="AH557"/>
  <c r="AI557" s="1"/>
  <c r="AJ557" s="1"/>
  <c r="J261" i="3" s="1"/>
  <c r="AN657" i="1"/>
  <c r="AV693"/>
  <c r="BF683"/>
  <c r="BG683" s="1"/>
  <c r="CH683" s="1"/>
  <c r="BI683" s="1"/>
  <c r="BJ683" s="1"/>
  <c r="AG694"/>
  <c r="BF693"/>
  <c r="BG693" s="1"/>
  <c r="CH693" s="1"/>
  <c r="BI693" s="1"/>
  <c r="BJ693" s="1"/>
  <c r="BF669"/>
  <c r="BG669" s="1"/>
  <c r="CH669" s="1"/>
  <c r="BI669" s="1"/>
  <c r="BJ669" s="1"/>
  <c r="BF671"/>
  <c r="BG671" s="1"/>
  <c r="CH671" s="1"/>
  <c r="BI671" s="1"/>
  <c r="BJ671" s="1"/>
  <c r="AU616"/>
  <c r="BF680"/>
  <c r="BG680" s="1"/>
  <c r="CH680" s="1"/>
  <c r="BI680" s="1"/>
  <c r="BJ680" s="1"/>
  <c r="AV671"/>
  <c r="AG691"/>
  <c r="AH691" s="1"/>
  <c r="AI691" s="1"/>
  <c r="AJ691" s="1"/>
  <c r="AG675"/>
  <c r="AV680"/>
  <c r="AG667"/>
  <c r="AG686"/>
  <c r="AG690"/>
  <c r="CG631"/>
  <c r="BN631"/>
  <c r="CG613"/>
  <c r="BN613"/>
  <c r="CG614"/>
  <c r="BN614"/>
  <c r="BM662"/>
  <c r="AP662"/>
  <c r="AK659"/>
  <c r="AL659"/>
  <c r="AM659" s="1"/>
  <c r="AN659" s="1"/>
  <c r="AQ622"/>
  <c r="BR622" s="1"/>
  <c r="AS622"/>
  <c r="AT622" s="1"/>
  <c r="AU622" s="1"/>
  <c r="BA661"/>
  <c r="AY661"/>
  <c r="AZ661" s="1"/>
  <c r="BN604"/>
  <c r="CG604"/>
  <c r="AY649"/>
  <c r="AZ649" s="1"/>
  <c r="BA649"/>
  <c r="CG623"/>
  <c r="BN623"/>
  <c r="CG609"/>
  <c r="BN609"/>
  <c r="AQ627"/>
  <c r="BR627" s="1"/>
  <c r="AS627"/>
  <c r="AT627" s="1"/>
  <c r="BO616"/>
  <c r="BP616" s="1"/>
  <c r="BK616"/>
  <c r="BL616" s="1"/>
  <c r="AX673"/>
  <c r="AW673"/>
  <c r="BM638"/>
  <c r="AP638"/>
  <c r="AX685"/>
  <c r="AW685"/>
  <c r="BA638"/>
  <c r="AY638"/>
  <c r="AZ638" s="1"/>
  <c r="AX670"/>
  <c r="AW670"/>
  <c r="BO628"/>
  <c r="BP628" s="1"/>
  <c r="BK628"/>
  <c r="BL628" s="1"/>
  <c r="CG619"/>
  <c r="BN619"/>
  <c r="BM664"/>
  <c r="AP664"/>
  <c r="BM636"/>
  <c r="AP636"/>
  <c r="AQ620"/>
  <c r="BR620" s="1"/>
  <c r="AS620"/>
  <c r="AT620" s="1"/>
  <c r="AU620" s="1"/>
  <c r="AQ626"/>
  <c r="BR626" s="1"/>
  <c r="AS626"/>
  <c r="AT626" s="1"/>
  <c r="AU626" s="1"/>
  <c r="CG625"/>
  <c r="BN625"/>
  <c r="AK601"/>
  <c r="AL601"/>
  <c r="AM601" s="1"/>
  <c r="AQ614"/>
  <c r="BR614" s="1"/>
  <c r="AS614"/>
  <c r="AT614" s="1"/>
  <c r="BO633"/>
  <c r="BP633" s="1"/>
  <c r="BK633"/>
  <c r="BL633" s="1"/>
  <c r="AF673"/>
  <c r="AG673"/>
  <c r="AS605"/>
  <c r="AT605" s="1"/>
  <c r="AU605" s="1"/>
  <c r="AQ605"/>
  <c r="BR605" s="1"/>
  <c r="CG632"/>
  <c r="BN632"/>
  <c r="AQ607"/>
  <c r="BR607" s="1"/>
  <c r="AS607"/>
  <c r="AQ618"/>
  <c r="BR618" s="1"/>
  <c r="AS618"/>
  <c r="AT618" s="1"/>
  <c r="AU618" s="1"/>
  <c r="AP651"/>
  <c r="BM651"/>
  <c r="AS617"/>
  <c r="AT617" s="1"/>
  <c r="AQ617"/>
  <c r="BR617" s="1"/>
  <c r="AP663"/>
  <c r="BM663"/>
  <c r="BN610"/>
  <c r="CG610"/>
  <c r="AS615"/>
  <c r="AT615" s="1"/>
  <c r="AU615" s="1"/>
  <c r="AQ615"/>
  <c r="BR615" s="1"/>
  <c r="BU612"/>
  <c r="BV612" s="1"/>
  <c r="BW612" s="1"/>
  <c r="BS612"/>
  <c r="BT612"/>
  <c r="BX612"/>
  <c r="BN606"/>
  <c r="CG606"/>
  <c r="AP641"/>
  <c r="BM641"/>
  <c r="AS629"/>
  <c r="AT629" s="1"/>
  <c r="AQ629"/>
  <c r="BR629" s="1"/>
  <c r="BA646"/>
  <c r="AY646"/>
  <c r="AZ646" s="1"/>
  <c r="BM660"/>
  <c r="AP660"/>
  <c r="AY665"/>
  <c r="AZ665" s="1"/>
  <c r="BA665"/>
  <c r="AF670"/>
  <c r="AG670"/>
  <c r="AP644"/>
  <c r="BM644"/>
  <c r="AV682"/>
  <c r="AF452"/>
  <c r="Z467"/>
  <c r="AE467" s="1"/>
  <c r="S509"/>
  <c r="U509" s="1"/>
  <c r="AD547"/>
  <c r="X467"/>
  <c r="Y467" s="1"/>
  <c r="Z509"/>
  <c r="AE509" s="1"/>
  <c r="Y547"/>
  <c r="BF547" s="1"/>
  <c r="BG547" s="1"/>
  <c r="CH547" s="1"/>
  <c r="Z470"/>
  <c r="AA470" s="1"/>
  <c r="AF565"/>
  <c r="BE509"/>
  <c r="CI509" s="1"/>
  <c r="BE467"/>
  <c r="CI467" s="1"/>
  <c r="V467"/>
  <c r="W467" s="1"/>
  <c r="X509"/>
  <c r="Y509" s="1"/>
  <c r="X470"/>
  <c r="Y470" s="1"/>
  <c r="AK513"/>
  <c r="BM513" s="1"/>
  <c r="AZ70"/>
  <c r="BA70" s="1"/>
  <c r="AW100"/>
  <c r="AH381"/>
  <c r="AI381" s="1"/>
  <c r="AJ381" s="1"/>
  <c r="J85" i="3" s="1"/>
  <c r="AH581" i="1"/>
  <c r="AI581" s="1"/>
  <c r="AJ581" s="1"/>
  <c r="J285" i="3" s="1"/>
  <c r="BF682" i="1"/>
  <c r="BG682" s="1"/>
  <c r="CH682" s="1"/>
  <c r="BI682" s="1"/>
  <c r="BJ682" s="1"/>
  <c r="AV675"/>
  <c r="AF683"/>
  <c r="AN656"/>
  <c r="AV669"/>
  <c r="AV684"/>
  <c r="AG668"/>
  <c r="BF694"/>
  <c r="BG694" s="1"/>
  <c r="CH694" s="1"/>
  <c r="BI694" s="1"/>
  <c r="BJ694" s="1"/>
  <c r="AF669"/>
  <c r="AF671"/>
  <c r="AF680"/>
  <c r="AF668"/>
  <c r="BF679"/>
  <c r="BG679" s="1"/>
  <c r="CH679" s="1"/>
  <c r="BI679" s="1"/>
  <c r="BJ679" s="1"/>
  <c r="AT621"/>
  <c r="AU621" s="1"/>
  <c r="BF678"/>
  <c r="BG678" s="1"/>
  <c r="CH678" s="1"/>
  <c r="BI678" s="1"/>
  <c r="BJ678" s="1"/>
  <c r="BF676"/>
  <c r="BG676" s="1"/>
  <c r="CH676" s="1"/>
  <c r="BI676" s="1"/>
  <c r="BJ676" s="1"/>
  <c r="Q488"/>
  <c r="BC488" s="1"/>
  <c r="BH488"/>
  <c r="Q567"/>
  <c r="BD567" s="1"/>
  <c r="BH567"/>
  <c r="Q549"/>
  <c r="BC549" s="1"/>
  <c r="BH549"/>
  <c r="Q501"/>
  <c r="BC501" s="1"/>
  <c r="BH501"/>
  <c r="Q524"/>
  <c r="BC524" s="1"/>
  <c r="BH524"/>
  <c r="G550"/>
  <c r="G648" s="1"/>
  <c r="A648"/>
  <c r="Q472"/>
  <c r="BC472" s="1"/>
  <c r="BH472"/>
  <c r="Q535"/>
  <c r="BE535" s="1"/>
  <c r="CI535" s="1"/>
  <c r="BH535"/>
  <c r="Q479"/>
  <c r="BC479" s="1"/>
  <c r="BH479"/>
  <c r="Q476"/>
  <c r="BC476" s="1"/>
  <c r="BH476"/>
  <c r="V457"/>
  <c r="W457" s="1"/>
  <c r="V583"/>
  <c r="W583" s="1"/>
  <c r="AA434"/>
  <c r="BD21"/>
  <c r="BG20" s="1"/>
  <c r="BI20" s="1"/>
  <c r="N18" i="3" s="1"/>
  <c r="BE583" i="1"/>
  <c r="CI583" s="1"/>
  <c r="Z442"/>
  <c r="AA442" s="1"/>
  <c r="S457"/>
  <c r="U457" s="1"/>
  <c r="AB457" s="1"/>
  <c r="Z516"/>
  <c r="AA516" s="1"/>
  <c r="X483"/>
  <c r="Y483" s="1"/>
  <c r="X583"/>
  <c r="Y583" s="1"/>
  <c r="Z453"/>
  <c r="AE453" s="1"/>
  <c r="V559"/>
  <c r="W559" s="1"/>
  <c r="AG455"/>
  <c r="S459"/>
  <c r="U459" s="1"/>
  <c r="X541"/>
  <c r="Y541" s="1"/>
  <c r="Z443"/>
  <c r="AA443" s="1"/>
  <c r="V590"/>
  <c r="W590" s="1"/>
  <c r="S456"/>
  <c r="U456" s="1"/>
  <c r="AB456" s="1"/>
  <c r="S566"/>
  <c r="U566" s="1"/>
  <c r="Y554"/>
  <c r="BF554" s="1"/>
  <c r="BG554" s="1"/>
  <c r="CH554" s="1"/>
  <c r="AD438"/>
  <c r="AF448"/>
  <c r="BF589"/>
  <c r="BG589" s="1"/>
  <c r="CH589" s="1"/>
  <c r="BI589" s="1"/>
  <c r="BJ589" s="1"/>
  <c r="BC442"/>
  <c r="BD541"/>
  <c r="BC590"/>
  <c r="BF455"/>
  <c r="BG455" s="1"/>
  <c r="CH455" s="1"/>
  <c r="BI455" s="1"/>
  <c r="BJ455" s="1"/>
  <c r="BE566"/>
  <c r="CI566" s="1"/>
  <c r="BD583"/>
  <c r="BD453"/>
  <c r="AV448"/>
  <c r="AX448" s="1"/>
  <c r="BD457"/>
  <c r="BE516"/>
  <c r="CI516" s="1"/>
  <c r="BD559"/>
  <c r="Q510"/>
  <c r="BD510" s="1"/>
  <c r="BH510"/>
  <c r="Q580"/>
  <c r="BE580" s="1"/>
  <c r="CI580" s="1"/>
  <c r="BH580"/>
  <c r="Q487"/>
  <c r="BD487" s="1"/>
  <c r="BH487"/>
  <c r="Q584"/>
  <c r="BC584" s="1"/>
  <c r="BH584"/>
  <c r="Q462"/>
  <c r="X462" s="1"/>
  <c r="BH462"/>
  <c r="Q542"/>
  <c r="X542" s="1"/>
  <c r="BH542"/>
  <c r="Q591"/>
  <c r="BE591" s="1"/>
  <c r="CI591" s="1"/>
  <c r="BH591"/>
  <c r="Q461"/>
  <c r="BD461" s="1"/>
  <c r="BH461"/>
  <c r="Q598"/>
  <c r="Z598" s="1"/>
  <c r="BH598"/>
  <c r="G549"/>
  <c r="G647" s="1"/>
  <c r="A647"/>
  <c r="Q478"/>
  <c r="Z478" s="1"/>
  <c r="BH478"/>
  <c r="Q517"/>
  <c r="BE517" s="1"/>
  <c r="CI517" s="1"/>
  <c r="BH517"/>
  <c r="Q573"/>
  <c r="BD573" s="1"/>
  <c r="BH573"/>
  <c r="Q485"/>
  <c r="BC485" s="1"/>
  <c r="BH485"/>
  <c r="Q560"/>
  <c r="BE560" s="1"/>
  <c r="CI560" s="1"/>
  <c r="BH560"/>
  <c r="Q484"/>
  <c r="S484" s="1"/>
  <c r="U484" s="1"/>
  <c r="BH484"/>
  <c r="Q458"/>
  <c r="V458" s="1"/>
  <c r="W458" s="1"/>
  <c r="BH458"/>
  <c r="AZ58"/>
  <c r="BA58" s="1"/>
  <c r="AY58"/>
  <c r="Z457"/>
  <c r="AE457" s="1"/>
  <c r="Z483"/>
  <c r="AE483" s="1"/>
  <c r="Z583"/>
  <c r="AE583" s="1"/>
  <c r="AC455"/>
  <c r="V453"/>
  <c r="W453" s="1"/>
  <c r="X559"/>
  <c r="Y559" s="1"/>
  <c r="Z459"/>
  <c r="AE459" s="1"/>
  <c r="Z541"/>
  <c r="AE541" s="1"/>
  <c r="V443"/>
  <c r="W443" s="1"/>
  <c r="S590"/>
  <c r="U590" s="1"/>
  <c r="AB590" s="1"/>
  <c r="V456"/>
  <c r="W456" s="1"/>
  <c r="AF455"/>
  <c r="AC448"/>
  <c r="AX244"/>
  <c r="AY244" s="1"/>
  <c r="BH104"/>
  <c r="AL104" s="1"/>
  <c r="AM104" s="1"/>
  <c r="AN520"/>
  <c r="CG348"/>
  <c r="BD62"/>
  <c r="BG61" s="1"/>
  <c r="BI61" s="1"/>
  <c r="N59" i="3" s="1"/>
  <c r="AY50" i="1"/>
  <c r="AY51"/>
  <c r="BC50"/>
  <c r="BD50" s="1"/>
  <c r="BG49" s="1"/>
  <c r="BI49" s="1"/>
  <c r="BC51"/>
  <c r="BM51" s="1"/>
  <c r="P49" i="3" s="1"/>
  <c r="BN326" i="1"/>
  <c r="BK326" s="1"/>
  <c r="BL326" s="1"/>
  <c r="AZ50"/>
  <c r="BA50" s="1"/>
  <c r="BB50" s="1"/>
  <c r="CG338"/>
  <c r="CG312"/>
  <c r="BR315"/>
  <c r="BX315" s="1"/>
  <c r="CG315"/>
  <c r="CG314"/>
  <c r="CG313"/>
  <c r="BR323"/>
  <c r="BU323" s="1"/>
  <c r="BV323" s="1"/>
  <c r="BW323" s="1"/>
  <c r="CG323"/>
  <c r="BR367"/>
  <c r="CG367"/>
  <c r="BR331"/>
  <c r="BU331" s="1"/>
  <c r="BV331" s="1"/>
  <c r="BW331" s="1"/>
  <c r="CG331"/>
  <c r="BR332"/>
  <c r="CG332"/>
  <c r="CG319"/>
  <c r="CG316"/>
  <c r="BR329"/>
  <c r="CG329"/>
  <c r="BR327"/>
  <c r="CG327"/>
  <c r="CG406"/>
  <c r="BR503"/>
  <c r="CG328"/>
  <c r="BH251"/>
  <c r="AL251" s="1"/>
  <c r="AM251" s="1"/>
  <c r="AZ92"/>
  <c r="BA92" s="1"/>
  <c r="H30" i="3"/>
  <c r="CG330" i="1"/>
  <c r="BR318"/>
  <c r="CG318"/>
  <c r="H15" i="3"/>
  <c r="CG311" i="1"/>
  <c r="CG317"/>
  <c r="BR511"/>
  <c r="BT511" s="1"/>
  <c r="CG511"/>
  <c r="BR334"/>
  <c r="BX334" s="1"/>
  <c r="CG334"/>
  <c r="BR309"/>
  <c r="BX309" s="1"/>
  <c r="CG309"/>
  <c r="BR529"/>
  <c r="CG529"/>
  <c r="BR504"/>
  <c r="BT504" s="1"/>
  <c r="CG504"/>
  <c r="CG333"/>
  <c r="CG407"/>
  <c r="CG322"/>
  <c r="CG310"/>
  <c r="CG337"/>
  <c r="BC49"/>
  <c r="BM49" s="1"/>
  <c r="P47" i="3" s="1"/>
  <c r="BC109" i="1"/>
  <c r="AY109"/>
  <c r="K101" i="3"/>
  <c r="BN325" i="1"/>
  <c r="BO325" s="1"/>
  <c r="BP325" s="1"/>
  <c r="AY70"/>
  <c r="AY92"/>
  <c r="BC92"/>
  <c r="BO21"/>
  <c r="BP21" s="1"/>
  <c r="BQ21" s="1"/>
  <c r="BN21"/>
  <c r="BO19"/>
  <c r="BP19" s="1"/>
  <c r="BQ19" s="1"/>
  <c r="AZ103"/>
  <c r="BA103" s="1"/>
  <c r="BB103" s="1"/>
  <c r="BH100"/>
  <c r="AL100" s="1"/>
  <c r="AM100" s="1"/>
  <c r="BO23"/>
  <c r="BP23" s="1"/>
  <c r="BQ23" s="1"/>
  <c r="AX119"/>
  <c r="K117" i="3" s="1"/>
  <c r="BM55" i="1"/>
  <c r="BO55" s="1"/>
  <c r="BP55" s="1"/>
  <c r="BQ55" s="1"/>
  <c r="AX251"/>
  <c r="K249" i="3" s="1"/>
  <c r="BN23" i="1"/>
  <c r="AU316"/>
  <c r="BH119"/>
  <c r="AL119" s="1"/>
  <c r="AM119" s="1"/>
  <c r="AZ132"/>
  <c r="BA132" s="1"/>
  <c r="AU504"/>
  <c r="BC66"/>
  <c r="BH94"/>
  <c r="AL94" s="1"/>
  <c r="AM94" s="1"/>
  <c r="L61" i="3"/>
  <c r="AZ88" i="1"/>
  <c r="BA88" s="1"/>
  <c r="BB88" s="1"/>
  <c r="AU503"/>
  <c r="BC95"/>
  <c r="AZ66"/>
  <c r="BA66" s="1"/>
  <c r="AV94"/>
  <c r="G92" i="3" s="1"/>
  <c r="AZ95" i="1"/>
  <c r="BA95" s="1"/>
  <c r="AY66"/>
  <c r="BN45"/>
  <c r="AP444"/>
  <c r="AS444" s="1"/>
  <c r="AT444" s="1"/>
  <c r="AY95"/>
  <c r="BO45"/>
  <c r="BP45" s="1"/>
  <c r="BQ45" s="1"/>
  <c r="AQ357"/>
  <c r="BJ216"/>
  <c r="BK216" s="1"/>
  <c r="BL216" s="1"/>
  <c r="BD210"/>
  <c r="BG209" s="1"/>
  <c r="BI209" s="1"/>
  <c r="BJ209" s="1"/>
  <c r="BK209" s="1"/>
  <c r="BL209" s="1"/>
  <c r="AY287"/>
  <c r="AY88"/>
  <c r="BM37"/>
  <c r="BN37" s="1"/>
  <c r="K285" i="3"/>
  <c r="BN19" i="1"/>
  <c r="AW120"/>
  <c r="BM29"/>
  <c r="P27" i="3" s="1"/>
  <c r="BC287" i="1"/>
  <c r="AP344"/>
  <c r="AQ344" s="1"/>
  <c r="AW82"/>
  <c r="AX262"/>
  <c r="K260" i="3" s="1"/>
  <c r="BH120" i="1"/>
  <c r="AL120" s="1"/>
  <c r="AM120" s="1"/>
  <c r="BH262"/>
  <c r="AL262" s="1"/>
  <c r="AM262" s="1"/>
  <c r="AX120"/>
  <c r="K118" i="3" s="1"/>
  <c r="AW262" i="1"/>
  <c r="BM63"/>
  <c r="P61" i="3" s="1"/>
  <c r="BC88" i="1"/>
  <c r="AU312"/>
  <c r="BN348"/>
  <c r="BK348" s="1"/>
  <c r="H52" i="3"/>
  <c r="BH244" i="1"/>
  <c r="AL244" s="1"/>
  <c r="AM244" s="1"/>
  <c r="AV244"/>
  <c r="G242" i="3" s="1"/>
  <c r="BH110" i="1"/>
  <c r="AL110" s="1"/>
  <c r="AM110" s="1"/>
  <c r="AV110"/>
  <c r="G108" i="3" s="1"/>
  <c r="BJ41" i="1"/>
  <c r="BK41" s="1"/>
  <c r="BL41" s="1"/>
  <c r="N39" i="3"/>
  <c r="BO59" i="1"/>
  <c r="BP59" s="1"/>
  <c r="BQ59" s="1"/>
  <c r="P57" i="3"/>
  <c r="BJ40" i="1"/>
  <c r="BK40" s="1"/>
  <c r="BL40" s="1"/>
  <c r="N38" i="3"/>
  <c r="BJ224" i="1"/>
  <c r="BK224" s="1"/>
  <c r="N222" i="3"/>
  <c r="BC57" i="1"/>
  <c r="BM57" s="1"/>
  <c r="P55" i="3" s="1"/>
  <c r="K55"/>
  <c r="BC115" i="1"/>
  <c r="K113" i="3"/>
  <c r="AQ289" i="1"/>
  <c r="AR289" s="1"/>
  <c r="AS289" s="1"/>
  <c r="I287" i="3"/>
  <c r="AY46" i="1"/>
  <c r="K44" i="3"/>
  <c r="AZ81" i="1"/>
  <c r="BA81" s="1"/>
  <c r="BB81" s="1"/>
  <c r="K79" i="3"/>
  <c r="BN320" i="1"/>
  <c r="BK320" s="1"/>
  <c r="H24" i="3"/>
  <c r="AY86" i="1"/>
  <c r="K84" i="3"/>
  <c r="AZ101" i="1"/>
  <c r="BA101" s="1"/>
  <c r="K99" i="3"/>
  <c r="BO40" i="1"/>
  <c r="BP40" s="1"/>
  <c r="BQ40" s="1"/>
  <c r="P38" i="3"/>
  <c r="BC48" i="1"/>
  <c r="BM48" s="1"/>
  <c r="K46" i="3"/>
  <c r="BC91" i="1"/>
  <c r="K89" i="3"/>
  <c r="AQ252" i="1"/>
  <c r="AR252" s="1"/>
  <c r="I250" i="3"/>
  <c r="AT139" i="1"/>
  <c r="AU139" s="1"/>
  <c r="AV139" s="1"/>
  <c r="G137" i="3" s="1"/>
  <c r="I137"/>
  <c r="BJ28" i="1"/>
  <c r="BK28" s="1"/>
  <c r="BL28" s="1"/>
  <c r="N26" i="3"/>
  <c r="BC79" i="1"/>
  <c r="K77" i="3"/>
  <c r="AT238" i="1"/>
  <c r="AU238" s="1"/>
  <c r="AV238" s="1"/>
  <c r="G236" i="3" s="1"/>
  <c r="I236"/>
  <c r="AY150" i="1"/>
  <c r="K148" i="3"/>
  <c r="AQ189" i="1"/>
  <c r="AR189" s="1"/>
  <c r="AS189" s="1"/>
  <c r="I187" i="3"/>
  <c r="BN24" i="1"/>
  <c r="P22" i="3"/>
  <c r="AL430" i="1"/>
  <c r="AM430" s="1"/>
  <c r="J134" i="3"/>
  <c r="AZ87" i="1"/>
  <c r="BA87" s="1"/>
  <c r="K85" i="3"/>
  <c r="BH137" i="1"/>
  <c r="AL137" s="1"/>
  <c r="AM137" s="1"/>
  <c r="AV137"/>
  <c r="G135" i="3" s="1"/>
  <c r="BJ17" i="1"/>
  <c r="BK17" s="1"/>
  <c r="BL17" s="1"/>
  <c r="N15" i="3"/>
  <c r="AT170" i="1"/>
  <c r="AU170" s="1"/>
  <c r="AV170" s="1"/>
  <c r="G168" i="3" s="1"/>
  <c r="I168"/>
  <c r="AS324" i="1"/>
  <c r="AT324" s="1"/>
  <c r="L28" i="3"/>
  <c r="AY72" i="1"/>
  <c r="K70" i="3"/>
  <c r="AQ277" i="1"/>
  <c r="AR277" s="1"/>
  <c r="AS277" s="1"/>
  <c r="I275" i="3"/>
  <c r="BC295" i="1"/>
  <c r="K293" i="3"/>
  <c r="AZ89" i="1"/>
  <c r="BA89" s="1"/>
  <c r="BB89" s="1"/>
  <c r="K87" i="3"/>
  <c r="BC132" i="1"/>
  <c r="K130" i="3"/>
  <c r="BN332" i="1"/>
  <c r="BK332" s="1"/>
  <c r="H36" i="3"/>
  <c r="AW119" i="1"/>
  <c r="BH233"/>
  <c r="AL233" s="1"/>
  <c r="AM233" s="1"/>
  <c r="AX233"/>
  <c r="K231" i="3" s="1"/>
  <c r="BO210" i="1"/>
  <c r="BP210" s="1"/>
  <c r="BQ210" s="1"/>
  <c r="AN530"/>
  <c r="AW233"/>
  <c r="AW251"/>
  <c r="BN210"/>
  <c r="AS295"/>
  <c r="AP360"/>
  <c r="AZ133"/>
  <c r="BA133" s="1"/>
  <c r="BB133" s="1"/>
  <c r="K131" i="3"/>
  <c r="BJ38" i="1"/>
  <c r="BK38" s="1"/>
  <c r="BL38" s="1"/>
  <c r="N36" i="3"/>
  <c r="AQ153" i="1"/>
  <c r="AR153" s="1"/>
  <c r="AS153" s="1"/>
  <c r="I151" i="3"/>
  <c r="AZ212" i="1"/>
  <c r="BA212" s="1"/>
  <c r="BB212" s="1"/>
  <c r="K210" i="3"/>
  <c r="BJ242" i="1"/>
  <c r="BK242" s="1"/>
  <c r="BL242" s="1"/>
  <c r="AZ237"/>
  <c r="BA237" s="1"/>
  <c r="BB237" s="1"/>
  <c r="K235" i="3"/>
  <c r="BH116" i="1"/>
  <c r="AL116" s="1"/>
  <c r="AM116" s="1"/>
  <c r="AV116"/>
  <c r="G114" i="3" s="1"/>
  <c r="BC106" i="1"/>
  <c r="K104" i="3"/>
  <c r="AQ220" i="1"/>
  <c r="AR220" s="1"/>
  <c r="AS220" s="1"/>
  <c r="I218" i="3"/>
  <c r="AZ60" i="1"/>
  <c r="BA60" s="1"/>
  <c r="BB60" s="1"/>
  <c r="K58" i="3"/>
  <c r="AQ303" i="1"/>
  <c r="AR303" s="1"/>
  <c r="AS303" s="1"/>
  <c r="I301" i="3"/>
  <c r="AQ245" i="1"/>
  <c r="AR245" s="1"/>
  <c r="AS245" s="1"/>
  <c r="I243" i="3"/>
  <c r="AQ505" i="1"/>
  <c r="L209" i="3"/>
  <c r="AZ76" i="1"/>
  <c r="BA76" s="1"/>
  <c r="K74" i="3"/>
  <c r="BN339" i="1"/>
  <c r="BK339" s="1"/>
  <c r="H43" i="3"/>
  <c r="AZ117" i="1"/>
  <c r="BA117" s="1"/>
  <c r="BB117" s="1"/>
  <c r="K115" i="3"/>
  <c r="BN335" i="1"/>
  <c r="BK335" s="1"/>
  <c r="H39" i="3"/>
  <c r="AT285" i="1"/>
  <c r="AX285" s="1"/>
  <c r="I283" i="3"/>
  <c r="BN314" i="1"/>
  <c r="BK314" s="1"/>
  <c r="H18" i="3"/>
  <c r="AY105" i="1"/>
  <c r="K103" i="3"/>
  <c r="AZ91" i="1"/>
  <c r="BA91" s="1"/>
  <c r="AY91"/>
  <c r="AT156"/>
  <c r="AU156" s="1"/>
  <c r="AV156" s="1"/>
  <c r="G154" i="3" s="1"/>
  <c r="I154"/>
  <c r="BN407" i="1"/>
  <c r="BK407" s="1"/>
  <c r="H111" i="3"/>
  <c r="BN318" i="1"/>
  <c r="BK318" s="1"/>
  <c r="H22" i="3"/>
  <c r="BN317" i="1"/>
  <c r="BK317" s="1"/>
  <c r="H21" i="3"/>
  <c r="AS519" i="1"/>
  <c r="AT519" s="1"/>
  <c r="AU519" s="1"/>
  <c r="L223" i="3"/>
  <c r="BN330" i="1"/>
  <c r="BK330" s="1"/>
  <c r="H34" i="3"/>
  <c r="AS411" i="1"/>
  <c r="AT411" s="1"/>
  <c r="AU411" s="1"/>
  <c r="L115" i="3"/>
  <c r="BO235" i="1"/>
  <c r="BP235" s="1"/>
  <c r="BQ235" s="1"/>
  <c r="P233" i="3"/>
  <c r="AS412" i="1"/>
  <c r="AT412" s="1"/>
  <c r="BC75"/>
  <c r="K73" i="3"/>
  <c r="BJ15" i="1"/>
  <c r="BK15" s="1"/>
  <c r="N13" i="3"/>
  <c r="BJ16" i="1"/>
  <c r="BK16" s="1"/>
  <c r="BL16" s="1"/>
  <c r="N14" i="3"/>
  <c r="BN337" i="1"/>
  <c r="BK337" s="1"/>
  <c r="H41" i="3"/>
  <c r="AZ83" i="1"/>
  <c r="BA83" s="1"/>
  <c r="K81" i="3"/>
  <c r="AZ96" i="1"/>
  <c r="BA96" s="1"/>
  <c r="BB96" s="1"/>
  <c r="K94" i="3"/>
  <c r="BN321" i="1"/>
  <c r="BK321" s="1"/>
  <c r="H25" i="3"/>
  <c r="BO31" i="1"/>
  <c r="BP31" s="1"/>
  <c r="BQ31" s="1"/>
  <c r="P29" i="3"/>
  <c r="BN504" i="1"/>
  <c r="BK504" s="1"/>
  <c r="H208" i="3"/>
  <c r="BN328" i="1"/>
  <c r="BK328" s="1"/>
  <c r="H32" i="3"/>
  <c r="BB64" i="1"/>
  <c r="BC89"/>
  <c r="CC502"/>
  <c r="CD502" s="1"/>
  <c r="CE502" s="1"/>
  <c r="CB502"/>
  <c r="BD64"/>
  <c r="BG63" s="1"/>
  <c r="BI63" s="1"/>
  <c r="AQ324"/>
  <c r="BM34"/>
  <c r="AU295"/>
  <c r="BH134"/>
  <c r="AL134" s="1"/>
  <c r="AM134" s="1"/>
  <c r="AY89"/>
  <c r="AY79"/>
  <c r="BC86"/>
  <c r="AH546"/>
  <c r="AI546" s="1"/>
  <c r="AJ546" s="1"/>
  <c r="BD31"/>
  <c r="BG30" s="1"/>
  <c r="BI30" s="1"/>
  <c r="BC101"/>
  <c r="AY48"/>
  <c r="AZ105"/>
  <c r="BA105" s="1"/>
  <c r="BC105"/>
  <c r="BN40"/>
  <c r="AZ48"/>
  <c r="BA48" s="1"/>
  <c r="BB48" s="1"/>
  <c r="AN279"/>
  <c r="D277" i="3" s="1"/>
  <c r="BD40" i="1"/>
  <c r="BG39" s="1"/>
  <c r="BI39" s="1"/>
  <c r="BC83"/>
  <c r="BN31"/>
  <c r="AY101"/>
  <c r="AW134"/>
  <c r="AX134"/>
  <c r="AQ156"/>
  <c r="AR156" s="1"/>
  <c r="BC81"/>
  <c r="AQ285"/>
  <c r="AR285" s="1"/>
  <c r="AS285" s="1"/>
  <c r="BN235"/>
  <c r="AZ86"/>
  <c r="BA86" s="1"/>
  <c r="BB31"/>
  <c r="BC76"/>
  <c r="BM211"/>
  <c r="AY115"/>
  <c r="BC46"/>
  <c r="BM46" s="1"/>
  <c r="AT303"/>
  <c r="AU303" s="1"/>
  <c r="AV303" s="1"/>
  <c r="G301" i="3" s="1"/>
  <c r="AV454" i="1"/>
  <c r="AX454" s="1"/>
  <c r="AS244"/>
  <c r="AY76"/>
  <c r="BN313"/>
  <c r="AZ46"/>
  <c r="BA46" s="1"/>
  <c r="BB74"/>
  <c r="BC117"/>
  <c r="BN311"/>
  <c r="H42" i="3"/>
  <c r="H38"/>
  <c r="AW99" i="1"/>
  <c r="BH99"/>
  <c r="AL99" s="1"/>
  <c r="AM99" s="1"/>
  <c r="BU320"/>
  <c r="BT320"/>
  <c r="AY117"/>
  <c r="AZ72"/>
  <c r="BA72" s="1"/>
  <c r="AY57"/>
  <c r="AY83"/>
  <c r="AY81"/>
  <c r="AY96"/>
  <c r="BC96"/>
  <c r="BN33"/>
  <c r="BO33"/>
  <c r="BP33" s="1"/>
  <c r="BQ33" s="1"/>
  <c r="AT277"/>
  <c r="AU277" s="1"/>
  <c r="AQ519"/>
  <c r="AQ296"/>
  <c r="AR296" s="1"/>
  <c r="AT296"/>
  <c r="AX296" s="1"/>
  <c r="BB55"/>
  <c r="AN290"/>
  <c r="D288" i="3" s="1"/>
  <c r="AQ411" i="1"/>
  <c r="AA199"/>
  <c r="AB199" s="1"/>
  <c r="AT245"/>
  <c r="AU245" s="1"/>
  <c r="AZ79"/>
  <c r="BA79" s="1"/>
  <c r="BU321"/>
  <c r="BV321" s="1"/>
  <c r="BW321" s="1"/>
  <c r="AZ75"/>
  <c r="BA75" s="1"/>
  <c r="BB75" s="1"/>
  <c r="AZ115"/>
  <c r="BA115" s="1"/>
  <c r="BC72"/>
  <c r="BB225"/>
  <c r="AN193"/>
  <c r="D191" i="3" s="1"/>
  <c r="AH397" i="1"/>
  <c r="AI397" s="1"/>
  <c r="AJ397" s="1"/>
  <c r="BB287"/>
  <c r="AD207"/>
  <c r="AE207" s="1"/>
  <c r="AJ207" s="1"/>
  <c r="AN191"/>
  <c r="D189" i="3" s="1"/>
  <c r="AZ106" i="1"/>
  <c r="BA106" s="1"/>
  <c r="BB106" s="1"/>
  <c r="AY75"/>
  <c r="BB59"/>
  <c r="BD56"/>
  <c r="BG55" s="1"/>
  <c r="BI55" s="1"/>
  <c r="AX137"/>
  <c r="AQ170"/>
  <c r="AR170" s="1"/>
  <c r="AS170" s="1"/>
  <c r="BB37"/>
  <c r="AS505"/>
  <c r="AT505" s="1"/>
  <c r="AU505" s="1"/>
  <c r="AD191"/>
  <c r="AE191" s="1"/>
  <c r="AJ191" s="1"/>
  <c r="BC60"/>
  <c r="BM60" s="1"/>
  <c r="AY421"/>
  <c r="AZ421" s="1"/>
  <c r="BA421"/>
  <c r="E125" i="3" s="1"/>
  <c r="AW400" i="1"/>
  <c r="AX400"/>
  <c r="AY389"/>
  <c r="AZ389" s="1"/>
  <c r="BA389"/>
  <c r="E93" i="3" s="1"/>
  <c r="BA432" i="1"/>
  <c r="E136" i="3" s="1"/>
  <c r="AY432" i="1"/>
  <c r="AZ432" s="1"/>
  <c r="AX546"/>
  <c r="AW546"/>
  <c r="AB460"/>
  <c r="AP408"/>
  <c r="AP368"/>
  <c r="AY398"/>
  <c r="AZ398" s="1"/>
  <c r="BA398"/>
  <c r="E102" i="3" s="1"/>
  <c r="AY539" i="1"/>
  <c r="AZ539" s="1"/>
  <c r="BA539"/>
  <c r="E243" i="3" s="1"/>
  <c r="AY377" i="1"/>
  <c r="AZ377" s="1"/>
  <c r="BA377"/>
  <c r="E81" i="3" s="1"/>
  <c r="AY382" i="1"/>
  <c r="AZ382" s="1"/>
  <c r="BA382"/>
  <c r="E86" i="3" s="1"/>
  <c r="AY435" i="1"/>
  <c r="AZ435" s="1"/>
  <c r="BA435"/>
  <c r="E139" i="3" s="1"/>
  <c r="AY418" i="1"/>
  <c r="AZ418" s="1"/>
  <c r="BA418"/>
  <c r="E122" i="3" s="1"/>
  <c r="AY447" i="1"/>
  <c r="AZ447" s="1"/>
  <c r="BA447"/>
  <c r="E151" i="3" s="1"/>
  <c r="AY386" i="1"/>
  <c r="AZ386" s="1"/>
  <c r="BA386"/>
  <c r="E90" i="3" s="1"/>
  <c r="AY433" i="1"/>
  <c r="AZ433" s="1"/>
  <c r="BA433"/>
  <c r="E137" i="3" s="1"/>
  <c r="AY403" i="1"/>
  <c r="AZ403" s="1"/>
  <c r="BA403"/>
  <c r="E107" i="3" s="1"/>
  <c r="AY450" i="1"/>
  <c r="AZ450" s="1"/>
  <c r="BA450"/>
  <c r="E154" i="3" s="1"/>
  <c r="BF466" i="1"/>
  <c r="BG466" s="1"/>
  <c r="CH466" s="1"/>
  <c r="BI466" s="1"/>
  <c r="BJ466" s="1"/>
  <c r="AV466"/>
  <c r="BM225"/>
  <c r="AZ57"/>
  <c r="BA57" s="1"/>
  <c r="BB57" s="1"/>
  <c r="AW110"/>
  <c r="AA192"/>
  <c r="AB192" s="1"/>
  <c r="BN59"/>
  <c r="AP356"/>
  <c r="AX446"/>
  <c r="AW446"/>
  <c r="BA564"/>
  <c r="E268" i="3" s="1"/>
  <c r="AY564" i="1"/>
  <c r="AZ564" s="1"/>
  <c r="BA436"/>
  <c r="E140" i="3" s="1"/>
  <c r="AY436" i="1"/>
  <c r="AZ436" s="1"/>
  <c r="BA384"/>
  <c r="E88" i="3" s="1"/>
  <c r="AY384" i="1"/>
  <c r="AZ384" s="1"/>
  <c r="AY373"/>
  <c r="AZ373" s="1"/>
  <c r="BA373"/>
  <c r="E77" i="3" s="1"/>
  <c r="AY553" i="1"/>
  <c r="AZ553" s="1"/>
  <c r="BA553"/>
  <c r="E257" i="3" s="1"/>
  <c r="AX397" i="1"/>
  <c r="AW397"/>
  <c r="AY212"/>
  <c r="AZ295"/>
  <c r="BA295" s="1"/>
  <c r="BB295" s="1"/>
  <c r="AY87"/>
  <c r="AC196"/>
  <c r="BF420"/>
  <c r="BG420" s="1"/>
  <c r="CH420" s="1"/>
  <c r="BI420" s="1"/>
  <c r="BJ420" s="1"/>
  <c r="BF404"/>
  <c r="BG404" s="1"/>
  <c r="CH404" s="1"/>
  <c r="BI404" s="1"/>
  <c r="BJ404" s="1"/>
  <c r="BX335"/>
  <c r="BU335"/>
  <c r="BV335" s="1"/>
  <c r="BW335" s="1"/>
  <c r="BT335"/>
  <c r="AP445"/>
  <c r="AP530"/>
  <c r="BA528"/>
  <c r="E232" i="3" s="1"/>
  <c r="AY528" i="1"/>
  <c r="AZ528" s="1"/>
  <c r="AY394"/>
  <c r="AZ394" s="1"/>
  <c r="BA394"/>
  <c r="E98" i="3" s="1"/>
  <c r="BA532" i="1"/>
  <c r="E236" i="3" s="1"/>
  <c r="AY532" i="1"/>
  <c r="AZ532" s="1"/>
  <c r="AY385"/>
  <c r="AZ385" s="1"/>
  <c r="BA385"/>
  <c r="E89" i="3" s="1"/>
  <c r="AY507" i="1"/>
  <c r="AZ507" s="1"/>
  <c r="BA507"/>
  <c r="E211" i="3" s="1"/>
  <c r="AY391" i="1"/>
  <c r="AZ391" s="1"/>
  <c r="BA391"/>
  <c r="E95" i="3" s="1"/>
  <c r="AY463" i="1"/>
  <c r="AZ463" s="1"/>
  <c r="BA463"/>
  <c r="E167" i="3" s="1"/>
  <c r="AY375" i="1"/>
  <c r="AZ375" s="1"/>
  <c r="BA375"/>
  <c r="E79" i="3" s="1"/>
  <c r="AY415" i="1"/>
  <c r="AZ415" s="1"/>
  <c r="BA415"/>
  <c r="E119" i="3" s="1"/>
  <c r="AY449" i="1"/>
  <c r="AZ449" s="1"/>
  <c r="BA449"/>
  <c r="E153" i="3" s="1"/>
  <c r="AY295" i="1"/>
  <c r="X193"/>
  <c r="AP193" s="1"/>
  <c r="AV420"/>
  <c r="AT252"/>
  <c r="AU252" s="1"/>
  <c r="R199"/>
  <c r="U199" s="1"/>
  <c r="AW137"/>
  <c r="AC291"/>
  <c r="U193"/>
  <c r="AD193" s="1"/>
  <c r="AE193" s="1"/>
  <c r="AJ193" s="1"/>
  <c r="AY60"/>
  <c r="W199"/>
  <c r="R291"/>
  <c r="U291" s="1"/>
  <c r="AD291" s="1"/>
  <c r="AK430"/>
  <c r="BM430" s="1"/>
  <c r="AD286"/>
  <c r="AE286" s="1"/>
  <c r="AJ286" s="1"/>
  <c r="AW244"/>
  <c r="S199"/>
  <c r="V199" s="1"/>
  <c r="T199" s="1"/>
  <c r="Y199" s="1"/>
  <c r="Z199" s="1"/>
  <c r="R192"/>
  <c r="U192" s="1"/>
  <c r="BC87"/>
  <c r="BM64"/>
  <c r="BB82"/>
  <c r="AT189"/>
  <c r="AU189" s="1"/>
  <c r="BO24"/>
  <c r="BP24" s="1"/>
  <c r="BQ24" s="1"/>
  <c r="X271"/>
  <c r="AP271" s="1"/>
  <c r="AA198"/>
  <c r="AB198" s="1"/>
  <c r="R298"/>
  <c r="U298" s="1"/>
  <c r="V286"/>
  <c r="T286" s="1"/>
  <c r="X286" s="1"/>
  <c r="AP286" s="1"/>
  <c r="AW108"/>
  <c r="BH108"/>
  <c r="AL108" s="1"/>
  <c r="AM108" s="1"/>
  <c r="AY108"/>
  <c r="BC108"/>
  <c r="AZ108"/>
  <c r="BA108" s="1"/>
  <c r="BB108" s="1"/>
  <c r="X214"/>
  <c r="AP214" s="1"/>
  <c r="Y158"/>
  <c r="Z158" s="1"/>
  <c r="AN158" s="1"/>
  <c r="D156" i="3" s="1"/>
  <c r="AD194" i="1"/>
  <c r="AE194" s="1"/>
  <c r="AJ194" s="1"/>
  <c r="AT289"/>
  <c r="AU289" s="1"/>
  <c r="AV289" s="1"/>
  <c r="G287" i="3" s="1"/>
  <c r="X147" i="1"/>
  <c r="AP147" s="1"/>
  <c r="X290"/>
  <c r="AP290" s="1"/>
  <c r="BC150"/>
  <c r="Y143"/>
  <c r="Z143" s="1"/>
  <c r="AN143" s="1"/>
  <c r="D141" i="3" s="1"/>
  <c r="AA280" i="1"/>
  <c r="AB280" s="1"/>
  <c r="W192"/>
  <c r="S291"/>
  <c r="V291" s="1"/>
  <c r="T291" s="1"/>
  <c r="Y291" s="1"/>
  <c r="Z291" s="1"/>
  <c r="AD279"/>
  <c r="AE279" s="1"/>
  <c r="AJ279" s="1"/>
  <c r="AD304"/>
  <c r="AE304" s="1"/>
  <c r="AJ304" s="1"/>
  <c r="Y140"/>
  <c r="Z140" s="1"/>
  <c r="AN140" s="1"/>
  <c r="D138" i="3" s="1"/>
  <c r="AD290" i="1"/>
  <c r="AE290" s="1"/>
  <c r="AJ290" s="1"/>
  <c r="Y304"/>
  <c r="Z304" s="1"/>
  <c r="AN304" s="1"/>
  <c r="D302" i="3" s="1"/>
  <c r="X304" i="1"/>
  <c r="AP304" s="1"/>
  <c r="BC237"/>
  <c r="AY106"/>
  <c r="X207"/>
  <c r="AP207" s="1"/>
  <c r="R198"/>
  <c r="U198" s="1"/>
  <c r="AN297"/>
  <c r="D295" i="3" s="1"/>
  <c r="AY237" i="1"/>
  <c r="AQ238"/>
  <c r="AR238" s="1"/>
  <c r="AS238" s="1"/>
  <c r="AQ141"/>
  <c r="AR141" s="1"/>
  <c r="AS141" s="1"/>
  <c r="S198"/>
  <c r="V198" s="1"/>
  <c r="T198" s="1"/>
  <c r="AC198"/>
  <c r="AW116"/>
  <c r="AX116"/>
  <c r="BM243"/>
  <c r="AC192"/>
  <c r="W291"/>
  <c r="AD297"/>
  <c r="AE297" s="1"/>
  <c r="AJ297" s="1"/>
  <c r="AM368"/>
  <c r="AN368" s="1"/>
  <c r="AT141"/>
  <c r="AU141" s="1"/>
  <c r="AT220"/>
  <c r="AU220" s="1"/>
  <c r="X154"/>
  <c r="AP154" s="1"/>
  <c r="AX125"/>
  <c r="BD218"/>
  <c r="BG217" s="1"/>
  <c r="BI217" s="1"/>
  <c r="BD28"/>
  <c r="BG27" s="1"/>
  <c r="BI27" s="1"/>
  <c r="AS116"/>
  <c r="T488"/>
  <c r="T567"/>
  <c r="T510"/>
  <c r="T517"/>
  <c r="T475"/>
  <c r="T524"/>
  <c r="T542"/>
  <c r="T560"/>
  <c r="T478"/>
  <c r="T573"/>
  <c r="T485"/>
  <c r="T472"/>
  <c r="T535"/>
  <c r="T479"/>
  <c r="T476"/>
  <c r="T458"/>
  <c r="BM15"/>
  <c r="V194"/>
  <c r="T194" s="1"/>
  <c r="X194" s="1"/>
  <c r="AP194" s="1"/>
  <c r="X221"/>
  <c r="AP221" s="1"/>
  <c r="AQ139"/>
  <c r="AR139" s="1"/>
  <c r="AS139" s="1"/>
  <c r="X297"/>
  <c r="AP297" s="1"/>
  <c r="AZ150"/>
  <c r="BA150" s="1"/>
  <c r="BB150" s="1"/>
  <c r="X171"/>
  <c r="AP171" s="1"/>
  <c r="AT153"/>
  <c r="AU153" s="1"/>
  <c r="R195"/>
  <c r="U195" s="1"/>
  <c r="BB54"/>
  <c r="W196"/>
  <c r="AA298"/>
  <c r="AB298" s="1"/>
  <c r="W298"/>
  <c r="T580"/>
  <c r="T487"/>
  <c r="T584"/>
  <c r="T591"/>
  <c r="T461"/>
  <c r="T598"/>
  <c r="BH90"/>
  <c r="AL90" s="1"/>
  <c r="AM90" s="1"/>
  <c r="AW90"/>
  <c r="T484"/>
  <c r="BC90"/>
  <c r="AY90"/>
  <c r="AZ90"/>
  <c r="BA90" s="1"/>
  <c r="BB90" s="1"/>
  <c r="T549"/>
  <c r="T462"/>
  <c r="T501"/>
  <c r="X172"/>
  <c r="AP172" s="1"/>
  <c r="BC212"/>
  <c r="BM212" s="1"/>
  <c r="P210" i="3" s="1"/>
  <c r="AA196" i="1"/>
  <c r="AB196" s="1"/>
  <c r="R196"/>
  <c r="U196" s="1"/>
  <c r="AC298"/>
  <c r="X278"/>
  <c r="AP278" s="1"/>
  <c r="X191"/>
  <c r="AP191" s="1"/>
  <c r="BD54"/>
  <c r="BG53" s="1"/>
  <c r="BI53" s="1"/>
  <c r="X129"/>
  <c r="AP129" s="1"/>
  <c r="X126"/>
  <c r="AP126" s="1"/>
  <c r="BM32"/>
  <c r="W280"/>
  <c r="AA195"/>
  <c r="AB195" s="1"/>
  <c r="BB211"/>
  <c r="AH450"/>
  <c r="AI450" s="1"/>
  <c r="AJ450" s="1"/>
  <c r="J154" i="3" s="1"/>
  <c r="AH514" i="1"/>
  <c r="AI514" s="1"/>
  <c r="AJ514" s="1"/>
  <c r="J218" i="3" s="1"/>
  <c r="R525" i="1"/>
  <c r="P525"/>
  <c r="AF454"/>
  <c r="R550"/>
  <c r="P550"/>
  <c r="R543"/>
  <c r="P543"/>
  <c r="P281"/>
  <c r="Q281" s="1"/>
  <c r="W281" s="1"/>
  <c r="O575"/>
  <c r="R536"/>
  <c r="P536"/>
  <c r="O494"/>
  <c r="P299"/>
  <c r="Q299" s="1"/>
  <c r="S299" s="1"/>
  <c r="O593"/>
  <c r="P203"/>
  <c r="Q203" s="1"/>
  <c r="W203" s="1"/>
  <c r="O497"/>
  <c r="R489"/>
  <c r="P489"/>
  <c r="R574"/>
  <c r="P574"/>
  <c r="Y175"/>
  <c r="Z175" s="1"/>
  <c r="AN175" s="1"/>
  <c r="D173" i="3" s="1"/>
  <c r="AY133" i="1"/>
  <c r="X279"/>
  <c r="AP279" s="1"/>
  <c r="I277" i="3" s="1"/>
  <c r="BB32" i="1"/>
  <c r="S280"/>
  <c r="V280" s="1"/>
  <c r="T280" s="1"/>
  <c r="Y280" s="1"/>
  <c r="Z280" s="1"/>
  <c r="W195"/>
  <c r="BD47"/>
  <c r="BG46" s="1"/>
  <c r="BI46" s="1"/>
  <c r="N44" i="3" s="1"/>
  <c r="BB236" i="1"/>
  <c r="AG466"/>
  <c r="P292"/>
  <c r="Q292" s="1"/>
  <c r="W292" s="1"/>
  <c r="O586"/>
  <c r="R481"/>
  <c r="P481"/>
  <c r="R480"/>
  <c r="P480"/>
  <c r="P201"/>
  <c r="Q201" s="1"/>
  <c r="W201" s="1"/>
  <c r="O495"/>
  <c r="R568"/>
  <c r="P568"/>
  <c r="P197"/>
  <c r="Q197" s="1"/>
  <c r="AA197" s="1"/>
  <c r="AB197" s="1"/>
  <c r="O491"/>
  <c r="R518"/>
  <c r="P518"/>
  <c r="R490"/>
  <c r="P490"/>
  <c r="R592"/>
  <c r="P592"/>
  <c r="R493"/>
  <c r="P493"/>
  <c r="AS288"/>
  <c r="BB261"/>
  <c r="BB71"/>
  <c r="BC133"/>
  <c r="Y264"/>
  <c r="Z264" s="1"/>
  <c r="AN264" s="1"/>
  <c r="D262" i="3" s="1"/>
  <c r="R280" i="1"/>
  <c r="BB104"/>
  <c r="S195"/>
  <c r="V195" s="1"/>
  <c r="T195" s="1"/>
  <c r="Y195" s="1"/>
  <c r="Z195" s="1"/>
  <c r="BB43"/>
  <c r="BD44"/>
  <c r="BG43" s="1"/>
  <c r="BI43" s="1"/>
  <c r="AF404"/>
  <c r="P204"/>
  <c r="Q204" s="1"/>
  <c r="S204" s="1"/>
  <c r="O498"/>
  <c r="R561"/>
  <c r="P561"/>
  <c r="R486"/>
  <c r="P486"/>
  <c r="R585"/>
  <c r="P585"/>
  <c r="R477"/>
  <c r="P477"/>
  <c r="R492"/>
  <c r="P492"/>
  <c r="X253"/>
  <c r="AP253" s="1"/>
  <c r="BD43"/>
  <c r="BG42" s="1"/>
  <c r="BI42" s="1"/>
  <c r="BA100"/>
  <c r="BB100" s="1"/>
  <c r="Y161"/>
  <c r="Z161" s="1"/>
  <c r="AN161" s="1"/>
  <c r="D159" i="3" s="1"/>
  <c r="Y246" i="1"/>
  <c r="Z246" s="1"/>
  <c r="AN246" s="1"/>
  <c r="D244" i="3" s="1"/>
  <c r="Y188" i="1"/>
  <c r="Z188" s="1"/>
  <c r="AN188" s="1"/>
  <c r="D186" i="3" s="1"/>
  <c r="AX121" i="1"/>
  <c r="AX234"/>
  <c r="AH388"/>
  <c r="AI388" s="1"/>
  <c r="AJ388" s="1"/>
  <c r="J92" i="3" s="1"/>
  <c r="AF466" i="1"/>
  <c r="AQ260"/>
  <c r="AR260" s="1"/>
  <c r="AT260"/>
  <c r="AU260" s="1"/>
  <c r="AV260" s="1"/>
  <c r="G258" i="3" s="1"/>
  <c r="AT246" i="1"/>
  <c r="AU246" s="1"/>
  <c r="AV246" s="1"/>
  <c r="G244" i="3" s="1"/>
  <c r="AQ246" i="1"/>
  <c r="AR246" s="1"/>
  <c r="AS246" s="1"/>
  <c r="AT130"/>
  <c r="AU130" s="1"/>
  <c r="AV130" s="1"/>
  <c r="G128" i="3" s="1"/>
  <c r="AQ130" i="1"/>
  <c r="AR130" s="1"/>
  <c r="AS130" s="1"/>
  <c r="AT160"/>
  <c r="AU160" s="1"/>
  <c r="AV160" s="1"/>
  <c r="G158" i="3" s="1"/>
  <c r="AQ160" i="1"/>
  <c r="AR160" s="1"/>
  <c r="AQ239"/>
  <c r="AR239" s="1"/>
  <c r="AS239" s="1"/>
  <c r="AT239"/>
  <c r="AU239" s="1"/>
  <c r="AV239" s="1"/>
  <c r="G237" i="3" s="1"/>
  <c r="AQ264" i="1"/>
  <c r="AR264" s="1"/>
  <c r="AS264" s="1"/>
  <c r="AT264"/>
  <c r="AU264" s="1"/>
  <c r="AV264" s="1"/>
  <c r="G262" i="3" s="1"/>
  <c r="BJ36" i="1"/>
  <c r="BK36" s="1"/>
  <c r="BL36" s="1"/>
  <c r="O202"/>
  <c r="P183"/>
  <c r="Q183" s="1"/>
  <c r="AC223"/>
  <c r="AA223"/>
  <c r="AB223" s="1"/>
  <c r="R223"/>
  <c r="W223"/>
  <c r="S223"/>
  <c r="A551"/>
  <c r="BE257"/>
  <c r="AT140"/>
  <c r="AU140" s="1"/>
  <c r="AV140" s="1"/>
  <c r="G138" i="3" s="1"/>
  <c r="AQ140" i="1"/>
  <c r="AR140" s="1"/>
  <c r="V196"/>
  <c r="T196" s="1"/>
  <c r="Y196" s="1"/>
  <c r="Z196" s="1"/>
  <c r="BC97"/>
  <c r="AZ97"/>
  <c r="BA97" s="1"/>
  <c r="AY97"/>
  <c r="U145"/>
  <c r="AD145" s="1"/>
  <c r="AE145" s="1"/>
  <c r="AJ145" s="1"/>
  <c r="AT175"/>
  <c r="AU175" s="1"/>
  <c r="AV175" s="1"/>
  <c r="G173" i="3" s="1"/>
  <c r="AQ175" i="1"/>
  <c r="AR175" s="1"/>
  <c r="BC98"/>
  <c r="AZ98"/>
  <c r="BA98" s="1"/>
  <c r="BB98" s="1"/>
  <c r="AY98"/>
  <c r="BH152"/>
  <c r="AL152" s="1"/>
  <c r="AM152" s="1"/>
  <c r="AW152"/>
  <c r="AT142"/>
  <c r="AQ142"/>
  <c r="AR142" s="1"/>
  <c r="AS142" s="1"/>
  <c r="U247"/>
  <c r="AD247" s="1"/>
  <c r="AE247" s="1"/>
  <c r="AJ247" s="1"/>
  <c r="V229"/>
  <c r="T229" s="1"/>
  <c r="Y229" s="1"/>
  <c r="Z229" s="1"/>
  <c r="AN229" s="1"/>
  <c r="D227" i="3" s="1"/>
  <c r="U148" i="1"/>
  <c r="AD148" s="1"/>
  <c r="AE148" s="1"/>
  <c r="AJ148" s="1"/>
  <c r="U215"/>
  <c r="AD215" s="1"/>
  <c r="AE215" s="1"/>
  <c r="AJ215" s="1"/>
  <c r="AW61"/>
  <c r="BH61"/>
  <c r="AL61" s="1"/>
  <c r="AM61" s="1"/>
  <c r="U165"/>
  <c r="AD165" s="1"/>
  <c r="AE165" s="1"/>
  <c r="AJ165" s="1"/>
  <c r="AW114"/>
  <c r="BH114"/>
  <c r="AL114" s="1"/>
  <c r="AM114" s="1"/>
  <c r="V222"/>
  <c r="T222" s="1"/>
  <c r="Y222" s="1"/>
  <c r="Z222" s="1"/>
  <c r="AN222" s="1"/>
  <c r="D220" i="3" s="1"/>
  <c r="O206" i="1"/>
  <c r="P187"/>
  <c r="Q187" s="1"/>
  <c r="V179"/>
  <c r="T179" s="1"/>
  <c r="Y179" s="1"/>
  <c r="Z179" s="1"/>
  <c r="AN179" s="1"/>
  <c r="D177" i="3" s="1"/>
  <c r="O293" i="1"/>
  <c r="P267"/>
  <c r="Q267" s="1"/>
  <c r="BJ21"/>
  <c r="BK21" s="1"/>
  <c r="BL21" s="1"/>
  <c r="AT227"/>
  <c r="AQ227"/>
  <c r="V173"/>
  <c r="T173" s="1"/>
  <c r="Y173" s="1"/>
  <c r="Z173" s="1"/>
  <c r="AN173" s="1"/>
  <c r="D171" i="3" s="1"/>
  <c r="U177" i="1"/>
  <c r="AD177" s="1"/>
  <c r="AE177" s="1"/>
  <c r="AJ177" s="1"/>
  <c r="O257"/>
  <c r="O551" s="1"/>
  <c r="P231"/>
  <c r="Q231" s="1"/>
  <c r="BH107"/>
  <c r="AL107" s="1"/>
  <c r="AM107" s="1"/>
  <c r="AW107"/>
  <c r="U162"/>
  <c r="AD162" s="1"/>
  <c r="AE162" s="1"/>
  <c r="AJ162" s="1"/>
  <c r="A67"/>
  <c r="A359"/>
  <c r="G359" s="1"/>
  <c r="A259"/>
  <c r="BE65"/>
  <c r="U272"/>
  <c r="AD272" s="1"/>
  <c r="AE272" s="1"/>
  <c r="AJ272" s="1"/>
  <c r="V163"/>
  <c r="T163" s="1"/>
  <c r="X163" s="1"/>
  <c r="AP163" s="1"/>
  <c r="I161" i="3" s="1"/>
  <c r="V240" i="1"/>
  <c r="T240" s="1"/>
  <c r="Y240" s="1"/>
  <c r="Z240" s="1"/>
  <c r="AN240" s="1"/>
  <c r="D238" i="3" s="1"/>
  <c r="O232" i="1"/>
  <c r="O526" s="1"/>
  <c r="O250"/>
  <c r="O544" s="1"/>
  <c r="P224"/>
  <c r="Q224" s="1"/>
  <c r="BC118"/>
  <c r="AZ118"/>
  <c r="BA118" s="1"/>
  <c r="AY118"/>
  <c r="S181"/>
  <c r="V166"/>
  <c r="T166" s="1"/>
  <c r="Y166" s="1"/>
  <c r="Z166" s="1"/>
  <c r="AN166" s="1"/>
  <c r="D164" i="3" s="1"/>
  <c r="AW65" i="1"/>
  <c r="BH65"/>
  <c r="AL65" s="1"/>
  <c r="AM65" s="1"/>
  <c r="V149"/>
  <c r="T149" s="1"/>
  <c r="Y149" s="1"/>
  <c r="Z149" s="1"/>
  <c r="AN149" s="1"/>
  <c r="D147" i="3" s="1"/>
  <c r="BC85" i="1"/>
  <c r="AZ85"/>
  <c r="BA85" s="1"/>
  <c r="AY85"/>
  <c r="U254"/>
  <c r="AD254" s="1"/>
  <c r="AE254" s="1"/>
  <c r="AJ254" s="1"/>
  <c r="AW259"/>
  <c r="BH259"/>
  <c r="AL259" s="1"/>
  <c r="AM259" s="1"/>
  <c r="BH121"/>
  <c r="AL121" s="1"/>
  <c r="AM121" s="1"/>
  <c r="AW121"/>
  <c r="AW234"/>
  <c r="BH234"/>
  <c r="AL234" s="1"/>
  <c r="AM234" s="1"/>
  <c r="Y130"/>
  <c r="Z130" s="1"/>
  <c r="AN130" s="1"/>
  <c r="D128" i="3" s="1"/>
  <c r="BB47" i="1"/>
  <c r="Y260"/>
  <c r="Z260" s="1"/>
  <c r="AN260" s="1"/>
  <c r="D258" i="3" s="1"/>
  <c r="X146" i="1"/>
  <c r="AP146" s="1"/>
  <c r="I144" i="3" s="1"/>
  <c r="X174" i="1"/>
  <c r="AP174" s="1"/>
  <c r="I172" i="3" s="1"/>
  <c r="BB77" i="1"/>
  <c r="BP30"/>
  <c r="BQ30" s="1"/>
  <c r="BB218"/>
  <c r="AS151"/>
  <c r="BB52"/>
  <c r="BD63"/>
  <c r="BG62" s="1"/>
  <c r="BI62" s="1"/>
  <c r="N60" i="3" s="1"/>
  <c r="BB113" i="1"/>
  <c r="X144"/>
  <c r="AP144" s="1"/>
  <c r="I142" i="3" s="1"/>
  <c r="BM43" i="1"/>
  <c r="P41" i="3" s="1"/>
  <c r="BQ42" i="1"/>
  <c r="BK32"/>
  <c r="BL32" s="1"/>
  <c r="AX259"/>
  <c r="K257" i="3" s="1"/>
  <c r="AX138" i="1"/>
  <c r="K136" i="3" s="1"/>
  <c r="V180" i="1"/>
  <c r="T180" s="1"/>
  <c r="Y180" s="1"/>
  <c r="Z180" s="1"/>
  <c r="AN180" s="1"/>
  <c r="D178" i="3" s="1"/>
  <c r="AT161" i="1"/>
  <c r="AU161" s="1"/>
  <c r="AV161" s="1"/>
  <c r="G159" i="3" s="1"/>
  <c r="AQ161" i="1"/>
  <c r="AR161" s="1"/>
  <c r="AS161" s="1"/>
  <c r="U265"/>
  <c r="AD265" s="1"/>
  <c r="AE265" s="1"/>
  <c r="AJ265" s="1"/>
  <c r="BC53"/>
  <c r="AZ53"/>
  <c r="BA53" s="1"/>
  <c r="BB53" s="1"/>
  <c r="AY53"/>
  <c r="BC219"/>
  <c r="AZ219"/>
  <c r="AY219"/>
  <c r="BJ26"/>
  <c r="BK26" s="1"/>
  <c r="BJ29"/>
  <c r="BK29" s="1"/>
  <c r="BL29" s="1"/>
  <c r="V159"/>
  <c r="T159" s="1"/>
  <c r="Y159" s="1"/>
  <c r="Z159" s="1"/>
  <c r="AN159" s="1"/>
  <c r="D157" i="3" s="1"/>
  <c r="BH84" i="1"/>
  <c r="AL84" s="1"/>
  <c r="AM84" s="1"/>
  <c r="AW84"/>
  <c r="W266"/>
  <c r="S266"/>
  <c r="AC266"/>
  <c r="AA266"/>
  <c r="AB266" s="1"/>
  <c r="R266"/>
  <c r="U229"/>
  <c r="AD229" s="1"/>
  <c r="AE229" s="1"/>
  <c r="AJ229" s="1"/>
  <c r="BC61"/>
  <c r="AZ61"/>
  <c r="BA61" s="1"/>
  <c r="AY61"/>
  <c r="W185"/>
  <c r="S185"/>
  <c r="AC185"/>
  <c r="AA185"/>
  <c r="AB185" s="1"/>
  <c r="R185"/>
  <c r="V165"/>
  <c r="T165" s="1"/>
  <c r="X165" s="1"/>
  <c r="AP165" s="1"/>
  <c r="I163" i="3" s="1"/>
  <c r="AQ158" i="1"/>
  <c r="AR158" s="1"/>
  <c r="AS158" s="1"/>
  <c r="AT158"/>
  <c r="AU158" s="1"/>
  <c r="AV158" s="1"/>
  <c r="G156" i="3" s="1"/>
  <c r="BC114" i="1"/>
  <c r="AZ114"/>
  <c r="BA114" s="1"/>
  <c r="BB114" s="1"/>
  <c r="AY114"/>
  <c r="R168"/>
  <c r="W168"/>
  <c r="S168"/>
  <c r="AC168"/>
  <c r="AA168"/>
  <c r="AB168" s="1"/>
  <c r="U179"/>
  <c r="AD179" s="1"/>
  <c r="AE179" s="1"/>
  <c r="AJ179" s="1"/>
  <c r="R241"/>
  <c r="W241"/>
  <c r="S241"/>
  <c r="AC241"/>
  <c r="AA241"/>
  <c r="AB241" s="1"/>
  <c r="O282"/>
  <c r="P256"/>
  <c r="Q256" s="1"/>
  <c r="BO56"/>
  <c r="BP56" s="1"/>
  <c r="BN56"/>
  <c r="AQ213"/>
  <c r="AR213" s="1"/>
  <c r="AS213" s="1"/>
  <c r="AT213"/>
  <c r="AU78"/>
  <c r="AV78" s="1"/>
  <c r="G76" i="3" s="1"/>
  <c r="AX78" i="1"/>
  <c r="K76" i="3" s="1"/>
  <c r="V177" i="1"/>
  <c r="T177" s="1"/>
  <c r="X177" s="1"/>
  <c r="AP177" s="1"/>
  <c r="I175" i="3" s="1"/>
  <c r="V265" i="1"/>
  <c r="T265" s="1"/>
  <c r="X265" s="1"/>
  <c r="AP265" s="1"/>
  <c r="I263" i="3" s="1"/>
  <c r="O275" i="1"/>
  <c r="O569" s="1"/>
  <c r="P249"/>
  <c r="Q249" s="1"/>
  <c r="BC107"/>
  <c r="AZ107"/>
  <c r="BA107" s="1"/>
  <c r="AY107"/>
  <c r="O300"/>
  <c r="P274"/>
  <c r="Q274" s="1"/>
  <c r="AC255"/>
  <c r="AA255"/>
  <c r="AB255" s="1"/>
  <c r="R255"/>
  <c r="W255"/>
  <c r="S255"/>
  <c r="BN54"/>
  <c r="BO54"/>
  <c r="U163"/>
  <c r="AD163" s="1"/>
  <c r="AE163" s="1"/>
  <c r="AJ163" s="1"/>
  <c r="BC269"/>
  <c r="AZ269"/>
  <c r="BA269" s="1"/>
  <c r="BB269" s="1"/>
  <c r="AY269"/>
  <c r="AQ135"/>
  <c r="AR135" s="1"/>
  <c r="AS135" s="1"/>
  <c r="AT135"/>
  <c r="U240"/>
  <c r="AD240" s="1"/>
  <c r="AE240" s="1"/>
  <c r="AJ240" s="1"/>
  <c r="R216"/>
  <c r="W216"/>
  <c r="S216"/>
  <c r="AC216"/>
  <c r="AA216"/>
  <c r="AB216" s="1"/>
  <c r="AW97"/>
  <c r="BH97"/>
  <c r="AL97" s="1"/>
  <c r="AM97" s="1"/>
  <c r="AW53"/>
  <c r="BH53"/>
  <c r="AL53" s="1"/>
  <c r="AM53" s="1"/>
  <c r="U166"/>
  <c r="AD166" s="1"/>
  <c r="AE166" s="1"/>
  <c r="AJ166" s="1"/>
  <c r="BC65"/>
  <c r="AZ65"/>
  <c r="AY65"/>
  <c r="A68"/>
  <c r="A360"/>
  <c r="G360" s="1"/>
  <c r="BE66"/>
  <c r="A260"/>
  <c r="BH98"/>
  <c r="AL98" s="1"/>
  <c r="AM98" s="1"/>
  <c r="AW98"/>
  <c r="V254"/>
  <c r="T254" s="1"/>
  <c r="X254" s="1"/>
  <c r="AP254" s="1"/>
  <c r="I252" i="3" s="1"/>
  <c r="Y239" i="1"/>
  <c r="Z239" s="1"/>
  <c r="AN239" s="1"/>
  <c r="D237" i="3" s="1"/>
  <c r="BP18" i="1"/>
  <c r="BQ18" s="1"/>
  <c r="X228"/>
  <c r="AP228" s="1"/>
  <c r="I226" i="3" s="1"/>
  <c r="X157" i="1"/>
  <c r="AP157" s="1"/>
  <c r="I155" i="3" s="1"/>
  <c r="BM44" i="1"/>
  <c r="P42" i="3" s="1"/>
  <c r="BM28" i="1"/>
  <c r="P26" i="3" s="1"/>
  <c r="Y160" i="1"/>
  <c r="Z160" s="1"/>
  <c r="AN160" s="1"/>
  <c r="D158" i="3" s="1"/>
  <c r="BD52" i="1"/>
  <c r="BG51" s="1"/>
  <c r="BI51" s="1"/>
  <c r="N49" i="3" s="1"/>
  <c r="BA67" i="1"/>
  <c r="BB67" s="1"/>
  <c r="BA99"/>
  <c r="BB99" s="1"/>
  <c r="BC123"/>
  <c r="AZ123"/>
  <c r="AY123"/>
  <c r="BJ54"/>
  <c r="BK54" s="1"/>
  <c r="BL54" s="1"/>
  <c r="U159"/>
  <c r="AD159" s="1"/>
  <c r="AE159" s="1"/>
  <c r="AJ159" s="1"/>
  <c r="BC84"/>
  <c r="AZ84"/>
  <c r="BA84" s="1"/>
  <c r="AY84"/>
  <c r="AU288"/>
  <c r="AV288" s="1"/>
  <c r="G286" i="3" s="1"/>
  <c r="AX288" i="1"/>
  <c r="K286" i="3" s="1"/>
  <c r="AW93" i="1"/>
  <c r="BH93"/>
  <c r="AL93" s="1"/>
  <c r="AM93" s="1"/>
  <c r="O205"/>
  <c r="P186"/>
  <c r="Q186" s="1"/>
  <c r="W230"/>
  <c r="S230"/>
  <c r="AC230"/>
  <c r="AA230"/>
  <c r="AB230" s="1"/>
  <c r="R230"/>
  <c r="AQ155"/>
  <c r="AR155" s="1"/>
  <c r="AS155" s="1"/>
  <c r="AT155"/>
  <c r="AW80"/>
  <c r="BH80"/>
  <c r="AL80" s="1"/>
  <c r="AM80" s="1"/>
  <c r="R248"/>
  <c r="W248"/>
  <c r="S248"/>
  <c r="AC248"/>
  <c r="AA248"/>
  <c r="AB248" s="1"/>
  <c r="AT127"/>
  <c r="AQ127"/>
  <c r="AR127" s="1"/>
  <c r="AS127" s="1"/>
  <c r="BJ33"/>
  <c r="BK33" s="1"/>
  <c r="BL33" s="1"/>
  <c r="AQ263"/>
  <c r="AR263" s="1"/>
  <c r="AS263" s="1"/>
  <c r="AT263"/>
  <c r="BH270"/>
  <c r="AL270" s="1"/>
  <c r="AM270" s="1"/>
  <c r="AW270"/>
  <c r="BN62"/>
  <c r="BO62"/>
  <c r="BP62" s="1"/>
  <c r="V247"/>
  <c r="T247" s="1"/>
  <c r="X247" s="1"/>
  <c r="AP247" s="1"/>
  <c r="I245" i="3" s="1"/>
  <c r="U176" i="1"/>
  <c r="V148"/>
  <c r="T148" s="1"/>
  <c r="X148" s="1"/>
  <c r="AP148" s="1"/>
  <c r="I146" i="3" s="1"/>
  <c r="V215" i="1"/>
  <c r="T215" s="1"/>
  <c r="X215" s="1"/>
  <c r="AP215" s="1"/>
  <c r="I213" i="3" s="1"/>
  <c r="BC93" i="1"/>
  <c r="AZ93"/>
  <c r="BA93" s="1"/>
  <c r="AY93"/>
  <c r="R164"/>
  <c r="W164"/>
  <c r="S164"/>
  <c r="AC164"/>
  <c r="AA164"/>
  <c r="AB164" s="1"/>
  <c r="BO47"/>
  <c r="BP47" s="1"/>
  <c r="BQ47" s="1"/>
  <c r="BN47"/>
  <c r="U222"/>
  <c r="AD222" s="1"/>
  <c r="AE222" s="1"/>
  <c r="AJ222" s="1"/>
  <c r="AU136"/>
  <c r="AV136" s="1"/>
  <c r="G134" i="3" s="1"/>
  <c r="AX136" i="1"/>
  <c r="K134" i="3" s="1"/>
  <c r="R167" i="1"/>
  <c r="W167"/>
  <c r="S167"/>
  <c r="AC167"/>
  <c r="AA167"/>
  <c r="AB167" s="1"/>
  <c r="U180"/>
  <c r="AD180" s="1"/>
  <c r="AE180" s="1"/>
  <c r="AJ180" s="1"/>
  <c r="AT124"/>
  <c r="AQ124"/>
  <c r="AR124" s="1"/>
  <c r="AT128"/>
  <c r="AQ128"/>
  <c r="AR128" s="1"/>
  <c r="AS128" s="1"/>
  <c r="U173"/>
  <c r="AD173" s="1"/>
  <c r="BC80"/>
  <c r="AZ80"/>
  <c r="BA80" s="1"/>
  <c r="AY80"/>
  <c r="V272"/>
  <c r="T272" s="1"/>
  <c r="X272" s="1"/>
  <c r="AP272" s="1"/>
  <c r="I270" i="3" s="1"/>
  <c r="AC182" i="1"/>
  <c r="AA182"/>
  <c r="AB182" s="1"/>
  <c r="R182"/>
  <c r="W182"/>
  <c r="S182"/>
  <c r="AC178"/>
  <c r="AA178"/>
  <c r="AB178" s="1"/>
  <c r="R178"/>
  <c r="W178"/>
  <c r="S178"/>
  <c r="BH125"/>
  <c r="AL125" s="1"/>
  <c r="AM125" s="1"/>
  <c r="AW125"/>
  <c r="BN218"/>
  <c r="BO218"/>
  <c r="BP218" s="1"/>
  <c r="BQ218" s="1"/>
  <c r="AU151"/>
  <c r="AV151" s="1"/>
  <c r="G149" i="3" s="1"/>
  <c r="AX151" i="1"/>
  <c r="K149" i="3" s="1"/>
  <c r="BO52" i="1"/>
  <c r="BP52" s="1"/>
  <c r="BQ52" s="1"/>
  <c r="BN52"/>
  <c r="BJ19"/>
  <c r="V192"/>
  <c r="T192" s="1"/>
  <c r="Y192" s="1"/>
  <c r="Z192" s="1"/>
  <c r="O268"/>
  <c r="O562" s="1"/>
  <c r="P242"/>
  <c r="Q242" s="1"/>
  <c r="AW118"/>
  <c r="BH118"/>
  <c r="AL118" s="1"/>
  <c r="AM118" s="1"/>
  <c r="V145"/>
  <c r="T145" s="1"/>
  <c r="X145" s="1"/>
  <c r="AP145" s="1"/>
  <c r="I143" i="3" s="1"/>
  <c r="AU226" i="1"/>
  <c r="AV226" s="1"/>
  <c r="G224" i="3" s="1"/>
  <c r="AX226" i="1"/>
  <c r="K224" i="3" s="1"/>
  <c r="V298" i="1"/>
  <c r="T298" s="1"/>
  <c r="U149"/>
  <c r="AD149" s="1"/>
  <c r="AE149" s="1"/>
  <c r="AJ149" s="1"/>
  <c r="AW85"/>
  <c r="BH85"/>
  <c r="AL85" s="1"/>
  <c r="AM85" s="1"/>
  <c r="A552"/>
  <c r="BE258"/>
  <c r="W273"/>
  <c r="S273"/>
  <c r="R273"/>
  <c r="AC273"/>
  <c r="AA273"/>
  <c r="AB273" s="1"/>
  <c r="AU122"/>
  <c r="AV122" s="1"/>
  <c r="G120" i="3" s="1"/>
  <c r="AX122" i="1"/>
  <c r="K120" i="3" s="1"/>
  <c r="R184" i="1"/>
  <c r="W184"/>
  <c r="S184"/>
  <c r="AC184"/>
  <c r="AA184"/>
  <c r="AB184" s="1"/>
  <c r="AW138"/>
  <c r="BH138"/>
  <c r="AL138" s="1"/>
  <c r="AM138" s="1"/>
  <c r="BH169"/>
  <c r="AL169" s="1"/>
  <c r="AM169" s="1"/>
  <c r="BD15"/>
  <c r="BD32"/>
  <c r="BG31" s="1"/>
  <c r="BI31" s="1"/>
  <c r="N29" i="3" s="1"/>
  <c r="AX270" i="1"/>
  <c r="K268" i="3" s="1"/>
  <c r="AX152" i="1"/>
  <c r="K150" i="3" s="1"/>
  <c r="AC181" i="1" l="1"/>
  <c r="BF437"/>
  <c r="BG437" s="1"/>
  <c r="CH437" s="1"/>
  <c r="BI437" s="1"/>
  <c r="BJ437" s="1"/>
  <c r="AA181"/>
  <c r="AB181" s="1"/>
  <c r="AX169"/>
  <c r="K167" i="3" s="1"/>
  <c r="AW169" i="1"/>
  <c r="BM219"/>
  <c r="P217" i="3" s="1"/>
  <c r="R181" i="1"/>
  <c r="AE173"/>
  <c r="AJ173" s="1"/>
  <c r="Q475"/>
  <c r="BD475" s="1"/>
  <c r="AD437"/>
  <c r="AC437"/>
  <c r="X190"/>
  <c r="AP190" s="1"/>
  <c r="I188" i="3" s="1"/>
  <c r="AF437" i="1"/>
  <c r="AV437"/>
  <c r="AW437" s="1"/>
  <c r="BM236"/>
  <c r="BN236" s="1"/>
  <c r="BM237"/>
  <c r="P235" i="3" s="1"/>
  <c r="AG437" i="1"/>
  <c r="AT188"/>
  <c r="AU188" s="1"/>
  <c r="AV188" s="1"/>
  <c r="G186" i="3" s="1"/>
  <c r="AD176" i="1"/>
  <c r="AE176" s="1"/>
  <c r="AJ176" s="1"/>
  <c r="AQ188"/>
  <c r="AR188" s="1"/>
  <c r="AQ426"/>
  <c r="BR426" s="1"/>
  <c r="AP176"/>
  <c r="I174" i="3" s="1"/>
  <c r="AT143" i="1"/>
  <c r="AU143" s="1"/>
  <c r="AV143" s="1"/>
  <c r="G141" i="3" s="1"/>
  <c r="AQ349" i="1"/>
  <c r="BR349" s="1"/>
  <c r="AQ143"/>
  <c r="AR143" s="1"/>
  <c r="AS143" s="1"/>
  <c r="AS349"/>
  <c r="AT349" s="1"/>
  <c r="AU349" s="1"/>
  <c r="AY388"/>
  <c r="AZ388" s="1"/>
  <c r="BJ210"/>
  <c r="BK210" s="1"/>
  <c r="AP657"/>
  <c r="AS657" s="1"/>
  <c r="AT657" s="1"/>
  <c r="AQ336"/>
  <c r="AX376"/>
  <c r="AY376" s="1"/>
  <c r="AZ376" s="1"/>
  <c r="BT628"/>
  <c r="CA628" s="1"/>
  <c r="CB628" s="1"/>
  <c r="AV434"/>
  <c r="AX434" s="1"/>
  <c r="AU332"/>
  <c r="AG434"/>
  <c r="AU320"/>
  <c r="BF434"/>
  <c r="BG434" s="1"/>
  <c r="CH434" s="1"/>
  <c r="BI434" s="1"/>
  <c r="BJ434" s="1"/>
  <c r="AS537"/>
  <c r="AT537" s="1"/>
  <c r="AU537" s="1"/>
  <c r="L130" i="3"/>
  <c r="L40"/>
  <c r="AQ537" i="1"/>
  <c r="BR537" s="1"/>
  <c r="AP416"/>
  <c r="L120" i="3" s="1"/>
  <c r="AL372" i="1"/>
  <c r="AM372" s="1"/>
  <c r="AN372" s="1"/>
  <c r="Q40" i="7"/>
  <c r="R40" s="1"/>
  <c r="S40" s="1"/>
  <c r="AP352" i="1"/>
  <c r="AQ352" s="1"/>
  <c r="BR352" s="1"/>
  <c r="M56" i="3" s="1"/>
  <c r="BU325" i="1"/>
  <c r="BV325" s="1"/>
  <c r="BW325" s="1"/>
  <c r="CG617"/>
  <c r="AK421"/>
  <c r="BM421" s="1"/>
  <c r="AQ625"/>
  <c r="BR625" s="1"/>
  <c r="BU625" s="1"/>
  <c r="BV625" s="1"/>
  <c r="BW625" s="1"/>
  <c r="BN624"/>
  <c r="BK624" s="1"/>
  <c r="BL624" s="1"/>
  <c r="BC110"/>
  <c r="AU630"/>
  <c r="AU612"/>
  <c r="AC566"/>
  <c r="BU628"/>
  <c r="BV628" s="1"/>
  <c r="AA590"/>
  <c r="BA514"/>
  <c r="E218" i="3" s="1"/>
  <c r="AV482" i="1"/>
  <c r="AW482" s="1"/>
  <c r="L69" i="3"/>
  <c r="AQ358" i="1"/>
  <c r="BR358" s="1"/>
  <c r="AX533"/>
  <c r="BA533" s="1"/>
  <c r="E237" i="3" s="1"/>
  <c r="AS341" i="1"/>
  <c r="AT341" s="1"/>
  <c r="AS365"/>
  <c r="AT365" s="1"/>
  <c r="AU365" s="1"/>
  <c r="BS628"/>
  <c r="AL422"/>
  <c r="AM422" s="1"/>
  <c r="BF482"/>
  <c r="BG482" s="1"/>
  <c r="CH482" s="1"/>
  <c r="BI482" s="1"/>
  <c r="BJ482" s="1"/>
  <c r="AY374"/>
  <c r="AZ374" s="1"/>
  <c r="L67" i="3"/>
  <c r="AS348" i="1"/>
  <c r="AT348" s="1"/>
  <c r="BF443"/>
  <c r="BG443" s="1"/>
  <c r="CH443" s="1"/>
  <c r="BI443" s="1"/>
  <c r="BJ443" s="1"/>
  <c r="BI451"/>
  <c r="BJ451" s="1"/>
  <c r="AN416"/>
  <c r="AP556"/>
  <c r="AS556" s="1"/>
  <c r="AT556" s="1"/>
  <c r="AK521"/>
  <c r="BM521" s="1"/>
  <c r="AF483"/>
  <c r="AQ619"/>
  <c r="BR619" s="1"/>
  <c r="BU619" s="1"/>
  <c r="BV619" s="1"/>
  <c r="BW619" s="1"/>
  <c r="AZ110"/>
  <c r="BA110" s="1"/>
  <c r="BB110" s="1"/>
  <c r="AK393"/>
  <c r="BM393" s="1"/>
  <c r="AY110"/>
  <c r="AE566"/>
  <c r="AK394"/>
  <c r="BM394" s="1"/>
  <c r="AP428"/>
  <c r="L132" i="3" s="1"/>
  <c r="BA396" i="1"/>
  <c r="E100" i="3" s="1"/>
  <c r="BA581" i="1"/>
  <c r="E285" i="3" s="1"/>
  <c r="AS345" i="1"/>
  <c r="AT345" s="1"/>
  <c r="AU345" s="1"/>
  <c r="AQ345"/>
  <c r="BR345" s="1"/>
  <c r="L45" i="3"/>
  <c r="BS328" i="1"/>
  <c r="BT325"/>
  <c r="AL647"/>
  <c r="AM647" s="1"/>
  <c r="AN647" s="1"/>
  <c r="AV559"/>
  <c r="AW559" s="1"/>
  <c r="AK422"/>
  <c r="BM422" s="1"/>
  <c r="AL394"/>
  <c r="AM394" s="1"/>
  <c r="AL436"/>
  <c r="AM436" s="1"/>
  <c r="AN436" s="1"/>
  <c r="AX465"/>
  <c r="BA465" s="1"/>
  <c r="E169" i="3" s="1"/>
  <c r="BS325" i="1"/>
  <c r="BX325"/>
  <c r="AK372"/>
  <c r="BM372" s="1"/>
  <c r="M46" i="10"/>
  <c r="N28" i="14" s="1"/>
  <c r="H18" i="6"/>
  <c r="H19"/>
  <c r="I13"/>
  <c r="I52" i="10"/>
  <c r="AW565" i="1"/>
  <c r="L50" i="3"/>
  <c r="AX468" i="1"/>
  <c r="BA468" s="1"/>
  <c r="E172" i="3" s="1"/>
  <c r="BA372" i="1"/>
  <c r="E76" i="3" s="1"/>
  <c r="BA521" i="1"/>
  <c r="E225" i="3" s="1"/>
  <c r="AY571" i="1"/>
  <c r="AZ571" s="1"/>
  <c r="L65" i="3"/>
  <c r="AS363" i="1"/>
  <c r="AT363" s="1"/>
  <c r="AU363" s="1"/>
  <c r="AQ409"/>
  <c r="BR409" s="1"/>
  <c r="L52" i="3"/>
  <c r="AF566" i="1"/>
  <c r="AN661"/>
  <c r="BK621"/>
  <c r="BL621" s="1"/>
  <c r="BY621" s="1"/>
  <c r="BZ621" s="1"/>
  <c r="I50" i="10"/>
  <c r="F27" i="14" s="1"/>
  <c r="AL384" i="1"/>
  <c r="AM384" s="1"/>
  <c r="AK564"/>
  <c r="BM564" s="1"/>
  <c r="AL395"/>
  <c r="AM395" s="1"/>
  <c r="AN395" s="1"/>
  <c r="AD566"/>
  <c r="BU348"/>
  <c r="BV348" s="1"/>
  <c r="AQ361"/>
  <c r="BR361" s="1"/>
  <c r="AX399"/>
  <c r="AY399" s="1"/>
  <c r="AZ399" s="1"/>
  <c r="AS347"/>
  <c r="AT347" s="1"/>
  <c r="AU347" s="1"/>
  <c r="L62" i="3"/>
  <c r="AW677" i="1"/>
  <c r="AG482"/>
  <c r="AH482" s="1"/>
  <c r="AI482" s="1"/>
  <c r="AJ482" s="1"/>
  <c r="J186" i="3" s="1"/>
  <c r="AG451" i="1"/>
  <c r="AL393"/>
  <c r="AM393" s="1"/>
  <c r="AN393" s="1"/>
  <c r="AK436"/>
  <c r="BM436" s="1"/>
  <c r="AY383"/>
  <c r="AZ383" s="1"/>
  <c r="BA429"/>
  <c r="E133" i="3" s="1"/>
  <c r="AQ359" i="1"/>
  <c r="BR359" s="1"/>
  <c r="AF438"/>
  <c r="AK376"/>
  <c r="BM376" s="1"/>
  <c r="AL376"/>
  <c r="AM376" s="1"/>
  <c r="AN376" s="1"/>
  <c r="AL435"/>
  <c r="AM435" s="1"/>
  <c r="AN435" s="1"/>
  <c r="BA392"/>
  <c r="E96" i="3" s="1"/>
  <c r="AX589" i="1"/>
  <c r="BA589" s="1"/>
  <c r="E293" i="3" s="1"/>
  <c r="AP417" i="1"/>
  <c r="L121" i="3" s="1"/>
  <c r="J150"/>
  <c r="AL446" i="1"/>
  <c r="AM446" s="1"/>
  <c r="AD443"/>
  <c r="AY390"/>
  <c r="AZ390" s="1"/>
  <c r="AQ347"/>
  <c r="BR347" s="1"/>
  <c r="AY395"/>
  <c r="AZ395" s="1"/>
  <c r="BD501"/>
  <c r="AQ362"/>
  <c r="BR362" s="1"/>
  <c r="BT362" s="1"/>
  <c r="L54" i="3"/>
  <c r="BM654" i="1"/>
  <c r="CG654" s="1"/>
  <c r="AS362"/>
  <c r="AT362" s="1"/>
  <c r="AU362" s="1"/>
  <c r="AG443"/>
  <c r="CG618"/>
  <c r="BN620"/>
  <c r="BK620" s="1"/>
  <c r="BL620" s="1"/>
  <c r="AH682"/>
  <c r="AI682" s="1"/>
  <c r="AJ682" s="1"/>
  <c r="AK682" s="1"/>
  <c r="AD439"/>
  <c r="AY393"/>
  <c r="AZ393" s="1"/>
  <c r="L116" i="3"/>
  <c r="BM643" i="1"/>
  <c r="CG643" s="1"/>
  <c r="AV439"/>
  <c r="AX439" s="1"/>
  <c r="AV443"/>
  <c r="AW443" s="1"/>
  <c r="Q43" i="7"/>
  <c r="T5" s="1"/>
  <c r="AH399" i="1"/>
  <c r="AI399" s="1"/>
  <c r="AJ399" s="1"/>
  <c r="J103" i="3" s="1"/>
  <c r="AX582" i="1"/>
  <c r="AY582" s="1"/>
  <c r="AZ582" s="1"/>
  <c r="BF509"/>
  <c r="BG509" s="1"/>
  <c r="CH509" s="1"/>
  <c r="BI509" s="1"/>
  <c r="BJ509" s="1"/>
  <c r="AP637"/>
  <c r="AS637" s="1"/>
  <c r="AT637" s="1"/>
  <c r="Q44" i="7"/>
  <c r="U5" s="1"/>
  <c r="S549" i="1"/>
  <c r="U549" s="1"/>
  <c r="AB549" s="1"/>
  <c r="AL377"/>
  <c r="AM377" s="1"/>
  <c r="AN377" s="1"/>
  <c r="AK446"/>
  <c r="BM446" s="1"/>
  <c r="AL528"/>
  <c r="AM528" s="1"/>
  <c r="AK402"/>
  <c r="BM402" s="1"/>
  <c r="AD457"/>
  <c r="AX508"/>
  <c r="AY508" s="1"/>
  <c r="AZ508" s="1"/>
  <c r="AN352"/>
  <c r="AK603"/>
  <c r="AP603" s="1"/>
  <c r="AL418"/>
  <c r="AM418" s="1"/>
  <c r="AN418" s="1"/>
  <c r="AL402"/>
  <c r="AM402" s="1"/>
  <c r="AP527"/>
  <c r="L231" i="3" s="1"/>
  <c r="AL553" i="1"/>
  <c r="AM553" s="1"/>
  <c r="AN553" s="1"/>
  <c r="AW419"/>
  <c r="AQ371"/>
  <c r="BR371" s="1"/>
  <c r="AS369"/>
  <c r="AT369" s="1"/>
  <c r="AU369" s="1"/>
  <c r="AH582"/>
  <c r="AI582" s="1"/>
  <c r="AJ582" s="1"/>
  <c r="J286" i="3" s="1"/>
  <c r="AE597" i="1"/>
  <c r="J225" i="3"/>
  <c r="AV470" i="1"/>
  <c r="AX470" s="1"/>
  <c r="AW691"/>
  <c r="S37" i="7"/>
  <c r="Q5"/>
  <c r="J6" i="6"/>
  <c r="K46" i="10" s="1"/>
  <c r="AC443" i="1"/>
  <c r="AL421"/>
  <c r="AM421" s="1"/>
  <c r="AN421" s="1"/>
  <c r="BA419"/>
  <c r="E123" i="3" s="1"/>
  <c r="AK553" i="1"/>
  <c r="BM553" s="1"/>
  <c r="AS371"/>
  <c r="AT371" s="1"/>
  <c r="AU371" s="1"/>
  <c r="BD51"/>
  <c r="BG50" s="1"/>
  <c r="BI50" s="1"/>
  <c r="N48" i="3" s="1"/>
  <c r="AC457" i="1"/>
  <c r="AK528"/>
  <c r="BM528" s="1"/>
  <c r="AC439"/>
  <c r="AQ354"/>
  <c r="BR354" s="1"/>
  <c r="BU354" s="1"/>
  <c r="J151" i="3"/>
  <c r="AS350" i="1"/>
  <c r="AT350" s="1"/>
  <c r="AU350" s="1"/>
  <c r="AL649"/>
  <c r="AM649" s="1"/>
  <c r="AN649" s="1"/>
  <c r="N50" i="7"/>
  <c r="L51"/>
  <c r="O4" s="1"/>
  <c r="M6" i="6" s="1"/>
  <c r="M45" i="10" s="1"/>
  <c r="L52" i="7"/>
  <c r="P4" s="1"/>
  <c r="N6" i="6" s="1"/>
  <c r="N46" i="10" s="1"/>
  <c r="L48" i="7"/>
  <c r="L46"/>
  <c r="BB51" i="1"/>
  <c r="AF451"/>
  <c r="AD516"/>
  <c r="V535"/>
  <c r="W535" s="1"/>
  <c r="AC516"/>
  <c r="AV451"/>
  <c r="AX451" s="1"/>
  <c r="AY378"/>
  <c r="AZ378" s="1"/>
  <c r="BX348"/>
  <c r="K242" i="3"/>
  <c r="AK435" i="1"/>
  <c r="BM435" s="1"/>
  <c r="AS359"/>
  <c r="AT359" s="1"/>
  <c r="AU359" s="1"/>
  <c r="AF443"/>
  <c r="BF457"/>
  <c r="BG457" s="1"/>
  <c r="CH457" s="1"/>
  <c r="BI457" s="1"/>
  <c r="BJ457" s="1"/>
  <c r="CG607"/>
  <c r="AW678"/>
  <c r="BF439"/>
  <c r="BG439" s="1"/>
  <c r="CH439" s="1"/>
  <c r="BI439" s="1"/>
  <c r="BJ439" s="1"/>
  <c r="BF459"/>
  <c r="BG459" s="1"/>
  <c r="CH459" s="1"/>
  <c r="BI459" s="1"/>
  <c r="BJ459" s="1"/>
  <c r="AK379"/>
  <c r="BM379" s="1"/>
  <c r="BM656"/>
  <c r="BN656" s="1"/>
  <c r="AF516"/>
  <c r="AW438"/>
  <c r="BT348"/>
  <c r="AS366"/>
  <c r="AT366" s="1"/>
  <c r="AU366" s="1"/>
  <c r="AP640"/>
  <c r="AQ640" s="1"/>
  <c r="BR640" s="1"/>
  <c r="M52" i="3"/>
  <c r="AA579" i="1"/>
  <c r="AG579" s="1"/>
  <c r="AL391"/>
  <c r="AM391" s="1"/>
  <c r="AN391" s="1"/>
  <c r="AW469"/>
  <c r="AP563"/>
  <c r="AS563" s="1"/>
  <c r="AT563" s="1"/>
  <c r="AU563" s="1"/>
  <c r="AQ353"/>
  <c r="BR353" s="1"/>
  <c r="AK395"/>
  <c r="BM395" s="1"/>
  <c r="AH680"/>
  <c r="AI680" s="1"/>
  <c r="AJ680" s="1"/>
  <c r="AK680" s="1"/>
  <c r="AV453"/>
  <c r="AW453" s="1"/>
  <c r="AK396"/>
  <c r="BM396" s="1"/>
  <c r="AC456"/>
  <c r="BA422"/>
  <c r="E126" i="3" s="1"/>
  <c r="AQ343" i="1"/>
  <c r="BR343" s="1"/>
  <c r="AS346"/>
  <c r="AT346" s="1"/>
  <c r="AU346" s="1"/>
  <c r="AS343"/>
  <c r="AT343" s="1"/>
  <c r="AU343" s="1"/>
  <c r="AV456"/>
  <c r="AX456" s="1"/>
  <c r="Y590"/>
  <c r="AF590" s="1"/>
  <c r="AL396"/>
  <c r="AM396" s="1"/>
  <c r="AN396" s="1"/>
  <c r="AK538"/>
  <c r="BM538" s="1"/>
  <c r="AD456"/>
  <c r="AP427"/>
  <c r="AQ427" s="1"/>
  <c r="BR427" s="1"/>
  <c r="BS427" s="1"/>
  <c r="AP639"/>
  <c r="AQ639" s="1"/>
  <c r="BR639" s="1"/>
  <c r="BX639" s="1"/>
  <c r="AL433"/>
  <c r="AM433" s="1"/>
  <c r="AN433" s="1"/>
  <c r="AW452"/>
  <c r="AY557"/>
  <c r="AZ557" s="1"/>
  <c r="AX441"/>
  <c r="AY441" s="1"/>
  <c r="AZ441" s="1"/>
  <c r="BQ26"/>
  <c r="BM646"/>
  <c r="BN646" s="1"/>
  <c r="AH678"/>
  <c r="AI678" s="1"/>
  <c r="AJ678" s="1"/>
  <c r="AK678" s="1"/>
  <c r="AE559"/>
  <c r="AC442"/>
  <c r="AK463"/>
  <c r="BM463" s="1"/>
  <c r="AK449"/>
  <c r="BM449" s="1"/>
  <c r="AY538"/>
  <c r="AZ538" s="1"/>
  <c r="AX522"/>
  <c r="AY522" s="1"/>
  <c r="AZ522" s="1"/>
  <c r="N23" i="3"/>
  <c r="AL385" i="1"/>
  <c r="AM385" s="1"/>
  <c r="AN385" s="1"/>
  <c r="CG622"/>
  <c r="AP655"/>
  <c r="AS655" s="1"/>
  <c r="AG558"/>
  <c r="AH508"/>
  <c r="AI508" s="1"/>
  <c r="AJ508" s="1"/>
  <c r="J212" i="3" s="1"/>
  <c r="AH468" i="1"/>
  <c r="AI468" s="1"/>
  <c r="AJ468" s="1"/>
  <c r="J172" i="3" s="1"/>
  <c r="AD460" i="1"/>
  <c r="AL463"/>
  <c r="AM463" s="1"/>
  <c r="AN463" s="1"/>
  <c r="AL449"/>
  <c r="AM449" s="1"/>
  <c r="AN449" s="1"/>
  <c r="AN414"/>
  <c r="AP531"/>
  <c r="L235" i="3" s="1"/>
  <c r="J133"/>
  <c r="AF474" i="1"/>
  <c r="AL538"/>
  <c r="AM538" s="1"/>
  <c r="AL564"/>
  <c r="AM564" s="1"/>
  <c r="AN564" s="1"/>
  <c r="AD459"/>
  <c r="AC590"/>
  <c r="AY379"/>
  <c r="AZ379" s="1"/>
  <c r="AX440"/>
  <c r="AY440" s="1"/>
  <c r="AZ440" s="1"/>
  <c r="AQ366"/>
  <c r="BR366" s="1"/>
  <c r="BU366" s="1"/>
  <c r="BV366" s="1"/>
  <c r="BW366" s="1"/>
  <c r="AS555"/>
  <c r="AT555" s="1"/>
  <c r="AU555" s="1"/>
  <c r="AS353"/>
  <c r="AT353" s="1"/>
  <c r="AU353" s="1"/>
  <c r="AQ512"/>
  <c r="BR512" s="1"/>
  <c r="BT512" s="1"/>
  <c r="BN639"/>
  <c r="BK639" s="1"/>
  <c r="BL639" s="1"/>
  <c r="AH695"/>
  <c r="AI695" s="1"/>
  <c r="AJ695" s="1"/>
  <c r="AL695" s="1"/>
  <c r="AM695" s="1"/>
  <c r="AN695" s="1"/>
  <c r="AH469"/>
  <c r="AI469" s="1"/>
  <c r="AJ469" s="1"/>
  <c r="J173" i="3" s="1"/>
  <c r="AK415" i="1"/>
  <c r="BM415" s="1"/>
  <c r="AK432"/>
  <c r="BM432" s="1"/>
  <c r="AK378"/>
  <c r="BM378" s="1"/>
  <c r="AC459"/>
  <c r="AP413"/>
  <c r="AS413" s="1"/>
  <c r="AT413" s="1"/>
  <c r="AU413" s="1"/>
  <c r="AV579"/>
  <c r="AW579" s="1"/>
  <c r="BF438"/>
  <c r="BG438" s="1"/>
  <c r="CH438" s="1"/>
  <c r="BI438" s="1"/>
  <c r="BJ438" s="1"/>
  <c r="AQ555"/>
  <c r="BR555" s="1"/>
  <c r="L216" i="3"/>
  <c r="AF459" i="1"/>
  <c r="X524"/>
  <c r="Y524" s="1"/>
  <c r="AL415"/>
  <c r="AM415" s="1"/>
  <c r="AN415" s="1"/>
  <c r="AL432"/>
  <c r="AM432" s="1"/>
  <c r="AN432" s="1"/>
  <c r="AG438"/>
  <c r="AP545"/>
  <c r="L249" i="3" s="1"/>
  <c r="AH392" i="1"/>
  <c r="AI392" s="1"/>
  <c r="AJ392" s="1"/>
  <c r="J96" i="3" s="1"/>
  <c r="V584" i="1"/>
  <c r="W584" s="1"/>
  <c r="V542"/>
  <c r="W542" s="1"/>
  <c r="BD476"/>
  <c r="AB459"/>
  <c r="BF523"/>
  <c r="BG523" s="1"/>
  <c r="CH523" s="1"/>
  <c r="BI523" s="1"/>
  <c r="BJ523" s="1"/>
  <c r="AV534"/>
  <c r="AX534" s="1"/>
  <c r="BF597"/>
  <c r="BG597" s="1"/>
  <c r="CH597" s="1"/>
  <c r="BI597" s="1"/>
  <c r="BJ597" s="1"/>
  <c r="BF471"/>
  <c r="BG471" s="1"/>
  <c r="CH471" s="1"/>
  <c r="BI471" s="1"/>
  <c r="BJ471" s="1"/>
  <c r="V549"/>
  <c r="W549" s="1"/>
  <c r="AD523"/>
  <c r="S488"/>
  <c r="U488" s="1"/>
  <c r="AB488" s="1"/>
  <c r="Z476"/>
  <c r="AE476" s="1"/>
  <c r="BD549"/>
  <c r="AW540"/>
  <c r="AX455"/>
  <c r="BA455" s="1"/>
  <c r="E159" i="3" s="1"/>
  <c r="AV548" i="1"/>
  <c r="AW548" s="1"/>
  <c r="BE488"/>
  <c r="CI488" s="1"/>
  <c r="AW404"/>
  <c r="AK380"/>
  <c r="BM380" s="1"/>
  <c r="AS342"/>
  <c r="AT342" s="1"/>
  <c r="AU342" s="1"/>
  <c r="AV541"/>
  <c r="AX541" s="1"/>
  <c r="AG516"/>
  <c r="AK666"/>
  <c r="AP666" s="1"/>
  <c r="AG456"/>
  <c r="AV442"/>
  <c r="AW442" s="1"/>
  <c r="AK400"/>
  <c r="BM400" s="1"/>
  <c r="BG442"/>
  <c r="CH442" s="1"/>
  <c r="BI442" s="1"/>
  <c r="BJ442" s="1"/>
  <c r="BE542"/>
  <c r="CI542" s="1"/>
  <c r="BC535"/>
  <c r="AV457"/>
  <c r="AX457" s="1"/>
  <c r="AQ342"/>
  <c r="BR342" s="1"/>
  <c r="AP410"/>
  <c r="L114" i="3" s="1"/>
  <c r="CG635" i="1"/>
  <c r="AC541"/>
  <c r="AD509"/>
  <c r="AK373"/>
  <c r="BM373" s="1"/>
  <c r="AL378"/>
  <c r="AM378" s="1"/>
  <c r="AN378" s="1"/>
  <c r="AN506"/>
  <c r="AB439"/>
  <c r="AS340"/>
  <c r="AT340" s="1"/>
  <c r="AF453"/>
  <c r="AF579"/>
  <c r="BN20"/>
  <c r="AC523"/>
  <c r="AE474"/>
  <c r="AD453"/>
  <c r="AC453"/>
  <c r="AE456"/>
  <c r="AE516"/>
  <c r="V472"/>
  <c r="W472" s="1"/>
  <c r="AF442"/>
  <c r="AL389"/>
  <c r="AM389" s="1"/>
  <c r="AN389" s="1"/>
  <c r="AL373"/>
  <c r="AM373" s="1"/>
  <c r="AN373" s="1"/>
  <c r="BA387"/>
  <c r="E91" i="3" s="1"/>
  <c r="AP431" i="1"/>
  <c r="L135" i="3" s="1"/>
  <c r="AX423" i="1"/>
  <c r="BA423" s="1"/>
  <c r="E127" i="3" s="1"/>
  <c r="BD479" i="1"/>
  <c r="AV516"/>
  <c r="AX516" s="1"/>
  <c r="AW515"/>
  <c r="AY402"/>
  <c r="AZ402" s="1"/>
  <c r="AN410"/>
  <c r="BN35"/>
  <c r="BJ20"/>
  <c r="BK20" s="1"/>
  <c r="L44" i="3"/>
  <c r="AV583" i="1"/>
  <c r="AW583" s="1"/>
  <c r="AG442"/>
  <c r="AH669"/>
  <c r="AI669" s="1"/>
  <c r="AJ669" s="1"/>
  <c r="AL669" s="1"/>
  <c r="AM669" s="1"/>
  <c r="AF509"/>
  <c r="CG605"/>
  <c r="AH672"/>
  <c r="AI672" s="1"/>
  <c r="AJ672" s="1"/>
  <c r="AL672" s="1"/>
  <c r="AM672" s="1"/>
  <c r="AN672" s="1"/>
  <c r="AH515"/>
  <c r="AI515" s="1"/>
  <c r="AJ515" s="1"/>
  <c r="J219" i="3" s="1"/>
  <c r="BO20" i="1"/>
  <c r="BP20" s="1"/>
  <c r="BQ20" s="1"/>
  <c r="AD534"/>
  <c r="AK389"/>
  <c r="BM389" s="1"/>
  <c r="AL380"/>
  <c r="AM380" s="1"/>
  <c r="AN380" s="1"/>
  <c r="AP414"/>
  <c r="L118" i="3" s="1"/>
  <c r="AB516" i="1"/>
  <c r="BX319"/>
  <c r="AH684"/>
  <c r="AI684" s="1"/>
  <c r="AJ684" s="1"/>
  <c r="AL684" s="1"/>
  <c r="AM684" s="1"/>
  <c r="AN684" s="1"/>
  <c r="AH440"/>
  <c r="AI440" s="1"/>
  <c r="AJ440" s="1"/>
  <c r="AK440" s="1"/>
  <c r="BM440" s="1"/>
  <c r="AF534"/>
  <c r="AH423"/>
  <c r="AI423" s="1"/>
  <c r="AJ423" s="1"/>
  <c r="AK423" s="1"/>
  <c r="BM423" s="1"/>
  <c r="AD442"/>
  <c r="AA523"/>
  <c r="AG523" s="1"/>
  <c r="AD473"/>
  <c r="AA453"/>
  <c r="AG453" s="1"/>
  <c r="Y473"/>
  <c r="AV473" s="1"/>
  <c r="AX473" s="1"/>
  <c r="AK377"/>
  <c r="BM377" s="1"/>
  <c r="AK418"/>
  <c r="BM418" s="1"/>
  <c r="AK391"/>
  <c r="BM391" s="1"/>
  <c r="BU319"/>
  <c r="BV319" s="1"/>
  <c r="BW319" s="1"/>
  <c r="BO35"/>
  <c r="BP35" s="1"/>
  <c r="AU337"/>
  <c r="AH671"/>
  <c r="AI671" s="1"/>
  <c r="AJ671" s="1"/>
  <c r="AL671" s="1"/>
  <c r="AM671" s="1"/>
  <c r="AN671" s="1"/>
  <c r="AH683"/>
  <c r="AI683" s="1"/>
  <c r="AJ683" s="1"/>
  <c r="AL683" s="1"/>
  <c r="AM683" s="1"/>
  <c r="BF467"/>
  <c r="BG467" s="1"/>
  <c r="CH467" s="1"/>
  <c r="BI467" s="1"/>
  <c r="BJ467" s="1"/>
  <c r="AL602"/>
  <c r="AM602" s="1"/>
  <c r="AN602" s="1"/>
  <c r="CA630"/>
  <c r="CB630" s="1"/>
  <c r="AF460"/>
  <c r="AH589"/>
  <c r="AI589" s="1"/>
  <c r="AJ589" s="1"/>
  <c r="J293" i="3" s="1"/>
  <c r="BN58" i="1"/>
  <c r="BU334"/>
  <c r="BV334" s="1"/>
  <c r="BW334" s="1"/>
  <c r="AV597"/>
  <c r="AW597" s="1"/>
  <c r="AC597"/>
  <c r="AG559"/>
  <c r="Z535"/>
  <c r="AE535" s="1"/>
  <c r="AK401"/>
  <c r="BM401" s="1"/>
  <c r="AV523"/>
  <c r="AW523" s="1"/>
  <c r="AW424"/>
  <c r="BD535"/>
  <c r="AV459"/>
  <c r="AW459" s="1"/>
  <c r="AL429"/>
  <c r="AM429" s="1"/>
  <c r="AN429" s="1"/>
  <c r="L129" i="3"/>
  <c r="AK374" i="1"/>
  <c r="BM374" s="1"/>
  <c r="AH565"/>
  <c r="AI565" s="1"/>
  <c r="AJ565" s="1"/>
  <c r="AK565" s="1"/>
  <c r="BM565" s="1"/>
  <c r="BM642"/>
  <c r="CG642" s="1"/>
  <c r="AH441"/>
  <c r="AI441" s="1"/>
  <c r="AJ441" s="1"/>
  <c r="J145" i="3" s="1"/>
  <c r="AD548" i="1"/>
  <c r="S510"/>
  <c r="U510" s="1"/>
  <c r="AB510" s="1"/>
  <c r="AC579"/>
  <c r="AV471"/>
  <c r="AW471" s="1"/>
  <c r="L73" i="3"/>
  <c r="J86"/>
  <c r="AH685" i="1"/>
  <c r="AI685" s="1"/>
  <c r="AJ685" s="1"/>
  <c r="AL685" s="1"/>
  <c r="AM685" s="1"/>
  <c r="AN685" s="1"/>
  <c r="Z488"/>
  <c r="AE488" s="1"/>
  <c r="AA471"/>
  <c r="AG471" s="1"/>
  <c r="X476"/>
  <c r="Y476" s="1"/>
  <c r="AA483"/>
  <c r="AG483" s="1"/>
  <c r="AK375"/>
  <c r="BM375" s="1"/>
  <c r="AK507"/>
  <c r="BM507" s="1"/>
  <c r="AD597"/>
  <c r="AK557"/>
  <c r="BM557" s="1"/>
  <c r="AL386"/>
  <c r="AM386" s="1"/>
  <c r="BG516"/>
  <c r="CH516" s="1"/>
  <c r="BI516" s="1"/>
  <c r="BJ516" s="1"/>
  <c r="AP520"/>
  <c r="AQ520" s="1"/>
  <c r="AV474"/>
  <c r="AX474" s="1"/>
  <c r="AF456"/>
  <c r="N35" i="3"/>
  <c r="BF559" i="1"/>
  <c r="BG559" s="1"/>
  <c r="CH559" s="1"/>
  <c r="BI559" s="1"/>
  <c r="BJ559" s="1"/>
  <c r="AK355"/>
  <c r="AP355" s="1"/>
  <c r="V501"/>
  <c r="W501" s="1"/>
  <c r="AG474"/>
  <c r="X567"/>
  <c r="Y567" s="1"/>
  <c r="AA439"/>
  <c r="AG439" s="1"/>
  <c r="AL507"/>
  <c r="AM507" s="1"/>
  <c r="AN507" s="1"/>
  <c r="AK387"/>
  <c r="BM387" s="1"/>
  <c r="AD474"/>
  <c r="AP513"/>
  <c r="L217" i="3" s="1"/>
  <c r="BF474" i="1"/>
  <c r="BG474" s="1"/>
  <c r="CH474" s="1"/>
  <c r="BI474" s="1"/>
  <c r="BJ474" s="1"/>
  <c r="AP506"/>
  <c r="L210" i="3" s="1"/>
  <c r="AQ364" i="1"/>
  <c r="BR364" s="1"/>
  <c r="BI547"/>
  <c r="BJ547" s="1"/>
  <c r="CA612"/>
  <c r="CC612" s="1"/>
  <c r="AH673"/>
  <c r="AI673" s="1"/>
  <c r="AJ673" s="1"/>
  <c r="AK673" s="1"/>
  <c r="AH686"/>
  <c r="AI686" s="1"/>
  <c r="AJ686" s="1"/>
  <c r="AL686" s="1"/>
  <c r="AM686" s="1"/>
  <c r="AN686" s="1"/>
  <c r="AH674"/>
  <c r="AI674" s="1"/>
  <c r="AJ674" s="1"/>
  <c r="AK674" s="1"/>
  <c r="AA534"/>
  <c r="AG534" s="1"/>
  <c r="AF597"/>
  <c r="AC474"/>
  <c r="AL387"/>
  <c r="AM387" s="1"/>
  <c r="AN387" s="1"/>
  <c r="AY381"/>
  <c r="AZ381" s="1"/>
  <c r="AL398"/>
  <c r="AM398" s="1"/>
  <c r="AN398" s="1"/>
  <c r="AS364"/>
  <c r="AT364" s="1"/>
  <c r="AU328"/>
  <c r="AH448"/>
  <c r="AI448" s="1"/>
  <c r="AJ448" s="1"/>
  <c r="J152" i="3" s="1"/>
  <c r="AW695" i="1"/>
  <c r="J59" i="3"/>
  <c r="AG597" i="1"/>
  <c r="S479"/>
  <c r="U479" s="1"/>
  <c r="AF547"/>
  <c r="AK539"/>
  <c r="BM539" s="1"/>
  <c r="AK433"/>
  <c r="BM433" s="1"/>
  <c r="AK384"/>
  <c r="BM384" s="1"/>
  <c r="AL447"/>
  <c r="AM447" s="1"/>
  <c r="AN447" s="1"/>
  <c r="AK398"/>
  <c r="BM398" s="1"/>
  <c r="AH465"/>
  <c r="AI465" s="1"/>
  <c r="AJ465" s="1"/>
  <c r="J169" i="3" s="1"/>
  <c r="BF548" i="1"/>
  <c r="BG548" s="1"/>
  <c r="CH548" s="1"/>
  <c r="BI548" s="1"/>
  <c r="BJ548" s="1"/>
  <c r="AH424"/>
  <c r="AI424" s="1"/>
  <c r="AJ424" s="1"/>
  <c r="AL424" s="1"/>
  <c r="AM424" s="1"/>
  <c r="AN424" s="1"/>
  <c r="AA548"/>
  <c r="AG548" s="1"/>
  <c r="AD541"/>
  <c r="X461"/>
  <c r="Y461" s="1"/>
  <c r="AE460"/>
  <c r="AC548"/>
  <c r="AL375"/>
  <c r="AM375" s="1"/>
  <c r="AN375" s="1"/>
  <c r="AL379"/>
  <c r="AM379" s="1"/>
  <c r="AN379" s="1"/>
  <c r="AL401"/>
  <c r="AM401" s="1"/>
  <c r="AN401" s="1"/>
  <c r="AK403"/>
  <c r="BM403" s="1"/>
  <c r="AF541"/>
  <c r="BF541"/>
  <c r="BG541" s="1"/>
  <c r="CH541" s="1"/>
  <c r="BI541" s="1"/>
  <c r="BJ541" s="1"/>
  <c r="BD580"/>
  <c r="BC244"/>
  <c r="BM244" s="1"/>
  <c r="AB566"/>
  <c r="BF579"/>
  <c r="BG579" s="1"/>
  <c r="CH579" s="1"/>
  <c r="BI579" s="1"/>
  <c r="BJ579" s="1"/>
  <c r="AS370"/>
  <c r="AT370" s="1"/>
  <c r="AU370" s="1"/>
  <c r="AQ425"/>
  <c r="BR425" s="1"/>
  <c r="BX425" s="1"/>
  <c r="AQ370"/>
  <c r="BR370" s="1"/>
  <c r="J78" i="3"/>
  <c r="AK390" i="1"/>
  <c r="BM390" s="1"/>
  <c r="BA647"/>
  <c r="AK648"/>
  <c r="BM648" s="1"/>
  <c r="BD58"/>
  <c r="BG57" s="1"/>
  <c r="BI57" s="1"/>
  <c r="N55" i="3" s="1"/>
  <c r="BJ22" i="1"/>
  <c r="BK22" s="1"/>
  <c r="BL22" s="1"/>
  <c r="AA459"/>
  <c r="AG459" s="1"/>
  <c r="Z517"/>
  <c r="AA517" s="1"/>
  <c r="AG566"/>
  <c r="AA473"/>
  <c r="AK381"/>
  <c r="BM381" s="1"/>
  <c r="AL403"/>
  <c r="AM403" s="1"/>
  <c r="AN403" s="1"/>
  <c r="AL390"/>
  <c r="AM390" s="1"/>
  <c r="AN390" s="1"/>
  <c r="AK382"/>
  <c r="BM382" s="1"/>
  <c r="BC517"/>
  <c r="BD485"/>
  <c r="AW572"/>
  <c r="AV566"/>
  <c r="AW566" s="1"/>
  <c r="AH668"/>
  <c r="AI668" s="1"/>
  <c r="AJ668" s="1"/>
  <c r="AK668" s="1"/>
  <c r="AX689"/>
  <c r="AY689" s="1"/>
  <c r="AZ689" s="1"/>
  <c r="AH533"/>
  <c r="AI533" s="1"/>
  <c r="AJ533" s="1"/>
  <c r="J237" i="3" s="1"/>
  <c r="BO58" i="1"/>
  <c r="BP58" s="1"/>
  <c r="AY251"/>
  <c r="AD579"/>
  <c r="V580"/>
  <c r="W580" s="1"/>
  <c r="V484"/>
  <c r="W484" s="1"/>
  <c r="X485"/>
  <c r="Y485" s="1"/>
  <c r="AK386"/>
  <c r="BM386" s="1"/>
  <c r="BC461"/>
  <c r="BE484"/>
  <c r="CI484" s="1"/>
  <c r="BX338"/>
  <c r="BJ18"/>
  <c r="BK18" s="1"/>
  <c r="AV509"/>
  <c r="AX509" s="1"/>
  <c r="AU610"/>
  <c r="AH419"/>
  <c r="AI419" s="1"/>
  <c r="AJ419" s="1"/>
  <c r="J123" i="3" s="1"/>
  <c r="AH688" i="1"/>
  <c r="AI688" s="1"/>
  <c r="AJ688" s="1"/>
  <c r="AK688" s="1"/>
  <c r="AH687"/>
  <c r="AI687" s="1"/>
  <c r="AJ687" s="1"/>
  <c r="AK687" s="1"/>
  <c r="AH522"/>
  <c r="AI522" s="1"/>
  <c r="AJ522" s="1"/>
  <c r="J226" i="3" s="1"/>
  <c r="AF471" i="1"/>
  <c r="AH540"/>
  <c r="AI540" s="1"/>
  <c r="AJ540" s="1"/>
  <c r="J244" i="3" s="1"/>
  <c r="AF523" i="1"/>
  <c r="BF534"/>
  <c r="BG534" s="1"/>
  <c r="CH534" s="1"/>
  <c r="BI534" s="1"/>
  <c r="BJ534" s="1"/>
  <c r="S567"/>
  <c r="U567" s="1"/>
  <c r="AF558"/>
  <c r="AC460"/>
  <c r="AF457"/>
  <c r="Z501"/>
  <c r="AA501" s="1"/>
  <c r="AA467"/>
  <c r="AG467" s="1"/>
  <c r="V524"/>
  <c r="W524" s="1"/>
  <c r="AG460"/>
  <c r="Z479"/>
  <c r="AE479" s="1"/>
  <c r="Z472"/>
  <c r="AA472" s="1"/>
  <c r="AL539"/>
  <c r="AM539" s="1"/>
  <c r="AN539" s="1"/>
  <c r="AL400"/>
  <c r="AM400" s="1"/>
  <c r="AN400" s="1"/>
  <c r="AK464"/>
  <c r="BM464" s="1"/>
  <c r="AF439"/>
  <c r="BD524"/>
  <c r="J89" i="3"/>
  <c r="AX686" i="1"/>
  <c r="BA686" s="1"/>
  <c r="AH572"/>
  <c r="AI572" s="1"/>
  <c r="AJ572" s="1"/>
  <c r="J276" i="3" s="1"/>
  <c r="AC534" i="1"/>
  <c r="S501"/>
  <c r="U501" s="1"/>
  <c r="AB501" s="1"/>
  <c r="AE443"/>
  <c r="AF548"/>
  <c r="Z524"/>
  <c r="AE524" s="1"/>
  <c r="V567"/>
  <c r="W567" s="1"/>
  <c r="AC471"/>
  <c r="X479"/>
  <c r="Y479" s="1"/>
  <c r="S472"/>
  <c r="U472" s="1"/>
  <c r="AB472" s="1"/>
  <c r="AK532"/>
  <c r="BM532" s="1"/>
  <c r="AK383"/>
  <c r="BM383" s="1"/>
  <c r="AL464"/>
  <c r="AM464" s="1"/>
  <c r="AN464" s="1"/>
  <c r="BD49"/>
  <c r="BG48" s="1"/>
  <c r="BI48" s="1"/>
  <c r="N46" i="3" s="1"/>
  <c r="AY401" i="1"/>
  <c r="AZ401" s="1"/>
  <c r="BA464"/>
  <c r="E168" i="3" s="1"/>
  <c r="BE524" i="1"/>
  <c r="CI524" s="1"/>
  <c r="BF460"/>
  <c r="BG460" s="1"/>
  <c r="CH460" s="1"/>
  <c r="BI460" s="1"/>
  <c r="BJ460" s="1"/>
  <c r="AB509"/>
  <c r="BE501"/>
  <c r="CI501" s="1"/>
  <c r="AQ351"/>
  <c r="BR351" s="1"/>
  <c r="AW448"/>
  <c r="BE479"/>
  <c r="CI479" s="1"/>
  <c r="BD472"/>
  <c r="AV460"/>
  <c r="AW460" s="1"/>
  <c r="BC567"/>
  <c r="BF456"/>
  <c r="BG456" s="1"/>
  <c r="CH456" s="1"/>
  <c r="BI456" s="1"/>
  <c r="BJ456" s="1"/>
  <c r="AS351"/>
  <c r="AT351" s="1"/>
  <c r="AU351" s="1"/>
  <c r="AS354"/>
  <c r="AT354" s="1"/>
  <c r="AU354" s="1"/>
  <c r="AW674"/>
  <c r="AW679"/>
  <c r="BE472"/>
  <c r="CI472" s="1"/>
  <c r="BE567"/>
  <c r="CI567" s="1"/>
  <c r="AS409"/>
  <c r="AT409" s="1"/>
  <c r="BO326"/>
  <c r="BP326" s="1"/>
  <c r="AH455"/>
  <c r="AI455" s="1"/>
  <c r="AJ455" s="1"/>
  <c r="J159" i="3" s="1"/>
  <c r="AH694" i="1"/>
  <c r="AI694" s="1"/>
  <c r="AJ694" s="1"/>
  <c r="AL694" s="1"/>
  <c r="AM694" s="1"/>
  <c r="AN694" s="1"/>
  <c r="BJ61"/>
  <c r="BK61" s="1"/>
  <c r="BL61" s="1"/>
  <c r="X501"/>
  <c r="Y501" s="1"/>
  <c r="AH420"/>
  <c r="AI420" s="1"/>
  <c r="AJ420" s="1"/>
  <c r="J124" i="3" s="1"/>
  <c r="AD471" i="1"/>
  <c r="S524"/>
  <c r="U524" s="1"/>
  <c r="AB524" s="1"/>
  <c r="Z567"/>
  <c r="AE567" s="1"/>
  <c r="V479"/>
  <c r="W479" s="1"/>
  <c r="X472"/>
  <c r="Y472" s="1"/>
  <c r="AG547"/>
  <c r="AL532"/>
  <c r="AM532" s="1"/>
  <c r="AN532" s="1"/>
  <c r="AL383"/>
  <c r="AM383" s="1"/>
  <c r="AN383" s="1"/>
  <c r="AV558"/>
  <c r="AX558" s="1"/>
  <c r="AV547"/>
  <c r="AW547" s="1"/>
  <c r="AH452"/>
  <c r="AI452" s="1"/>
  <c r="AJ452" s="1"/>
  <c r="J156" i="3" s="1"/>
  <c r="AH667" i="1"/>
  <c r="AI667" s="1"/>
  <c r="AJ667" s="1"/>
  <c r="AK667" s="1"/>
  <c r="AE470"/>
  <c r="AK571"/>
  <c r="BM571" s="1"/>
  <c r="AL381"/>
  <c r="AM381" s="1"/>
  <c r="AN381" s="1"/>
  <c r="BN55"/>
  <c r="BA380"/>
  <c r="E84" i="3" s="1"/>
  <c r="AF467" i="1"/>
  <c r="AW690"/>
  <c r="BQ633"/>
  <c r="AX667"/>
  <c r="BA667" s="1"/>
  <c r="AU627"/>
  <c r="CA611"/>
  <c r="CB611" s="1"/>
  <c r="AH681"/>
  <c r="AI681" s="1"/>
  <c r="AJ681" s="1"/>
  <c r="AK681" s="1"/>
  <c r="AL571"/>
  <c r="AM571" s="1"/>
  <c r="AN571" s="1"/>
  <c r="BU314"/>
  <c r="BV314" s="1"/>
  <c r="BW314" s="1"/>
  <c r="BB70"/>
  <c r="BP611"/>
  <c r="BQ611" s="1"/>
  <c r="AC467"/>
  <c r="V560"/>
  <c r="W560" s="1"/>
  <c r="AL557"/>
  <c r="AM557" s="1"/>
  <c r="AN557" s="1"/>
  <c r="BE598"/>
  <c r="CI598" s="1"/>
  <c r="BE478"/>
  <c r="CI478" s="1"/>
  <c r="BC573"/>
  <c r="BE462"/>
  <c r="CI462" s="1"/>
  <c r="BC510"/>
  <c r="BE458"/>
  <c r="CI458" s="1"/>
  <c r="AU619"/>
  <c r="AN601"/>
  <c r="BY616"/>
  <c r="BZ616" s="1"/>
  <c r="AU625"/>
  <c r="AU608"/>
  <c r="BA355"/>
  <c r="E59" i="3" s="1"/>
  <c r="AY355" i="1"/>
  <c r="AZ355" s="1"/>
  <c r="AF583"/>
  <c r="V462"/>
  <c r="W462" s="1"/>
  <c r="X487"/>
  <c r="Y487" s="1"/>
  <c r="Z458"/>
  <c r="AE458" s="1"/>
  <c r="Z591"/>
  <c r="AE591" s="1"/>
  <c r="AK581"/>
  <c r="BM581" s="1"/>
  <c r="BC591"/>
  <c r="AV467"/>
  <c r="AW467" s="1"/>
  <c r="BJ58"/>
  <c r="BK58" s="1"/>
  <c r="BL58" s="1"/>
  <c r="L48" i="3"/>
  <c r="AH675" i="1"/>
  <c r="AI675" s="1"/>
  <c r="AJ675" s="1"/>
  <c r="AK675" s="1"/>
  <c r="AN648"/>
  <c r="AY119"/>
  <c r="X478"/>
  <c r="AC478" s="1"/>
  <c r="AD467"/>
  <c r="Z573"/>
  <c r="AE573" s="1"/>
  <c r="AC509"/>
  <c r="AL581"/>
  <c r="AM581" s="1"/>
  <c r="BD560"/>
  <c r="AH690"/>
  <c r="AI690" s="1"/>
  <c r="AJ690" s="1"/>
  <c r="AK690" s="1"/>
  <c r="AU606"/>
  <c r="CA633"/>
  <c r="CB633" s="1"/>
  <c r="AL692"/>
  <c r="AM692" s="1"/>
  <c r="AN692" s="1"/>
  <c r="AK692"/>
  <c r="AK691"/>
  <c r="AL691"/>
  <c r="AM691" s="1"/>
  <c r="AN691" s="1"/>
  <c r="BX629"/>
  <c r="BT629"/>
  <c r="BS629"/>
  <c r="BU629"/>
  <c r="BV629" s="1"/>
  <c r="BN663"/>
  <c r="CG663"/>
  <c r="AY690"/>
  <c r="AZ690" s="1"/>
  <c r="BA690"/>
  <c r="BX614"/>
  <c r="BT614"/>
  <c r="BS614"/>
  <c r="BU614"/>
  <c r="BO625"/>
  <c r="BP625" s="1"/>
  <c r="BQ625" s="1"/>
  <c r="BK625"/>
  <c r="BL625" s="1"/>
  <c r="AQ664"/>
  <c r="BR664" s="1"/>
  <c r="AS664"/>
  <c r="AT664" s="1"/>
  <c r="AU664" s="1"/>
  <c r="AS654"/>
  <c r="AQ654"/>
  <c r="BR654" s="1"/>
  <c r="BO619"/>
  <c r="BP619" s="1"/>
  <c r="BQ619" s="1"/>
  <c r="BK619"/>
  <c r="BL619" s="1"/>
  <c r="CG638"/>
  <c r="BN638"/>
  <c r="AP602"/>
  <c r="BM602"/>
  <c r="BO609"/>
  <c r="BP609" s="1"/>
  <c r="BQ609" s="1"/>
  <c r="BK609"/>
  <c r="BL609" s="1"/>
  <c r="BT622"/>
  <c r="BS622"/>
  <c r="BX622"/>
  <c r="BU622"/>
  <c r="BV622" s="1"/>
  <c r="BW622" s="1"/>
  <c r="AY691"/>
  <c r="AZ691" s="1"/>
  <c r="BA691"/>
  <c r="AX693"/>
  <c r="AW693"/>
  <c r="CG634"/>
  <c r="BN634"/>
  <c r="BO629"/>
  <c r="BP629" s="1"/>
  <c r="BK629"/>
  <c r="BL629" s="1"/>
  <c r="BY629" s="1"/>
  <c r="BZ629" s="1"/>
  <c r="BO617"/>
  <c r="BP617" s="1"/>
  <c r="BK617"/>
  <c r="BL617" s="1"/>
  <c r="AY688"/>
  <c r="AZ688" s="1"/>
  <c r="BA688"/>
  <c r="BN665"/>
  <c r="CG665"/>
  <c r="CG661"/>
  <c r="BN661"/>
  <c r="AQ645"/>
  <c r="BR645" s="1"/>
  <c r="AS645"/>
  <c r="AT645" s="1"/>
  <c r="AU645" s="1"/>
  <c r="AL676"/>
  <c r="AM676" s="1"/>
  <c r="AN676" s="1"/>
  <c r="AK676"/>
  <c r="BO627"/>
  <c r="BP627" s="1"/>
  <c r="BQ627" s="1"/>
  <c r="BK627"/>
  <c r="BL627" s="1"/>
  <c r="AY668"/>
  <c r="AZ668" s="1"/>
  <c r="BA668"/>
  <c r="BS613"/>
  <c r="BU613"/>
  <c r="BV613" s="1"/>
  <c r="BT613"/>
  <c r="BX613"/>
  <c r="BM647"/>
  <c r="AP647"/>
  <c r="AW675"/>
  <c r="AX675"/>
  <c r="CG644"/>
  <c r="BN644"/>
  <c r="BN637"/>
  <c r="CG637"/>
  <c r="AS660"/>
  <c r="AT660" s="1"/>
  <c r="AQ660"/>
  <c r="BR660" s="1"/>
  <c r="AS641"/>
  <c r="AT641" s="1"/>
  <c r="AU641" s="1"/>
  <c r="AQ641"/>
  <c r="BR641" s="1"/>
  <c r="AS646"/>
  <c r="AT646" s="1"/>
  <c r="AU646" s="1"/>
  <c r="AQ646"/>
  <c r="BR646" s="1"/>
  <c r="BU617"/>
  <c r="BX617"/>
  <c r="BT617"/>
  <c r="BS617"/>
  <c r="BO622"/>
  <c r="BP622" s="1"/>
  <c r="BK622"/>
  <c r="BL622" s="1"/>
  <c r="BO632"/>
  <c r="BP632" s="1"/>
  <c r="BQ632" s="1"/>
  <c r="BK632"/>
  <c r="BL632" s="1"/>
  <c r="AP601"/>
  <c r="BM601"/>
  <c r="BX626"/>
  <c r="BU626"/>
  <c r="BV626" s="1"/>
  <c r="BW626" s="1"/>
  <c r="BS626"/>
  <c r="BT626"/>
  <c r="BN636"/>
  <c r="CG636"/>
  <c r="AQ638"/>
  <c r="BR638" s="1"/>
  <c r="AS638"/>
  <c r="AT638" s="1"/>
  <c r="AU638" s="1"/>
  <c r="BT627"/>
  <c r="BU627"/>
  <c r="BV627" s="1"/>
  <c r="BS627"/>
  <c r="BX627"/>
  <c r="BO604"/>
  <c r="BP604" s="1"/>
  <c r="BQ604" s="1"/>
  <c r="BK604"/>
  <c r="BL604" s="1"/>
  <c r="BO618"/>
  <c r="BP618" s="1"/>
  <c r="BQ618" s="1"/>
  <c r="BK618"/>
  <c r="BL618" s="1"/>
  <c r="BA677"/>
  <c r="AY677"/>
  <c r="AZ677" s="1"/>
  <c r="BO613"/>
  <c r="BK613"/>
  <c r="BL613" s="1"/>
  <c r="AQ634"/>
  <c r="BR634" s="1"/>
  <c r="AS634"/>
  <c r="AT634" s="1"/>
  <c r="AU634" s="1"/>
  <c r="BO615"/>
  <c r="BP615" s="1"/>
  <c r="BQ615" s="1"/>
  <c r="BK615"/>
  <c r="BL615" s="1"/>
  <c r="BO605"/>
  <c r="BK605"/>
  <c r="BL605" s="1"/>
  <c r="AQ665"/>
  <c r="BR665" s="1"/>
  <c r="AS665"/>
  <c r="AT665" s="1"/>
  <c r="BA601"/>
  <c r="AY601"/>
  <c r="AZ601" s="1"/>
  <c r="AW687"/>
  <c r="AX687"/>
  <c r="CG650"/>
  <c r="BN650"/>
  <c r="BN658"/>
  <c r="CG658"/>
  <c r="BT609"/>
  <c r="BU609"/>
  <c r="BV609" s="1"/>
  <c r="BW609" s="1"/>
  <c r="BS609"/>
  <c r="BX609"/>
  <c r="BT623"/>
  <c r="BU623"/>
  <c r="BV623" s="1"/>
  <c r="BW623" s="1"/>
  <c r="BX623"/>
  <c r="BS623"/>
  <c r="AY678"/>
  <c r="AZ678" s="1"/>
  <c r="BA678"/>
  <c r="Z462"/>
  <c r="AE462" s="1"/>
  <c r="V487"/>
  <c r="W487" s="1"/>
  <c r="AC470"/>
  <c r="X458"/>
  <c r="Y458" s="1"/>
  <c r="BF458" s="1"/>
  <c r="X591"/>
  <c r="Y591" s="1"/>
  <c r="X510"/>
  <c r="AD510" s="1"/>
  <c r="S478"/>
  <c r="U478" s="1"/>
  <c r="AB478" s="1"/>
  <c r="X560"/>
  <c r="Y560" s="1"/>
  <c r="X573"/>
  <c r="Y573" s="1"/>
  <c r="AD470"/>
  <c r="AD583"/>
  <c r="BD591"/>
  <c r="BD478"/>
  <c r="BX504"/>
  <c r="BC560"/>
  <c r="BF453"/>
  <c r="BG453" s="1"/>
  <c r="CH453" s="1"/>
  <c r="BI453" s="1"/>
  <c r="BJ453" s="1"/>
  <c r="BD462"/>
  <c r="BC458"/>
  <c r="BE487"/>
  <c r="CI487" s="1"/>
  <c r="AT607"/>
  <c r="AU607" s="1"/>
  <c r="BY633"/>
  <c r="BZ633" s="1"/>
  <c r="AU614"/>
  <c r="BQ628"/>
  <c r="AU624"/>
  <c r="BV611"/>
  <c r="BW611" s="1"/>
  <c r="BV633"/>
  <c r="BW633" s="1"/>
  <c r="AU632"/>
  <c r="CA616"/>
  <c r="AX684"/>
  <c r="AW684"/>
  <c r="AQ644"/>
  <c r="BR644" s="1"/>
  <c r="AS644"/>
  <c r="AT644" s="1"/>
  <c r="AX669"/>
  <c r="AW669"/>
  <c r="AW682"/>
  <c r="AX682"/>
  <c r="CG641"/>
  <c r="BN641"/>
  <c r="BT615"/>
  <c r="BU615"/>
  <c r="BS615"/>
  <c r="BX615"/>
  <c r="AQ651"/>
  <c r="BR651" s="1"/>
  <c r="AS651"/>
  <c r="AT651" s="1"/>
  <c r="AU651" s="1"/>
  <c r="BX618"/>
  <c r="BS618"/>
  <c r="BU618"/>
  <c r="BV618" s="1"/>
  <c r="BW618" s="1"/>
  <c r="BT618"/>
  <c r="BT607"/>
  <c r="BU607"/>
  <c r="BV607" s="1"/>
  <c r="BX607"/>
  <c r="BS607"/>
  <c r="AS636"/>
  <c r="AT636" s="1"/>
  <c r="AQ636"/>
  <c r="BR636" s="1"/>
  <c r="CG655"/>
  <c r="BN655"/>
  <c r="AY670"/>
  <c r="AZ670" s="1"/>
  <c r="BA670"/>
  <c r="BA685"/>
  <c r="AY685"/>
  <c r="AZ685" s="1"/>
  <c r="BA673"/>
  <c r="AY673"/>
  <c r="AZ673" s="1"/>
  <c r="AY695"/>
  <c r="AZ695" s="1"/>
  <c r="BA695"/>
  <c r="AY674"/>
  <c r="AZ674" s="1"/>
  <c r="BA674"/>
  <c r="BO623"/>
  <c r="BP623" s="1"/>
  <c r="BK623"/>
  <c r="BL623" s="1"/>
  <c r="AP659"/>
  <c r="BM659"/>
  <c r="BN662"/>
  <c r="CG662"/>
  <c r="AW680"/>
  <c r="AX680"/>
  <c r="BN653"/>
  <c r="CG653"/>
  <c r="BS635"/>
  <c r="BX635"/>
  <c r="BT635"/>
  <c r="BU635"/>
  <c r="BV635" s="1"/>
  <c r="BW635" s="1"/>
  <c r="BX606"/>
  <c r="BT606"/>
  <c r="BS606"/>
  <c r="BU606"/>
  <c r="BV606" s="1"/>
  <c r="BW606" s="1"/>
  <c r="BN640"/>
  <c r="CG640"/>
  <c r="BT624"/>
  <c r="BU624"/>
  <c r="BV624" s="1"/>
  <c r="BX624"/>
  <c r="BS624"/>
  <c r="BX610"/>
  <c r="BU610"/>
  <c r="BV610" s="1"/>
  <c r="BS610"/>
  <c r="BT610"/>
  <c r="AY692"/>
  <c r="AZ692" s="1"/>
  <c r="BA692"/>
  <c r="BU632"/>
  <c r="BV632" s="1"/>
  <c r="BW632" s="1"/>
  <c r="BX632"/>
  <c r="BS632"/>
  <c r="BT632"/>
  <c r="AQ642"/>
  <c r="BR642" s="1"/>
  <c r="AS642"/>
  <c r="AT642" s="1"/>
  <c r="AU642" s="1"/>
  <c r="AS652"/>
  <c r="AT652" s="1"/>
  <c r="AU652" s="1"/>
  <c r="AQ652"/>
  <c r="BR652" s="1"/>
  <c r="AX681"/>
  <c r="AW681"/>
  <c r="AQ650"/>
  <c r="BR650" s="1"/>
  <c r="AS650"/>
  <c r="AT650" s="1"/>
  <c r="AS658"/>
  <c r="AT658" s="1"/>
  <c r="AQ658"/>
  <c r="BR658" s="1"/>
  <c r="BO635"/>
  <c r="BP635" s="1"/>
  <c r="BQ635" s="1"/>
  <c r="BK635"/>
  <c r="BL635" s="1"/>
  <c r="BX608"/>
  <c r="BT608"/>
  <c r="BU608"/>
  <c r="BV608" s="1"/>
  <c r="BW608" s="1"/>
  <c r="BS608"/>
  <c r="AS643"/>
  <c r="AT643" s="1"/>
  <c r="AQ643"/>
  <c r="BR643" s="1"/>
  <c r="BA672"/>
  <c r="AY672"/>
  <c r="AZ672" s="1"/>
  <c r="BX631"/>
  <c r="BS631"/>
  <c r="BT631"/>
  <c r="BU631"/>
  <c r="BV631" s="1"/>
  <c r="BW631" s="1"/>
  <c r="AY694"/>
  <c r="AZ694" s="1"/>
  <c r="BA694"/>
  <c r="BF583"/>
  <c r="BG583" s="1"/>
  <c r="CH583" s="1"/>
  <c r="BI583" s="1"/>
  <c r="BJ583" s="1"/>
  <c r="AA541"/>
  <c r="AG541" s="1"/>
  <c r="S462"/>
  <c r="U462" s="1"/>
  <c r="AB462" s="1"/>
  <c r="Z487"/>
  <c r="AA487" s="1"/>
  <c r="AA509"/>
  <c r="AG509" s="1"/>
  <c r="AA457"/>
  <c r="AG457" s="1"/>
  <c r="S458"/>
  <c r="U458" s="1"/>
  <c r="AB458" s="1"/>
  <c r="X598"/>
  <c r="Y598" s="1"/>
  <c r="S591"/>
  <c r="U591" s="1"/>
  <c r="AB591" s="1"/>
  <c r="V510"/>
  <c r="W510" s="1"/>
  <c r="V478"/>
  <c r="W478" s="1"/>
  <c r="S560"/>
  <c r="U560" s="1"/>
  <c r="AB560" s="1"/>
  <c r="S573"/>
  <c r="U573" s="1"/>
  <c r="AB573" s="1"/>
  <c r="BC478"/>
  <c r="BE573"/>
  <c r="CI573" s="1"/>
  <c r="BC462"/>
  <c r="BE510"/>
  <c r="CI510" s="1"/>
  <c r="BD458"/>
  <c r="BC487"/>
  <c r="AU617"/>
  <c r="BY612"/>
  <c r="BZ612" s="1"/>
  <c r="AU609"/>
  <c r="BY630"/>
  <c r="BZ630" s="1"/>
  <c r="AN666"/>
  <c r="BN660"/>
  <c r="CG660"/>
  <c r="AK679"/>
  <c r="AL679"/>
  <c r="AM679" s="1"/>
  <c r="AN679" s="1"/>
  <c r="AK693"/>
  <c r="AL693"/>
  <c r="AM693" s="1"/>
  <c r="AN693" s="1"/>
  <c r="BO606"/>
  <c r="BP606" s="1"/>
  <c r="BQ606" s="1"/>
  <c r="BK606"/>
  <c r="BL606" s="1"/>
  <c r="BO610"/>
  <c r="BP610" s="1"/>
  <c r="BK610"/>
  <c r="BL610" s="1"/>
  <c r="AQ663"/>
  <c r="BR663" s="1"/>
  <c r="AS663"/>
  <c r="AT663" s="1"/>
  <c r="BN651"/>
  <c r="CG651"/>
  <c r="BT605"/>
  <c r="BU605"/>
  <c r="BV605" s="1"/>
  <c r="BW605" s="1"/>
  <c r="BX605"/>
  <c r="BS605"/>
  <c r="BU620"/>
  <c r="BV620" s="1"/>
  <c r="BW620" s="1"/>
  <c r="BS620"/>
  <c r="BT620"/>
  <c r="BX620"/>
  <c r="BN664"/>
  <c r="CG664"/>
  <c r="AY679"/>
  <c r="AZ679" s="1"/>
  <c r="BA679"/>
  <c r="BO607"/>
  <c r="BP607" s="1"/>
  <c r="BQ607" s="1"/>
  <c r="BK607"/>
  <c r="BL607" s="1"/>
  <c r="AQ662"/>
  <c r="BR662" s="1"/>
  <c r="AS662"/>
  <c r="BO614"/>
  <c r="BP614" s="1"/>
  <c r="BK614"/>
  <c r="BL614" s="1"/>
  <c r="BO631"/>
  <c r="BP631" s="1"/>
  <c r="BQ631" s="1"/>
  <c r="BK631"/>
  <c r="BL631" s="1"/>
  <c r="AW671"/>
  <c r="AX671"/>
  <c r="AS653"/>
  <c r="AT653" s="1"/>
  <c r="AU653" s="1"/>
  <c r="AQ653"/>
  <c r="BR653" s="1"/>
  <c r="BO608"/>
  <c r="BP608" s="1"/>
  <c r="BK608"/>
  <c r="BL608" s="1"/>
  <c r="BA648"/>
  <c r="AY648"/>
  <c r="AZ648" s="1"/>
  <c r="AS656"/>
  <c r="AT656" s="1"/>
  <c r="AQ656"/>
  <c r="BR656" s="1"/>
  <c r="BN652"/>
  <c r="CG652"/>
  <c r="BO626"/>
  <c r="BK626"/>
  <c r="BL626" s="1"/>
  <c r="AK689"/>
  <c r="AL689"/>
  <c r="AM689" s="1"/>
  <c r="AK677"/>
  <c r="AL677"/>
  <c r="AM677" s="1"/>
  <c r="AN677" s="1"/>
  <c r="AS661"/>
  <c r="AT661" s="1"/>
  <c r="AU661" s="1"/>
  <c r="AQ661"/>
  <c r="BR661" s="1"/>
  <c r="BN645"/>
  <c r="CG645"/>
  <c r="AW676"/>
  <c r="AX676"/>
  <c r="BS604"/>
  <c r="BX604"/>
  <c r="BT604"/>
  <c r="BU604"/>
  <c r="BV604" s="1"/>
  <c r="BN657"/>
  <c r="CG657"/>
  <c r="BM649"/>
  <c r="AP649"/>
  <c r="BA683"/>
  <c r="AY683"/>
  <c r="AZ683" s="1"/>
  <c r="S487"/>
  <c r="U487" s="1"/>
  <c r="AB487" s="1"/>
  <c r="V591"/>
  <c r="W591" s="1"/>
  <c r="Z510"/>
  <c r="AE510" s="1"/>
  <c r="Z560"/>
  <c r="AA560" s="1"/>
  <c r="V573"/>
  <c r="W573" s="1"/>
  <c r="BG566"/>
  <c r="CH566" s="1"/>
  <c r="BI566" s="1"/>
  <c r="BJ566" s="1"/>
  <c r="AH670"/>
  <c r="AI670" s="1"/>
  <c r="AJ670" s="1"/>
  <c r="AU629"/>
  <c r="BQ616"/>
  <c r="AU635"/>
  <c r="BY611"/>
  <c r="BZ611" s="1"/>
  <c r="AU623"/>
  <c r="V598"/>
  <c r="W598" s="1"/>
  <c r="BD598"/>
  <c r="S598"/>
  <c r="U598" s="1"/>
  <c r="AB598" s="1"/>
  <c r="BC598"/>
  <c r="Q492"/>
  <c r="BE492" s="1"/>
  <c r="CI492" s="1"/>
  <c r="BH492"/>
  <c r="Q490"/>
  <c r="BE490" s="1"/>
  <c r="CI490" s="1"/>
  <c r="BH490"/>
  <c r="Q518"/>
  <c r="BD518" s="1"/>
  <c r="BH518"/>
  <c r="AV554"/>
  <c r="BI554"/>
  <c r="BJ554" s="1"/>
  <c r="Q489"/>
  <c r="BC489" s="1"/>
  <c r="BH489"/>
  <c r="Z584"/>
  <c r="AA584" s="1"/>
  <c r="S580"/>
  <c r="U580" s="1"/>
  <c r="AB580" s="1"/>
  <c r="AD483"/>
  <c r="Q592"/>
  <c r="BE592" s="1"/>
  <c r="CI592" s="1"/>
  <c r="BH592"/>
  <c r="Q480"/>
  <c r="BC480" s="1"/>
  <c r="BH480"/>
  <c r="Q525"/>
  <c r="V525" s="1"/>
  <c r="W525" s="1"/>
  <c r="BH525"/>
  <c r="Q477"/>
  <c r="BD477" s="1"/>
  <c r="BH477"/>
  <c r="Q486"/>
  <c r="BE486" s="1"/>
  <c r="CI486" s="1"/>
  <c r="BH486"/>
  <c r="Q561"/>
  <c r="BD561" s="1"/>
  <c r="BH561"/>
  <c r="Q493"/>
  <c r="BC493" s="1"/>
  <c r="BH493"/>
  <c r="Q481"/>
  <c r="S481" s="1"/>
  <c r="U481" s="1"/>
  <c r="BH481"/>
  <c r="V461"/>
  <c r="W461" s="1"/>
  <c r="X517"/>
  <c r="Y517" s="1"/>
  <c r="AF554"/>
  <c r="V485"/>
  <c r="W485" s="1"/>
  <c r="AF559"/>
  <c r="BD517"/>
  <c r="BC580"/>
  <c r="BD542"/>
  <c r="BE584"/>
  <c r="CI584" s="1"/>
  <c r="Z549"/>
  <c r="AE549" s="1"/>
  <c r="S584"/>
  <c r="U584" s="1"/>
  <c r="AB584" s="1"/>
  <c r="Z580"/>
  <c r="AA580" s="1"/>
  <c r="S461"/>
  <c r="U461" s="1"/>
  <c r="AB461" s="1"/>
  <c r="V517"/>
  <c r="W517" s="1"/>
  <c r="X488"/>
  <c r="Y488" s="1"/>
  <c r="BB58"/>
  <c r="X484"/>
  <c r="Y484" s="1"/>
  <c r="AV484" s="1"/>
  <c r="Z485"/>
  <c r="AE485" s="1"/>
  <c r="AE442"/>
  <c r="Z542"/>
  <c r="AE542" s="1"/>
  <c r="V476"/>
  <c r="W476" s="1"/>
  <c r="X535"/>
  <c r="Y535" s="1"/>
  <c r="AA583"/>
  <c r="AG583" s="1"/>
  <c r="AG554"/>
  <c r="BC475"/>
  <c r="BE461"/>
  <c r="CI461" s="1"/>
  <c r="BE549"/>
  <c r="CI549" s="1"/>
  <c r="BC542"/>
  <c r="BC484"/>
  <c r="BE485"/>
  <c r="CI485" s="1"/>
  <c r="BF483"/>
  <c r="BG483" s="1"/>
  <c r="CH483" s="1"/>
  <c r="BI483" s="1"/>
  <c r="BJ483" s="1"/>
  <c r="BE476"/>
  <c r="CI476" s="1"/>
  <c r="AV483"/>
  <c r="AX483" s="1"/>
  <c r="BD488"/>
  <c r="BD584"/>
  <c r="BU338"/>
  <c r="BV338" s="1"/>
  <c r="BW338" s="1"/>
  <c r="Q585"/>
  <c r="BC585" s="1"/>
  <c r="BH585"/>
  <c r="Q568"/>
  <c r="BE568" s="1"/>
  <c r="CI568" s="1"/>
  <c r="BH568"/>
  <c r="G552"/>
  <c r="G650" s="1"/>
  <c r="A650"/>
  <c r="Q550"/>
  <c r="BC550" s="1"/>
  <c r="BH550"/>
  <c r="G551"/>
  <c r="G649" s="1"/>
  <c r="A649"/>
  <c r="Q574"/>
  <c r="BE574" s="1"/>
  <c r="CI574" s="1"/>
  <c r="BH574"/>
  <c r="Q536"/>
  <c r="BE536" s="1"/>
  <c r="CI536" s="1"/>
  <c r="BH536"/>
  <c r="Q543"/>
  <c r="Z543" s="1"/>
  <c r="BH543"/>
  <c r="AC559"/>
  <c r="Z484"/>
  <c r="AE484" s="1"/>
  <c r="S542"/>
  <c r="U542" s="1"/>
  <c r="AB542" s="1"/>
  <c r="BU504"/>
  <c r="BV504" s="1"/>
  <c r="BD484"/>
  <c r="AY120"/>
  <c r="AC483"/>
  <c r="X549"/>
  <c r="Y549" s="1"/>
  <c r="X584"/>
  <c r="Y584" s="1"/>
  <c r="X580"/>
  <c r="Y580" s="1"/>
  <c r="Z461"/>
  <c r="AE461" s="1"/>
  <c r="S517"/>
  <c r="U517" s="1"/>
  <c r="V488"/>
  <c r="W488" s="1"/>
  <c r="S485"/>
  <c r="U485" s="1"/>
  <c r="AB485" s="1"/>
  <c r="S476"/>
  <c r="U476" s="1"/>
  <c r="S535"/>
  <c r="U535" s="1"/>
  <c r="AC583"/>
  <c r="AD559"/>
  <c r="AZ244"/>
  <c r="BA244" s="1"/>
  <c r="BB244" s="1"/>
  <c r="BK325"/>
  <c r="BL325" s="1"/>
  <c r="BK313"/>
  <c r="BL313" s="1"/>
  <c r="BK311"/>
  <c r="BL311" s="1"/>
  <c r="BX331"/>
  <c r="BX323"/>
  <c r="L148" i="3"/>
  <c r="BT331" i="1"/>
  <c r="BT323"/>
  <c r="BM50"/>
  <c r="P48" i="3" s="1"/>
  <c r="H23"/>
  <c r="H31"/>
  <c r="BN319" i="1"/>
  <c r="BO319" s="1"/>
  <c r="P53" i="3"/>
  <c r="BR344" i="1"/>
  <c r="BU344" s="1"/>
  <c r="BV344" s="1"/>
  <c r="CG344"/>
  <c r="BR411"/>
  <c r="BT411" s="1"/>
  <c r="CG411"/>
  <c r="CG354"/>
  <c r="BR346"/>
  <c r="CG346"/>
  <c r="BR357"/>
  <c r="CG357"/>
  <c r="M14" i="3"/>
  <c r="BS310" i="1"/>
  <c r="M37" i="3"/>
  <c r="BS333" i="1"/>
  <c r="M110" i="3"/>
  <c r="BS406" i="1"/>
  <c r="BS367"/>
  <c r="M71" i="3"/>
  <c r="M16"/>
  <c r="BS312" i="1"/>
  <c r="CG353"/>
  <c r="BR505"/>
  <c r="CG505"/>
  <c r="CG426"/>
  <c r="BR336"/>
  <c r="CG336"/>
  <c r="M38" i="3"/>
  <c r="BS334" i="1"/>
  <c r="M21" i="3"/>
  <c r="BS317" i="1"/>
  <c r="M15" i="3"/>
  <c r="BS311" i="1"/>
  <c r="BS332"/>
  <c r="M36" i="3"/>
  <c r="BU332" i="1"/>
  <c r="BV332" s="1"/>
  <c r="BX332"/>
  <c r="BT332"/>
  <c r="M18" i="3"/>
  <c r="BS314" i="1"/>
  <c r="BT309"/>
  <c r="CG427"/>
  <c r="BR350"/>
  <c r="CG350"/>
  <c r="CG349"/>
  <c r="CG425"/>
  <c r="CG512"/>
  <c r="BS529"/>
  <c r="M233" i="3"/>
  <c r="M13"/>
  <c r="BS309" i="1"/>
  <c r="CG503"/>
  <c r="H207" i="3"/>
  <c r="M17"/>
  <c r="BS313" i="1"/>
  <c r="BU313"/>
  <c r="BV313" s="1"/>
  <c r="BW313" s="1"/>
  <c r="BR365"/>
  <c r="CG365"/>
  <c r="CG345"/>
  <c r="BR341"/>
  <c r="BT341" s="1"/>
  <c r="CG341"/>
  <c r="CG359"/>
  <c r="CG343"/>
  <c r="CG347"/>
  <c r="BR363"/>
  <c r="CG363"/>
  <c r="CG342"/>
  <c r="BR324"/>
  <c r="CG324"/>
  <c r="CG370"/>
  <c r="M41" i="3"/>
  <c r="BS337" i="1"/>
  <c r="M26" i="3"/>
  <c r="BS322" i="1"/>
  <c r="M111" i="3"/>
  <c r="BS407" i="1"/>
  <c r="BS504"/>
  <c r="M208" i="3"/>
  <c r="M34"/>
  <c r="BS330" i="1"/>
  <c r="BX330"/>
  <c r="M31" i="3"/>
  <c r="BS327" i="1"/>
  <c r="BU327"/>
  <c r="BV327" s="1"/>
  <c r="BW327" s="1"/>
  <c r="BT327"/>
  <c r="BX327"/>
  <c r="M20" i="3"/>
  <c r="BS316" i="1"/>
  <c r="M23" i="3"/>
  <c r="BS319" i="1"/>
  <c r="BS323"/>
  <c r="M27" i="3"/>
  <c r="BS338" i="1"/>
  <c r="M42" i="3"/>
  <c r="BH139" i="1"/>
  <c r="AL139" s="1"/>
  <c r="AM139" s="1"/>
  <c r="BC119"/>
  <c r="BX313"/>
  <c r="AS344"/>
  <c r="AT344" s="1"/>
  <c r="BT334"/>
  <c r="BQ325"/>
  <c r="BN333"/>
  <c r="BK333" s="1"/>
  <c r="BL333" s="1"/>
  <c r="CG352"/>
  <c r="BN503"/>
  <c r="BK503" s="1"/>
  <c r="BU330"/>
  <c r="BV330" s="1"/>
  <c r="BW330" s="1"/>
  <c r="BX314"/>
  <c r="BR369"/>
  <c r="BX369" s="1"/>
  <c r="CG369"/>
  <c r="CG361"/>
  <c r="BS318"/>
  <c r="M22" i="3"/>
  <c r="M33"/>
  <c r="BS329" i="1"/>
  <c r="CG364"/>
  <c r="CG366"/>
  <c r="CG351"/>
  <c r="CG362"/>
  <c r="BR412"/>
  <c r="CG412"/>
  <c r="BR519"/>
  <c r="BX519" s="1"/>
  <c r="CG519"/>
  <c r="BR340"/>
  <c r="CG340"/>
  <c r="CG555"/>
  <c r="CG358"/>
  <c r="CG371"/>
  <c r="CG537"/>
  <c r="CG409"/>
  <c r="M215" i="3"/>
  <c r="BS511" i="1"/>
  <c r="M207" i="3"/>
  <c r="BS503" i="1"/>
  <c r="BU503"/>
  <c r="BV503" s="1"/>
  <c r="BW503" s="1"/>
  <c r="BX503"/>
  <c r="BT503"/>
  <c r="BS331"/>
  <c r="M35" i="3"/>
  <c r="M19"/>
  <c r="BS315" i="1"/>
  <c r="BN63"/>
  <c r="BC233"/>
  <c r="BM233" s="1"/>
  <c r="P231" i="3" s="1"/>
  <c r="AZ119" i="1"/>
  <c r="BA119" s="1"/>
  <c r="BB92"/>
  <c r="AQ444"/>
  <c r="BT313"/>
  <c r="H215" i="3"/>
  <c r="H37"/>
  <c r="BU309" i="1"/>
  <c r="BV309" s="1"/>
  <c r="BW309" s="1"/>
  <c r="H17" i="3"/>
  <c r="BO504" i="1"/>
  <c r="BP504" s="1"/>
  <c r="BQ504" s="1"/>
  <c r="BL504"/>
  <c r="BO321"/>
  <c r="BP321" s="1"/>
  <c r="BL321"/>
  <c r="BO317"/>
  <c r="BP317" s="1"/>
  <c r="BQ317" s="1"/>
  <c r="BL317"/>
  <c r="BO328"/>
  <c r="BP328" s="1"/>
  <c r="BL328"/>
  <c r="BO337"/>
  <c r="BP337" s="1"/>
  <c r="BL337"/>
  <c r="BO330"/>
  <c r="BP330" s="1"/>
  <c r="BL330"/>
  <c r="BO318"/>
  <c r="BP318" s="1"/>
  <c r="BQ318" s="1"/>
  <c r="BL318"/>
  <c r="BO314"/>
  <c r="BP314" s="1"/>
  <c r="BQ314" s="1"/>
  <c r="BL314"/>
  <c r="BO332"/>
  <c r="BP332" s="1"/>
  <c r="BL332"/>
  <c r="BO348"/>
  <c r="BP348" s="1"/>
  <c r="BL348"/>
  <c r="AX156"/>
  <c r="K154" i="3" s="1"/>
  <c r="BN49" i="1"/>
  <c r="BC251"/>
  <c r="BM251" s="1"/>
  <c r="P249" i="3" s="1"/>
  <c r="BO51" i="1"/>
  <c r="BP51" s="1"/>
  <c r="BQ51" s="1"/>
  <c r="BN357"/>
  <c r="BK357" s="1"/>
  <c r="BO407"/>
  <c r="BP407" s="1"/>
  <c r="BL407"/>
  <c r="BO335"/>
  <c r="BP335" s="1"/>
  <c r="BQ335" s="1"/>
  <c r="BL335"/>
  <c r="BO339"/>
  <c r="BP339" s="1"/>
  <c r="BL339"/>
  <c r="BO320"/>
  <c r="BP320" s="1"/>
  <c r="BQ320" s="1"/>
  <c r="BL320"/>
  <c r="BD57"/>
  <c r="BG56" s="1"/>
  <c r="BI56" s="1"/>
  <c r="N54" i="3" s="1"/>
  <c r="BO49" i="1"/>
  <c r="BP49" s="1"/>
  <c r="BQ49" s="1"/>
  <c r="BO57"/>
  <c r="BP57" s="1"/>
  <c r="BQ57" s="1"/>
  <c r="BC120"/>
  <c r="AZ251"/>
  <c r="BA251" s="1"/>
  <c r="BN51"/>
  <c r="AU285"/>
  <c r="AV285" s="1"/>
  <c r="G283" i="3" s="1"/>
  <c r="BB66" i="1"/>
  <c r="AN430"/>
  <c r="AU444"/>
  <c r="BN57"/>
  <c r="AZ120"/>
  <c r="BA120" s="1"/>
  <c r="AN382"/>
  <c r="BB76"/>
  <c r="BB132"/>
  <c r="BL15"/>
  <c r="N207" i="3"/>
  <c r="AU412" i="1"/>
  <c r="BC262"/>
  <c r="BB95"/>
  <c r="AW170"/>
  <c r="AZ233"/>
  <c r="BA233" s="1"/>
  <c r="AW139"/>
  <c r="BH238"/>
  <c r="AL238" s="1"/>
  <c r="AM238" s="1"/>
  <c r="AX238"/>
  <c r="K236" i="3" s="1"/>
  <c r="AP429" i="1"/>
  <c r="AQ429" s="1"/>
  <c r="BR429" s="1"/>
  <c r="M133" i="3" s="1"/>
  <c r="BO37" i="1"/>
  <c r="BP37" s="1"/>
  <c r="BQ37" s="1"/>
  <c r="BH170"/>
  <c r="AL170" s="1"/>
  <c r="AM170" s="1"/>
  <c r="AY233"/>
  <c r="AW238"/>
  <c r="BB87"/>
  <c r="AX170"/>
  <c r="K168" i="3" s="1"/>
  <c r="BO29" i="1"/>
  <c r="BP29" s="1"/>
  <c r="BQ29" s="1"/>
  <c r="AX139"/>
  <c r="K137" i="3" s="1"/>
  <c r="AS252" i="1"/>
  <c r="BN29"/>
  <c r="BO63"/>
  <c r="BP63" s="1"/>
  <c r="BQ63" s="1"/>
  <c r="BH156"/>
  <c r="AL156" s="1"/>
  <c r="AM156" s="1"/>
  <c r="BB91"/>
  <c r="BL224"/>
  <c r="AY262"/>
  <c r="BB83"/>
  <c r="BD48"/>
  <c r="BG47" s="1"/>
  <c r="BI47" s="1"/>
  <c r="N45" i="3" s="1"/>
  <c r="P35"/>
  <c r="AP447" i="1"/>
  <c r="AS447" s="1"/>
  <c r="AT447" s="1"/>
  <c r="AU447" s="1"/>
  <c r="AU324"/>
  <c r="AZ262"/>
  <c r="BA262" s="1"/>
  <c r="AW156"/>
  <c r="BB101"/>
  <c r="BN505"/>
  <c r="BK505" s="1"/>
  <c r="H209" i="3"/>
  <c r="BC234" i="1"/>
  <c r="BD234" s="1"/>
  <c r="BG233" s="1"/>
  <c r="BI233" s="1"/>
  <c r="N231" i="3" s="1"/>
  <c r="K232"/>
  <c r="AT129" i="1"/>
  <c r="AU129" s="1"/>
  <c r="AV129" s="1"/>
  <c r="G127" i="3" s="1"/>
  <c r="I127"/>
  <c r="AQ278" i="1"/>
  <c r="AR278" s="1"/>
  <c r="AS278" s="1"/>
  <c r="I276" i="3"/>
  <c r="AT172" i="1"/>
  <c r="AU172" s="1"/>
  <c r="AV172" s="1"/>
  <c r="G170" i="3" s="1"/>
  <c r="I170"/>
  <c r="AT171" i="1"/>
  <c r="AX171" s="1"/>
  <c r="I169" i="3"/>
  <c r="BC285" i="1"/>
  <c r="K283" i="3"/>
  <c r="BC125" i="1"/>
  <c r="K123" i="3"/>
  <c r="AW220" i="1"/>
  <c r="AV220"/>
  <c r="G218" i="3" s="1"/>
  <c r="AT271" i="1"/>
  <c r="AU271" s="1"/>
  <c r="AV271" s="1"/>
  <c r="G269" i="3" s="1"/>
  <c r="I269"/>
  <c r="AW189" i="1"/>
  <c r="AV189"/>
  <c r="G187" i="3" s="1"/>
  <c r="BO64" i="1"/>
  <c r="BP64" s="1"/>
  <c r="P62" i="3"/>
  <c r="AS530" i="1"/>
  <c r="AT530" s="1"/>
  <c r="AU530" s="1"/>
  <c r="L234" i="3"/>
  <c r="H56"/>
  <c r="BO225" i="1"/>
  <c r="BP225" s="1"/>
  <c r="BQ225" s="1"/>
  <c r="P223" i="3"/>
  <c r="BN361" i="1"/>
  <c r="BK361" s="1"/>
  <c r="H65" i="3"/>
  <c r="BJ55" i="1"/>
  <c r="BK55" s="1"/>
  <c r="BL55" s="1"/>
  <c r="N53" i="3"/>
  <c r="AW277" i="1"/>
  <c r="AV277"/>
  <c r="G275" i="3" s="1"/>
  <c r="BN329" i="1"/>
  <c r="BK329" s="1"/>
  <c r="H33" i="3"/>
  <c r="BN322" i="1"/>
  <c r="BK322" s="1"/>
  <c r="H26" i="3"/>
  <c r="H113"/>
  <c r="BO46" i="1"/>
  <c r="BP46" s="1"/>
  <c r="P44" i="3"/>
  <c r="BJ39" i="1"/>
  <c r="BK39" s="1"/>
  <c r="BL39" s="1"/>
  <c r="N37" i="3"/>
  <c r="AK546" i="1"/>
  <c r="BM546" s="1"/>
  <c r="J250" i="3"/>
  <c r="BN34" i="1"/>
  <c r="P32" i="3"/>
  <c r="H49"/>
  <c r="BN426" i="1"/>
  <c r="BK426" s="1"/>
  <c r="H130" i="3"/>
  <c r="BH153" i="1"/>
  <c r="AL153" s="1"/>
  <c r="AM153" s="1"/>
  <c r="AV153"/>
  <c r="G151" i="3" s="1"/>
  <c r="AQ154" i="1"/>
  <c r="AR154" s="1"/>
  <c r="AS154" s="1"/>
  <c r="I152" i="3"/>
  <c r="AT304" i="1"/>
  <c r="AU304" s="1"/>
  <c r="I302" i="3"/>
  <c r="BJ235" i="1"/>
  <c r="BK235" s="1"/>
  <c r="BL235" s="1"/>
  <c r="N233" i="3"/>
  <c r="BN364" i="1"/>
  <c r="BK364" s="1"/>
  <c r="AW245"/>
  <c r="AV245"/>
  <c r="G243" i="3" s="1"/>
  <c r="BN367" i="1"/>
  <c r="BK367" s="1"/>
  <c r="H71" i="3"/>
  <c r="BN323" i="1"/>
  <c r="H27" i="3"/>
  <c r="BN309" i="1"/>
  <c r="BK309" s="1"/>
  <c r="BL309" s="1"/>
  <c r="H13" i="3"/>
  <c r="BN211" i="1"/>
  <c r="P209" i="3"/>
  <c r="BO48" i="1"/>
  <c r="BP48" s="1"/>
  <c r="P46" i="3"/>
  <c r="AT253" i="1"/>
  <c r="AU253" s="1"/>
  <c r="AV253" s="1"/>
  <c r="G251" i="3" s="1"/>
  <c r="I251"/>
  <c r="BN32" i="1"/>
  <c r="P30" i="3"/>
  <c r="AT191" i="1"/>
  <c r="AX191" s="1"/>
  <c r="K189" i="3" s="1"/>
  <c r="I189"/>
  <c r="AT297" i="1"/>
  <c r="AU297" s="1"/>
  <c r="I295" i="3"/>
  <c r="AT194" i="1"/>
  <c r="AX194" s="1"/>
  <c r="K192" i="3" s="1"/>
  <c r="I192"/>
  <c r="BN15" i="1"/>
  <c r="P13" i="3"/>
  <c r="BJ27" i="1"/>
  <c r="BK27" s="1"/>
  <c r="BL27" s="1"/>
  <c r="N25" i="3"/>
  <c r="BH141" i="1"/>
  <c r="AL141" s="1"/>
  <c r="AM141" s="1"/>
  <c r="AV141"/>
  <c r="G139" i="3" s="1"/>
  <c r="BC116" i="1"/>
  <c r="K114" i="3"/>
  <c r="AT207" i="1"/>
  <c r="AU207" s="1"/>
  <c r="AV207" s="1"/>
  <c r="G205" i="3" s="1"/>
  <c r="I205"/>
  <c r="AT147" i="1"/>
  <c r="AU147" s="1"/>
  <c r="AV147" s="1"/>
  <c r="G145" i="3" s="1"/>
  <c r="I145"/>
  <c r="AW252" i="1"/>
  <c r="AV252"/>
  <c r="G250" i="3" s="1"/>
  <c r="AQ193" i="1"/>
  <c r="AR193" s="1"/>
  <c r="AS193" s="1"/>
  <c r="I191" i="3"/>
  <c r="BN365" i="1"/>
  <c r="BK365" s="1"/>
  <c r="BN60"/>
  <c r="P58" i="3"/>
  <c r="AL397" i="1"/>
  <c r="AM397" s="1"/>
  <c r="J101" i="3"/>
  <c r="AY296" i="1"/>
  <c r="K294" i="3"/>
  <c r="BN529" i="1"/>
  <c r="BK529" s="1"/>
  <c r="H233" i="3"/>
  <c r="BN344" i="1"/>
  <c r="BK344" s="1"/>
  <c r="H48" i="3"/>
  <c r="BJ63" i="1"/>
  <c r="BK63" s="1"/>
  <c r="BL63" s="1"/>
  <c r="N61" i="3"/>
  <c r="BN512" i="1"/>
  <c r="BK512" s="1"/>
  <c r="H216" i="3"/>
  <c r="AQ126" i="1"/>
  <c r="AR126" s="1"/>
  <c r="AS126" s="1"/>
  <c r="I124" i="3"/>
  <c r="BJ217" i="1"/>
  <c r="BK217" s="1"/>
  <c r="BL217" s="1"/>
  <c r="N215" i="3"/>
  <c r="BN427" i="1"/>
  <c r="BK427" s="1"/>
  <c r="BN353"/>
  <c r="H57" i="3"/>
  <c r="BN310" i="1"/>
  <c r="BK310" s="1"/>
  <c r="H14" i="3"/>
  <c r="BN312" i="1"/>
  <c r="BK312" s="1"/>
  <c r="H16" i="3"/>
  <c r="BN406" i="1"/>
  <c r="H110" i="3"/>
  <c r="BC134" i="1"/>
  <c r="K132" i="3"/>
  <c r="BJ30" i="1"/>
  <c r="BK30" s="1"/>
  <c r="N28" i="3"/>
  <c r="BH295" i="1"/>
  <c r="AL295" s="1"/>
  <c r="AM295" s="1"/>
  <c r="AV295"/>
  <c r="G293" i="3" s="1"/>
  <c r="AQ360" i="1"/>
  <c r="L64" i="3"/>
  <c r="AY121" i="1"/>
  <c r="K119" i="3"/>
  <c r="BJ42" i="1"/>
  <c r="BK42" s="1"/>
  <c r="BL42" s="1"/>
  <c r="N40" i="3"/>
  <c r="BJ43" i="1"/>
  <c r="BK43" s="1"/>
  <c r="BL43" s="1"/>
  <c r="N41" i="3"/>
  <c r="BJ53" i="1"/>
  <c r="BK53" s="1"/>
  <c r="BL53" s="1"/>
  <c r="N51" i="3"/>
  <c r="AQ221" i="1"/>
  <c r="AR221" s="1"/>
  <c r="AS221" s="1"/>
  <c r="I219" i="3"/>
  <c r="BJ49" i="1"/>
  <c r="BK49" s="1"/>
  <c r="BL49" s="1"/>
  <c r="N47" i="3"/>
  <c r="BN243" i="1"/>
  <c r="P241" i="3"/>
  <c r="AQ290" i="1"/>
  <c r="AR290" s="1"/>
  <c r="AS290" s="1"/>
  <c r="I288" i="3"/>
  <c r="AT214" i="1"/>
  <c r="AU214" s="1"/>
  <c r="AV214" s="1"/>
  <c r="G212" i="3" s="1"/>
  <c r="I212"/>
  <c r="AQ286" i="1"/>
  <c r="AR286" s="1"/>
  <c r="AS286" s="1"/>
  <c r="I284" i="3"/>
  <c r="AQ445" i="1"/>
  <c r="L149" i="3"/>
  <c r="AS356" i="1"/>
  <c r="AT356" s="1"/>
  <c r="L60" i="3"/>
  <c r="AS368" i="1"/>
  <c r="AT368" s="1"/>
  <c r="AU368" s="1"/>
  <c r="L72" i="3"/>
  <c r="AS408" i="1"/>
  <c r="AT408" s="1"/>
  <c r="AU408" s="1"/>
  <c r="L112" i="3"/>
  <c r="AZ137" i="1"/>
  <c r="BA137" s="1"/>
  <c r="K135" i="3"/>
  <c r="BN316" i="1"/>
  <c r="BK316" s="1"/>
  <c r="H20" i="3"/>
  <c r="BN354" i="1"/>
  <c r="H58" i="3"/>
  <c r="BN315" i="1"/>
  <c r="BK315" s="1"/>
  <c r="H19" i="3"/>
  <c r="BN331" i="1"/>
  <c r="BK331" s="1"/>
  <c r="H35" i="3"/>
  <c r="BN349" i="1"/>
  <c r="H53" i="3"/>
  <c r="AS360" i="1"/>
  <c r="AT360" s="1"/>
  <c r="BH245"/>
  <c r="AL245" s="1"/>
  <c r="AM245" s="1"/>
  <c r="BO34"/>
  <c r="BP34" s="1"/>
  <c r="BQ34" s="1"/>
  <c r="AW295"/>
  <c r="BN48"/>
  <c r="AD199"/>
  <c r="AE199" s="1"/>
  <c r="AJ199" s="1"/>
  <c r="AW454"/>
  <c r="AY134"/>
  <c r="AL546"/>
  <c r="AM546" s="1"/>
  <c r="BB105"/>
  <c r="AZ134"/>
  <c r="BA134" s="1"/>
  <c r="AX303"/>
  <c r="AX245"/>
  <c r="AP385"/>
  <c r="AS156"/>
  <c r="BN46"/>
  <c r="BB79"/>
  <c r="AW303"/>
  <c r="BH303"/>
  <c r="AL303" s="1"/>
  <c r="AM303" s="1"/>
  <c r="BO211"/>
  <c r="BP211" s="1"/>
  <c r="BQ211" s="1"/>
  <c r="BO15"/>
  <c r="BP15" s="1"/>
  <c r="BB86"/>
  <c r="BB46"/>
  <c r="BO313"/>
  <c r="BO311"/>
  <c r="BP311" s="1"/>
  <c r="BQ311" s="1"/>
  <c r="BH189"/>
  <c r="AL189" s="1"/>
  <c r="AM189" s="1"/>
  <c r="BD46"/>
  <c r="BG45" s="1"/>
  <c r="BI45" s="1"/>
  <c r="BT315"/>
  <c r="AX189"/>
  <c r="AT290"/>
  <c r="AU290" s="1"/>
  <c r="AV290" s="1"/>
  <c r="G288" i="3" s="1"/>
  <c r="BC137" i="1"/>
  <c r="BN511"/>
  <c r="BN327"/>
  <c r="BN334"/>
  <c r="BN338"/>
  <c r="BU311"/>
  <c r="BV311" s="1"/>
  <c r="BW311" s="1"/>
  <c r="BT311"/>
  <c r="BX311"/>
  <c r="AX277"/>
  <c r="AY137"/>
  <c r="AX252"/>
  <c r="BN324"/>
  <c r="AX239"/>
  <c r="BH277"/>
  <c r="AL277" s="1"/>
  <c r="AM277" s="1"/>
  <c r="AS296"/>
  <c r="BV320"/>
  <c r="BW320" s="1"/>
  <c r="BU333"/>
  <c r="BT333"/>
  <c r="BX333"/>
  <c r="BX322"/>
  <c r="BU322"/>
  <c r="BV322" s="1"/>
  <c r="BW322" s="1"/>
  <c r="H63" i="3"/>
  <c r="BU315" i="1"/>
  <c r="BV315" s="1"/>
  <c r="BW315" s="1"/>
  <c r="BX321"/>
  <c r="BT321"/>
  <c r="AQ129"/>
  <c r="AR129" s="1"/>
  <c r="AS129" s="1"/>
  <c r="BN225"/>
  <c r="BO60"/>
  <c r="BP60" s="1"/>
  <c r="BQ60" s="1"/>
  <c r="AD192"/>
  <c r="AE192" s="1"/>
  <c r="AJ192" s="1"/>
  <c r="AT278"/>
  <c r="AU278" s="1"/>
  <c r="BB72"/>
  <c r="H47" i="3"/>
  <c r="H115"/>
  <c r="BT326" i="1"/>
  <c r="CA326" s="1"/>
  <c r="BX326"/>
  <c r="BU326"/>
  <c r="BV326" s="1"/>
  <c r="BW326" s="1"/>
  <c r="BU328"/>
  <c r="BT328"/>
  <c r="BX328"/>
  <c r="BX337"/>
  <c r="BU337"/>
  <c r="BV337" s="1"/>
  <c r="BT322"/>
  <c r="AW141"/>
  <c r="AX140"/>
  <c r="BB115"/>
  <c r="AU296"/>
  <c r="AV296" s="1"/>
  <c r="G294" i="3" s="1"/>
  <c r="X179" i="1"/>
  <c r="AP179" s="1"/>
  <c r="BX511"/>
  <c r="AQ356"/>
  <c r="AQ147"/>
  <c r="AR147" s="1"/>
  <c r="AS147" s="1"/>
  <c r="X159"/>
  <c r="AP159" s="1"/>
  <c r="AT193"/>
  <c r="AU193" s="1"/>
  <c r="AQ368"/>
  <c r="AK397"/>
  <c r="BM397" s="1"/>
  <c r="AS445"/>
  <c r="AT445" s="1"/>
  <c r="AU445" s="1"/>
  <c r="BU511"/>
  <c r="BV511" s="1"/>
  <c r="BW511" s="1"/>
  <c r="AD198"/>
  <c r="AE198" s="1"/>
  <c r="AJ198" s="1"/>
  <c r="BD60"/>
  <c r="BG59" s="1"/>
  <c r="BI59" s="1"/>
  <c r="AQ530"/>
  <c r="AU512"/>
  <c r="AN192"/>
  <c r="D190" i="3" s="1"/>
  <c r="AQ408" i="1"/>
  <c r="BU316"/>
  <c r="BT316"/>
  <c r="BX316"/>
  <c r="X298"/>
  <c r="AP298" s="1"/>
  <c r="AH434"/>
  <c r="AI434" s="1"/>
  <c r="AJ434" s="1"/>
  <c r="AU336"/>
  <c r="AY469"/>
  <c r="AZ469" s="1"/>
  <c r="BA469"/>
  <c r="E173" i="3" s="1"/>
  <c r="AY515" i="1"/>
  <c r="AZ515" s="1"/>
  <c r="BA515"/>
  <c r="E219" i="3" s="1"/>
  <c r="AY546" i="1"/>
  <c r="AZ546" s="1"/>
  <c r="BA546"/>
  <c r="E250" i="3" s="1"/>
  <c r="BA452" i="1"/>
  <c r="E156" i="3" s="1"/>
  <c r="AY452" i="1"/>
  <c r="AZ452" s="1"/>
  <c r="BA424"/>
  <c r="E128" i="3" s="1"/>
  <c r="AY424" i="1"/>
  <c r="AZ424" s="1"/>
  <c r="BA400"/>
  <c r="E104" i="3" s="1"/>
  <c r="AY400" i="1"/>
  <c r="AZ400" s="1"/>
  <c r="S201"/>
  <c r="V201" s="1"/>
  <c r="T201" s="1"/>
  <c r="Y201" s="1"/>
  <c r="Z201" s="1"/>
  <c r="AN201" s="1"/>
  <c r="D199" i="3" s="1"/>
  <c r="BA376" i="1"/>
  <c r="E80" i="3" s="1"/>
  <c r="AY397" i="1"/>
  <c r="AZ397" s="1"/>
  <c r="BA397"/>
  <c r="E101" i="3" s="1"/>
  <c r="AB484" i="1"/>
  <c r="AW420"/>
  <c r="AX420"/>
  <c r="AY454"/>
  <c r="AZ454" s="1"/>
  <c r="BA454"/>
  <c r="E158" i="3" s="1"/>
  <c r="BX310" i="1"/>
  <c r="BU310"/>
  <c r="BV310" s="1"/>
  <c r="BW310" s="1"/>
  <c r="BT310"/>
  <c r="AY446"/>
  <c r="AZ446" s="1"/>
  <c r="BA446"/>
  <c r="E150" i="3" s="1"/>
  <c r="AX466" i="1"/>
  <c r="AW466"/>
  <c r="BX406"/>
  <c r="BU406"/>
  <c r="BV406" s="1"/>
  <c r="BW406" s="1"/>
  <c r="BT406"/>
  <c r="AY565"/>
  <c r="AZ565" s="1"/>
  <c r="BA565"/>
  <c r="E269" i="3" s="1"/>
  <c r="AY438" i="1"/>
  <c r="AZ438" s="1"/>
  <c r="BA438"/>
  <c r="E142" i="3" s="1"/>
  <c r="BX318" i="1"/>
  <c r="BU318"/>
  <c r="BV318" s="1"/>
  <c r="BW318" s="1"/>
  <c r="BT318"/>
  <c r="W197"/>
  <c r="AD195"/>
  <c r="AE195" s="1"/>
  <c r="AJ195" s="1"/>
  <c r="AN199"/>
  <c r="D197" i="3" s="1"/>
  <c r="BT329" i="1"/>
  <c r="BU329"/>
  <c r="BV329" s="1"/>
  <c r="BW329" s="1"/>
  <c r="BX329"/>
  <c r="AP430"/>
  <c r="BT317"/>
  <c r="BX317"/>
  <c r="BU317"/>
  <c r="BV317" s="1"/>
  <c r="BW317" s="1"/>
  <c r="BX312"/>
  <c r="BT312"/>
  <c r="BU312"/>
  <c r="BV312" s="1"/>
  <c r="BA540"/>
  <c r="E244" i="3" s="1"/>
  <c r="AY540" i="1"/>
  <c r="AZ540" s="1"/>
  <c r="BA572"/>
  <c r="E276" i="3" s="1"/>
  <c r="AY572" i="1"/>
  <c r="AZ572" s="1"/>
  <c r="BA448"/>
  <c r="E152" i="3" s="1"/>
  <c r="AY448" i="1"/>
  <c r="AZ448" s="1"/>
  <c r="BA404"/>
  <c r="E108" i="3" s="1"/>
  <c r="AY404" i="1"/>
  <c r="AZ404" s="1"/>
  <c r="BF470"/>
  <c r="BG470" s="1"/>
  <c r="CH470" s="1"/>
  <c r="BI470" s="1"/>
  <c r="BJ470" s="1"/>
  <c r="AY285"/>
  <c r="BH252"/>
  <c r="AL252" s="1"/>
  <c r="AM252" s="1"/>
  <c r="AT221"/>
  <c r="AU221" s="1"/>
  <c r="AW289"/>
  <c r="BN64"/>
  <c r="AQ271"/>
  <c r="AR271" s="1"/>
  <c r="AS271" s="1"/>
  <c r="BO32"/>
  <c r="BP32" s="1"/>
  <c r="BQ32" s="1"/>
  <c r="AN374"/>
  <c r="AE291"/>
  <c r="AJ291" s="1"/>
  <c r="AZ234"/>
  <c r="BA234" s="1"/>
  <c r="BC296"/>
  <c r="AY116"/>
  <c r="AT286"/>
  <c r="AU286" s="1"/>
  <c r="X173"/>
  <c r="AP173" s="1"/>
  <c r="X180"/>
  <c r="AP180" s="1"/>
  <c r="AZ285"/>
  <c r="BA285" s="1"/>
  <c r="BB285" s="1"/>
  <c r="Y177"/>
  <c r="Z177" s="1"/>
  <c r="AN177" s="1"/>
  <c r="D175" i="3" s="1"/>
  <c r="S292" i="1"/>
  <c r="V292" s="1"/>
  <c r="T292" s="1"/>
  <c r="Y292" s="1"/>
  <c r="Z292" s="1"/>
  <c r="AN292" s="1"/>
  <c r="D290" i="3" s="1"/>
  <c r="AQ207" i="1"/>
  <c r="AR207" s="1"/>
  <c r="AS207" s="1"/>
  <c r="Y286"/>
  <c r="Z286" s="1"/>
  <c r="AN286" s="1"/>
  <c r="D284" i="3" s="1"/>
  <c r="BO243" i="1"/>
  <c r="BP243" s="1"/>
  <c r="BQ243" s="1"/>
  <c r="AX141"/>
  <c r="X229"/>
  <c r="AP229" s="1"/>
  <c r="BC121"/>
  <c r="AA299"/>
  <c r="AB299" s="1"/>
  <c r="X198"/>
  <c r="AP198" s="1"/>
  <c r="AX289"/>
  <c r="BH289"/>
  <c r="AL289" s="1"/>
  <c r="AM289" s="1"/>
  <c r="AQ172"/>
  <c r="AR172" s="1"/>
  <c r="AQ214"/>
  <c r="AR214" s="1"/>
  <c r="AS214" s="1"/>
  <c r="W299"/>
  <c r="AD298"/>
  <c r="AE298" s="1"/>
  <c r="AJ298" s="1"/>
  <c r="AQ297"/>
  <c r="AR297" s="1"/>
  <c r="AS297" s="1"/>
  <c r="AC292"/>
  <c r="AQ194"/>
  <c r="AR194" s="1"/>
  <c r="AS194" s="1"/>
  <c r="AC542"/>
  <c r="AN291"/>
  <c r="D289" i="3" s="1"/>
  <c r="R292" i="1"/>
  <c r="U292" s="1"/>
  <c r="AT126"/>
  <c r="AU126" s="1"/>
  <c r="AV126" s="1"/>
  <c r="G124" i="3" s="1"/>
  <c r="AZ125" i="1"/>
  <c r="BA125" s="1"/>
  <c r="AT190"/>
  <c r="AU190" s="1"/>
  <c r="AA292"/>
  <c r="AB292" s="1"/>
  <c r="AC462"/>
  <c r="BN237"/>
  <c r="AT154"/>
  <c r="AU154" s="1"/>
  <c r="AY125"/>
  <c r="AQ253"/>
  <c r="AR253" s="1"/>
  <c r="AS253" s="1"/>
  <c r="R299"/>
  <c r="U299" s="1"/>
  <c r="AC299"/>
  <c r="AX153"/>
  <c r="AW153"/>
  <c r="AQ304"/>
  <c r="AR304" s="1"/>
  <c r="AS304" s="1"/>
  <c r="AN196"/>
  <c r="D194" i="3" s="1"/>
  <c r="AZ116" i="1"/>
  <c r="BA116" s="1"/>
  <c r="BB116" s="1"/>
  <c r="Y176"/>
  <c r="Z176" s="1"/>
  <c r="AN176" s="1"/>
  <c r="D174" i="3" s="1"/>
  <c r="AH466" i="1"/>
  <c r="AI466" s="1"/>
  <c r="AJ466" s="1"/>
  <c r="AQ171"/>
  <c r="AR171" s="1"/>
  <c r="AS171" s="1"/>
  <c r="BH220"/>
  <c r="AL220" s="1"/>
  <c r="AM220" s="1"/>
  <c r="Y247"/>
  <c r="Z247" s="1"/>
  <c r="AN247" s="1"/>
  <c r="D245" i="3" s="1"/>
  <c r="BD237" i="1"/>
  <c r="BG236" s="1"/>
  <c r="BI236" s="1"/>
  <c r="R197"/>
  <c r="U197" s="1"/>
  <c r="AD197" s="1"/>
  <c r="AZ296"/>
  <c r="BA296" s="1"/>
  <c r="BB296" s="1"/>
  <c r="Y194"/>
  <c r="Z194" s="1"/>
  <c r="AN194" s="1"/>
  <c r="D192" i="3" s="1"/>
  <c r="AQ191" i="1"/>
  <c r="AR191" s="1"/>
  <c r="AS191" s="1"/>
  <c r="AX260"/>
  <c r="X280"/>
  <c r="AP280" s="1"/>
  <c r="AX220"/>
  <c r="K218" i="3" s="1"/>
  <c r="AH454" i="1"/>
  <c r="AI454" s="1"/>
  <c r="AJ454" s="1"/>
  <c r="BO212"/>
  <c r="BP212" s="1"/>
  <c r="BQ212" s="1"/>
  <c r="BN212"/>
  <c r="T493"/>
  <c r="T481"/>
  <c r="T550"/>
  <c r="T585"/>
  <c r="T592"/>
  <c r="T490"/>
  <c r="T518"/>
  <c r="T568"/>
  <c r="T480"/>
  <c r="T489"/>
  <c r="T536"/>
  <c r="T543"/>
  <c r="BQ62"/>
  <c r="S203"/>
  <c r="V203" s="1"/>
  <c r="T203" s="1"/>
  <c r="Y203" s="1"/>
  <c r="Z203" s="1"/>
  <c r="AN203" s="1"/>
  <c r="D201" i="3" s="1"/>
  <c r="S197" i="1"/>
  <c r="V197" s="1"/>
  <c r="T197" s="1"/>
  <c r="W200"/>
  <c r="X196"/>
  <c r="AP196" s="1"/>
  <c r="X222"/>
  <c r="AP222" s="1"/>
  <c r="AN280"/>
  <c r="D278" i="3" s="1"/>
  <c r="Y265" i="1"/>
  <c r="Z265" s="1"/>
  <c r="AN265" s="1"/>
  <c r="D263" i="3" s="1"/>
  <c r="BJ46" i="1"/>
  <c r="BK46" s="1"/>
  <c r="BL46" s="1"/>
  <c r="AC197"/>
  <c r="AZ121"/>
  <c r="BA121" s="1"/>
  <c r="AA201"/>
  <c r="AB201" s="1"/>
  <c r="AK388"/>
  <c r="BM388" s="1"/>
  <c r="AL388"/>
  <c r="T477"/>
  <c r="T574"/>
  <c r="AK514"/>
  <c r="BM514" s="1"/>
  <c r="AL514"/>
  <c r="AM514" s="1"/>
  <c r="T492"/>
  <c r="T486"/>
  <c r="T561"/>
  <c r="T525"/>
  <c r="AK450"/>
  <c r="BM450" s="1"/>
  <c r="AL450"/>
  <c r="AM450" s="1"/>
  <c r="AN450" s="1"/>
  <c r="AC201"/>
  <c r="Y298"/>
  <c r="Z298" s="1"/>
  <c r="AN298" s="1"/>
  <c r="D296" i="3" s="1"/>
  <c r="Y145" i="1"/>
  <c r="Z145" s="1"/>
  <c r="AN145" s="1"/>
  <c r="D143" i="3" s="1"/>
  <c r="AD196" i="1"/>
  <c r="AE196" s="1"/>
  <c r="AJ196" s="1"/>
  <c r="BD212"/>
  <c r="BG211" s="1"/>
  <c r="BI211" s="1"/>
  <c r="X166"/>
  <c r="AP166" s="1"/>
  <c r="X240"/>
  <c r="AP240" s="1"/>
  <c r="BM61"/>
  <c r="S281"/>
  <c r="V281" s="1"/>
  <c r="T281" s="1"/>
  <c r="Y281" s="1"/>
  <c r="Z281" s="1"/>
  <c r="AN281" s="1"/>
  <c r="D279" i="3" s="1"/>
  <c r="AA204" i="1"/>
  <c r="AB204" s="1"/>
  <c r="R201"/>
  <c r="U201" s="1"/>
  <c r="R491"/>
  <c r="P491"/>
  <c r="R495"/>
  <c r="P495"/>
  <c r="P282"/>
  <c r="Q282" s="1"/>
  <c r="W282" s="1"/>
  <c r="O576"/>
  <c r="R498"/>
  <c r="P498"/>
  <c r="R497"/>
  <c r="P497"/>
  <c r="R494"/>
  <c r="P494"/>
  <c r="R575"/>
  <c r="P575"/>
  <c r="AF470"/>
  <c r="AG470"/>
  <c r="S200"/>
  <c r="V200" s="1"/>
  <c r="T200" s="1"/>
  <c r="X200" s="1"/>
  <c r="X291"/>
  <c r="AP291" s="1"/>
  <c r="Y215"/>
  <c r="Z215" s="1"/>
  <c r="AN215" s="1"/>
  <c r="D213" i="3" s="1"/>
  <c r="AY234" i="1"/>
  <c r="Y254"/>
  <c r="Z254" s="1"/>
  <c r="AN254" s="1"/>
  <c r="D252" i="3" s="1"/>
  <c r="AC203" i="1"/>
  <c r="BM53"/>
  <c r="BD219"/>
  <c r="BG218" s="1"/>
  <c r="BI218" s="1"/>
  <c r="Y163"/>
  <c r="Z163" s="1"/>
  <c r="AN163" s="1"/>
  <c r="D161" i="3" s="1"/>
  <c r="R281" i="1"/>
  <c r="U281" s="1"/>
  <c r="AQ279"/>
  <c r="AR279" s="1"/>
  <c r="AS279" s="1"/>
  <c r="Y198"/>
  <c r="Z198" s="1"/>
  <c r="AN198" s="1"/>
  <c r="D196" i="3" s="1"/>
  <c r="AC204" i="1"/>
  <c r="R204"/>
  <c r="U204" s="1"/>
  <c r="BB97"/>
  <c r="AX161"/>
  <c r="AX188"/>
  <c r="AS260"/>
  <c r="AH404"/>
  <c r="AI404" s="1"/>
  <c r="AJ404" s="1"/>
  <c r="J108" i="3" s="1"/>
  <c r="P300" i="1"/>
  <c r="Q300" s="1"/>
  <c r="S300" s="1"/>
  <c r="O594"/>
  <c r="P206"/>
  <c r="Q206" s="1"/>
  <c r="R206" s="1"/>
  <c r="O500"/>
  <c r="AE478"/>
  <c r="AA478"/>
  <c r="R562"/>
  <c r="P562"/>
  <c r="R569"/>
  <c r="P569"/>
  <c r="R526"/>
  <c r="P526"/>
  <c r="P202"/>
  <c r="Q202" s="1"/>
  <c r="AA202" s="1"/>
  <c r="AB202" s="1"/>
  <c r="O496"/>
  <c r="R586"/>
  <c r="P586"/>
  <c r="AC200"/>
  <c r="U280"/>
  <c r="AD280" s="1"/>
  <c r="AE280" s="1"/>
  <c r="AJ280" s="1"/>
  <c r="BB84"/>
  <c r="AN195"/>
  <c r="D193" i="3" s="1"/>
  <c r="BB107" i="1"/>
  <c r="BQ56"/>
  <c r="BL26"/>
  <c r="AA203"/>
  <c r="AB203" s="1"/>
  <c r="R203"/>
  <c r="U203" s="1"/>
  <c r="AC281"/>
  <c r="AT279"/>
  <c r="AU279" s="1"/>
  <c r="W204"/>
  <c r="AX264"/>
  <c r="P205"/>
  <c r="Q205" s="1"/>
  <c r="AC205" s="1"/>
  <c r="O499"/>
  <c r="R544"/>
  <c r="P544"/>
  <c r="R551"/>
  <c r="P551"/>
  <c r="P293"/>
  <c r="Q293" s="1"/>
  <c r="AC293" s="1"/>
  <c r="O587"/>
  <c r="AD462"/>
  <c r="Y462"/>
  <c r="AE598"/>
  <c r="AA598"/>
  <c r="R593"/>
  <c r="P593"/>
  <c r="AD542"/>
  <c r="Y542"/>
  <c r="AS175"/>
  <c r="AA200"/>
  <c r="AB200" s="1"/>
  <c r="BK19"/>
  <c r="BL19" s="1"/>
  <c r="AS124"/>
  <c r="BA123"/>
  <c r="BB123" s="1"/>
  <c r="BA65"/>
  <c r="BB65" s="1"/>
  <c r="BA219"/>
  <c r="BB219" s="1"/>
  <c r="AA281"/>
  <c r="AB281" s="1"/>
  <c r="AX160"/>
  <c r="AS160"/>
  <c r="AX175"/>
  <c r="AQ215"/>
  <c r="AR215" s="1"/>
  <c r="AS215" s="1"/>
  <c r="AT215"/>
  <c r="AU215" s="1"/>
  <c r="AV215" s="1"/>
  <c r="G213" i="3" s="1"/>
  <c r="AT165" i="1"/>
  <c r="AU165" s="1"/>
  <c r="AV165" s="1"/>
  <c r="G163" i="3" s="1"/>
  <c r="AQ165" i="1"/>
  <c r="AR165" s="1"/>
  <c r="AS165" s="1"/>
  <c r="AT272"/>
  <c r="AU272" s="1"/>
  <c r="AV272" s="1"/>
  <c r="G270" i="3" s="1"/>
  <c r="AQ272" i="1"/>
  <c r="AR272" s="1"/>
  <c r="AS272" s="1"/>
  <c r="AT145"/>
  <c r="AU145" s="1"/>
  <c r="AV145" s="1"/>
  <c r="G143" i="3" s="1"/>
  <c r="AQ145" i="1"/>
  <c r="AR145" s="1"/>
  <c r="AS145" s="1"/>
  <c r="AT265"/>
  <c r="AU265" s="1"/>
  <c r="AV265" s="1"/>
  <c r="G263" i="3" s="1"/>
  <c r="AQ265" i="1"/>
  <c r="AR265" s="1"/>
  <c r="AS265" s="1"/>
  <c r="AT254"/>
  <c r="AU254" s="1"/>
  <c r="AV254" s="1"/>
  <c r="G252" i="3" s="1"/>
  <c r="AQ254" i="1"/>
  <c r="AR254" s="1"/>
  <c r="AS254" s="1"/>
  <c r="AQ148"/>
  <c r="AR148" s="1"/>
  <c r="AT148"/>
  <c r="AU148" s="1"/>
  <c r="AV148" s="1"/>
  <c r="G146" i="3" s="1"/>
  <c r="AT177" i="1"/>
  <c r="AU177" s="1"/>
  <c r="AV177" s="1"/>
  <c r="G175" i="3" s="1"/>
  <c r="AQ177" i="1"/>
  <c r="AR177" s="1"/>
  <c r="AS177" s="1"/>
  <c r="AX265"/>
  <c r="K263" i="3" s="1"/>
  <c r="BC169" i="1"/>
  <c r="AZ169"/>
  <c r="BA169" s="1"/>
  <c r="AY169"/>
  <c r="BC122"/>
  <c r="AZ122"/>
  <c r="AY122"/>
  <c r="BC288"/>
  <c r="AZ288"/>
  <c r="BA288" s="1"/>
  <c r="AY288"/>
  <c r="AQ228"/>
  <c r="AR228" s="1"/>
  <c r="AS228" s="1"/>
  <c r="AT228"/>
  <c r="U216"/>
  <c r="AD216" s="1"/>
  <c r="AE216" s="1"/>
  <c r="AJ216" s="1"/>
  <c r="V181"/>
  <c r="T181" s="1"/>
  <c r="Y181" s="1"/>
  <c r="Z181" s="1"/>
  <c r="AN181" s="1"/>
  <c r="D179" i="3" s="1"/>
  <c r="A553" i="1"/>
  <c r="BE259"/>
  <c r="O283"/>
  <c r="P257"/>
  <c r="Q257" s="1"/>
  <c r="BC270"/>
  <c r="AZ270"/>
  <c r="BA270" s="1"/>
  <c r="AY270"/>
  <c r="AW226"/>
  <c r="BH226"/>
  <c r="AL226" s="1"/>
  <c r="AM226" s="1"/>
  <c r="U200"/>
  <c r="V178"/>
  <c r="T178" s="1"/>
  <c r="X178" s="1"/>
  <c r="AP178" s="1"/>
  <c r="I176" i="3" s="1"/>
  <c r="AU127" i="1"/>
  <c r="AV127" s="1"/>
  <c r="G125" i="3" s="1"/>
  <c r="AX127" i="1"/>
  <c r="K125" i="3" s="1"/>
  <c r="V248" i="1"/>
  <c r="T248" s="1"/>
  <c r="Y248" s="1"/>
  <c r="Z248" s="1"/>
  <c r="AN248" s="1"/>
  <c r="D246" i="3" s="1"/>
  <c r="AU155" i="1"/>
  <c r="AV155" s="1"/>
  <c r="G153" i="3" s="1"/>
  <c r="AX155" i="1"/>
  <c r="K153" i="3" s="1"/>
  <c r="V230" i="1"/>
  <c r="T230" s="1"/>
  <c r="Y230" s="1"/>
  <c r="Z230" s="1"/>
  <c r="AN230" s="1"/>
  <c r="D228" i="3" s="1"/>
  <c r="BO44" i="1"/>
  <c r="BP44" s="1"/>
  <c r="BN44"/>
  <c r="A554"/>
  <c r="BE260"/>
  <c r="U255"/>
  <c r="AD255" s="1"/>
  <c r="AE255" s="1"/>
  <c r="AJ255" s="1"/>
  <c r="BH78"/>
  <c r="AL78" s="1"/>
  <c r="AM78" s="1"/>
  <c r="AW78"/>
  <c r="AU213"/>
  <c r="AV213" s="1"/>
  <c r="G211" i="3" s="1"/>
  <c r="AX213" i="1"/>
  <c r="K211" i="3" s="1"/>
  <c r="R256" i="1"/>
  <c r="W256"/>
  <c r="S256"/>
  <c r="AC256"/>
  <c r="AA256"/>
  <c r="AB256" s="1"/>
  <c r="V241"/>
  <c r="T241" s="1"/>
  <c r="Y241" s="1"/>
  <c r="Z241" s="1"/>
  <c r="AN241" s="1"/>
  <c r="D239" i="3" s="1"/>
  <c r="AW158" i="1"/>
  <c r="BH158"/>
  <c r="AL158" s="1"/>
  <c r="AM158" s="1"/>
  <c r="U185"/>
  <c r="AD185" s="1"/>
  <c r="AE185" s="1"/>
  <c r="AJ185" s="1"/>
  <c r="BO219"/>
  <c r="BP219" s="1"/>
  <c r="BQ219" s="1"/>
  <c r="BN219"/>
  <c r="AW161"/>
  <c r="BH161"/>
  <c r="AL161" s="1"/>
  <c r="AM161" s="1"/>
  <c r="BO43"/>
  <c r="BP43" s="1"/>
  <c r="BQ43" s="1"/>
  <c r="BN43"/>
  <c r="BJ62"/>
  <c r="BK62" s="1"/>
  <c r="BL62" s="1"/>
  <c r="O258"/>
  <c r="O552" s="1"/>
  <c r="P232"/>
  <c r="Q232" s="1"/>
  <c r="A69"/>
  <c r="A361"/>
  <c r="G361" s="1"/>
  <c r="A261"/>
  <c r="BE67"/>
  <c r="V204"/>
  <c r="T204" s="1"/>
  <c r="Y204" s="1"/>
  <c r="Z204" s="1"/>
  <c r="AU142"/>
  <c r="AV142" s="1"/>
  <c r="G140" i="3" s="1"/>
  <c r="AX142" i="1"/>
  <c r="K140" i="3" s="1"/>
  <c r="BH175" i="1"/>
  <c r="AL175" s="1"/>
  <c r="AM175" s="1"/>
  <c r="AW175"/>
  <c r="U223"/>
  <c r="AD223" s="1"/>
  <c r="AE223" s="1"/>
  <c r="AJ223" s="1"/>
  <c r="AW239"/>
  <c r="BH239"/>
  <c r="AL239" s="1"/>
  <c r="AM239" s="1"/>
  <c r="BH160"/>
  <c r="AL160" s="1"/>
  <c r="AM160" s="1"/>
  <c r="AW160"/>
  <c r="AW130"/>
  <c r="BH130"/>
  <c r="AL130" s="1"/>
  <c r="AM130" s="1"/>
  <c r="BH260"/>
  <c r="AL260" s="1"/>
  <c r="AM260" s="1"/>
  <c r="AW260"/>
  <c r="BH143"/>
  <c r="AL143" s="1"/>
  <c r="AM143" s="1"/>
  <c r="BB80"/>
  <c r="BB61"/>
  <c r="X195"/>
  <c r="AP195" s="1"/>
  <c r="I193" i="3" s="1"/>
  <c r="BB85" i="1"/>
  <c r="BD65"/>
  <c r="BG64" s="1"/>
  <c r="BI64" s="1"/>
  <c r="N62" i="3" s="1"/>
  <c r="BB118" i="1"/>
  <c r="X192"/>
  <c r="AP192" s="1"/>
  <c r="I190" i="3" s="1"/>
  <c r="X162" i="1"/>
  <c r="AP162" s="1"/>
  <c r="I160" i="3" s="1"/>
  <c r="AR227" i="1"/>
  <c r="AS227" s="1"/>
  <c r="AX158"/>
  <c r="K156" i="3" s="1"/>
  <c r="BJ31" i="1"/>
  <c r="BK31" s="1"/>
  <c r="U184"/>
  <c r="AD184" s="1"/>
  <c r="AE184" s="1"/>
  <c r="AJ184" s="1"/>
  <c r="BC136"/>
  <c r="AZ136"/>
  <c r="BA136" s="1"/>
  <c r="AY136"/>
  <c r="AU263"/>
  <c r="AV263" s="1"/>
  <c r="G261" i="3" s="1"/>
  <c r="AX263" i="1"/>
  <c r="K261" i="3" s="1"/>
  <c r="W274" i="1"/>
  <c r="S274"/>
  <c r="R274"/>
  <c r="AC274"/>
  <c r="AA274"/>
  <c r="AB274" s="1"/>
  <c r="U266"/>
  <c r="AD266" s="1"/>
  <c r="AE266" s="1"/>
  <c r="AJ266" s="1"/>
  <c r="AQ247"/>
  <c r="AR247" s="1"/>
  <c r="AS247" s="1"/>
  <c r="AT247"/>
  <c r="AU247" s="1"/>
  <c r="AV247" s="1"/>
  <c r="G245" i="3" s="1"/>
  <c r="W242" i="1"/>
  <c r="S242"/>
  <c r="AC242"/>
  <c r="AA242"/>
  <c r="AB242" s="1"/>
  <c r="R242"/>
  <c r="BC151"/>
  <c r="AZ151"/>
  <c r="BA151" s="1"/>
  <c r="AY151"/>
  <c r="V182"/>
  <c r="T182" s="1"/>
  <c r="Y182" s="1"/>
  <c r="Z182" s="1"/>
  <c r="AN182" s="1"/>
  <c r="D180" i="3" s="1"/>
  <c r="AU124" i="1"/>
  <c r="AV124" s="1"/>
  <c r="G122" i="3" s="1"/>
  <c r="AX124" i="1"/>
  <c r="K122" i="3" s="1"/>
  <c r="U164" i="1"/>
  <c r="AD164" s="1"/>
  <c r="AE164" s="1"/>
  <c r="AJ164" s="1"/>
  <c r="V184"/>
  <c r="T184" s="1"/>
  <c r="X184" s="1"/>
  <c r="AP184" s="1"/>
  <c r="I182" i="3" s="1"/>
  <c r="AW122" i="1"/>
  <c r="BH122"/>
  <c r="AL122" s="1"/>
  <c r="AM122" s="1"/>
  <c r="V273"/>
  <c r="T273" s="1"/>
  <c r="Y273" s="1"/>
  <c r="Z273" s="1"/>
  <c r="AN273" s="1"/>
  <c r="D271" i="3" s="1"/>
  <c r="BC226" i="1"/>
  <c r="AZ226"/>
  <c r="BA226" s="1"/>
  <c r="AY226"/>
  <c r="U178"/>
  <c r="AD178" s="1"/>
  <c r="AE178" s="1"/>
  <c r="AJ178" s="1"/>
  <c r="U182"/>
  <c r="AD182" s="1"/>
  <c r="AE182" s="1"/>
  <c r="AJ182" s="1"/>
  <c r="V167"/>
  <c r="T167" s="1"/>
  <c r="Y167" s="1"/>
  <c r="Z167" s="1"/>
  <c r="AN167" s="1"/>
  <c r="D165" i="3" s="1"/>
  <c r="BH136" i="1"/>
  <c r="AL136" s="1"/>
  <c r="AM136" s="1"/>
  <c r="AW136"/>
  <c r="AQ176"/>
  <c r="AR176" s="1"/>
  <c r="AS176" s="1"/>
  <c r="U248"/>
  <c r="AD248" s="1"/>
  <c r="AE248" s="1"/>
  <c r="AJ248" s="1"/>
  <c r="AC186"/>
  <c r="AA186"/>
  <c r="AB186" s="1"/>
  <c r="R186"/>
  <c r="W186"/>
  <c r="S186"/>
  <c r="BH288"/>
  <c r="AL288" s="1"/>
  <c r="AM288" s="1"/>
  <c r="AW288"/>
  <c r="BJ51"/>
  <c r="BK51" s="1"/>
  <c r="BL51" s="1"/>
  <c r="BO28"/>
  <c r="BP28" s="1"/>
  <c r="BQ28" s="1"/>
  <c r="BN28"/>
  <c r="A70"/>
  <c r="A362"/>
  <c r="G362" s="1"/>
  <c r="A262"/>
  <c r="BE68"/>
  <c r="V216"/>
  <c r="T216" s="1"/>
  <c r="X216" s="1"/>
  <c r="AP216" s="1"/>
  <c r="I214" i="3" s="1"/>
  <c r="BC78" i="1"/>
  <c r="AZ78"/>
  <c r="BA78" s="1"/>
  <c r="AY78"/>
  <c r="U241"/>
  <c r="AD241" s="1"/>
  <c r="AE241" s="1"/>
  <c r="AJ241" s="1"/>
  <c r="V168"/>
  <c r="T168" s="1"/>
  <c r="Y168" s="1"/>
  <c r="Z168" s="1"/>
  <c r="AN168" s="1"/>
  <c r="D166" i="3" s="1"/>
  <c r="V185" i="1"/>
  <c r="T185" s="1"/>
  <c r="Y185" s="1"/>
  <c r="Z185" s="1"/>
  <c r="AN185" s="1"/>
  <c r="D183" i="3" s="1"/>
  <c r="BC259" i="1"/>
  <c r="AZ259"/>
  <c r="BA259" s="1"/>
  <c r="AY259"/>
  <c r="AQ174"/>
  <c r="AR174" s="1"/>
  <c r="AS174" s="1"/>
  <c r="AT174"/>
  <c r="U181"/>
  <c r="AD181" s="1"/>
  <c r="O276"/>
  <c r="O570" s="1"/>
  <c r="P250"/>
  <c r="Q250" s="1"/>
  <c r="AU227"/>
  <c r="AV227" s="1"/>
  <c r="G225" i="3" s="1"/>
  <c r="AX227" i="1"/>
  <c r="K225" i="3" s="1"/>
  <c r="BH140" i="1"/>
  <c r="AL140" s="1"/>
  <c r="AM140" s="1"/>
  <c r="AW140"/>
  <c r="X149"/>
  <c r="AP149" s="1"/>
  <c r="I147" i="3" s="1"/>
  <c r="BB93" i="1"/>
  <c r="X199"/>
  <c r="AP199" s="1"/>
  <c r="I197" i="3" s="1"/>
  <c r="Y272" i="1"/>
  <c r="Z272" s="1"/>
  <c r="AN272" s="1"/>
  <c r="D270" i="3" s="1"/>
  <c r="BD53" i="1"/>
  <c r="BG52" s="1"/>
  <c r="BI52" s="1"/>
  <c r="N50" i="3" s="1"/>
  <c r="BP54" i="1"/>
  <c r="BQ54" s="1"/>
  <c r="Y165"/>
  <c r="Z165" s="1"/>
  <c r="AN165" s="1"/>
  <c r="D163" i="3" s="1"/>
  <c r="BD61" i="1"/>
  <c r="BG60" s="1"/>
  <c r="BI60" s="1"/>
  <c r="N58" i="3" s="1"/>
  <c r="AX246" i="1"/>
  <c r="K244" i="3" s="1"/>
  <c r="BC152" i="1"/>
  <c r="AZ152"/>
  <c r="BA152" s="1"/>
  <c r="AY152"/>
  <c r="U273"/>
  <c r="AD273" s="1"/>
  <c r="AE273" s="1"/>
  <c r="AJ273" s="1"/>
  <c r="U167"/>
  <c r="AD167" s="1"/>
  <c r="AE167" s="1"/>
  <c r="AJ167" s="1"/>
  <c r="O301"/>
  <c r="P275"/>
  <c r="Q275" s="1"/>
  <c r="U168"/>
  <c r="AD168" s="1"/>
  <c r="AE168" s="1"/>
  <c r="AJ168" s="1"/>
  <c r="R224"/>
  <c r="W224"/>
  <c r="S224"/>
  <c r="AC224"/>
  <c r="AA224"/>
  <c r="AB224" s="1"/>
  <c r="AC267"/>
  <c r="AA267"/>
  <c r="AB267" s="1"/>
  <c r="R267"/>
  <c r="W267"/>
  <c r="S267"/>
  <c r="BH246"/>
  <c r="AL246" s="1"/>
  <c r="AM246" s="1"/>
  <c r="AW246"/>
  <c r="O294"/>
  <c r="P268"/>
  <c r="Q268" s="1"/>
  <c r="BH151"/>
  <c r="AL151" s="1"/>
  <c r="AM151" s="1"/>
  <c r="AW151"/>
  <c r="AU128"/>
  <c r="AV128" s="1"/>
  <c r="G126" i="3" s="1"/>
  <c r="AX128" i="1"/>
  <c r="K126" i="3" s="1"/>
  <c r="V164" i="1"/>
  <c r="T164" s="1"/>
  <c r="Y164" s="1"/>
  <c r="Z164" s="1"/>
  <c r="AN164" s="1"/>
  <c r="D162" i="3" s="1"/>
  <c r="U230" i="1"/>
  <c r="AD230" s="1"/>
  <c r="AE230" s="1"/>
  <c r="AJ230" s="1"/>
  <c r="AT157"/>
  <c r="AQ157"/>
  <c r="AR157" s="1"/>
  <c r="AS157" s="1"/>
  <c r="BM66"/>
  <c r="P64" i="3" s="1"/>
  <c r="BD66" i="1"/>
  <c r="BG65" s="1"/>
  <c r="BI65" s="1"/>
  <c r="N63" i="3" s="1"/>
  <c r="AU135" i="1"/>
  <c r="AV135" s="1"/>
  <c r="G133" i="3" s="1"/>
  <c r="AX135" i="1"/>
  <c r="K133" i="3" s="1"/>
  <c r="AQ163" i="1"/>
  <c r="AR163" s="1"/>
  <c r="AS163" s="1"/>
  <c r="AT163"/>
  <c r="AU163" s="1"/>
  <c r="AV163" s="1"/>
  <c r="G161" i="3" s="1"/>
  <c r="V255" i="1"/>
  <c r="T255" s="1"/>
  <c r="Y255" s="1"/>
  <c r="Z255" s="1"/>
  <c r="AN255" s="1"/>
  <c r="D253" i="3" s="1"/>
  <c r="R249" i="1"/>
  <c r="W249"/>
  <c r="S249"/>
  <c r="AC249"/>
  <c r="AA249"/>
  <c r="AB249" s="1"/>
  <c r="V266"/>
  <c r="T266" s="1"/>
  <c r="X266" s="1"/>
  <c r="AP266" s="1"/>
  <c r="I264" i="3" s="1"/>
  <c r="V299" i="1"/>
  <c r="T299" s="1"/>
  <c r="BC138"/>
  <c r="AZ138"/>
  <c r="BA138" s="1"/>
  <c r="BB138" s="1"/>
  <c r="AY138"/>
  <c r="AT144"/>
  <c r="AQ144"/>
  <c r="AR144" s="1"/>
  <c r="AT146"/>
  <c r="AQ146"/>
  <c r="AR146" s="1"/>
  <c r="AS146" s="1"/>
  <c r="AC231"/>
  <c r="AA231"/>
  <c r="AB231" s="1"/>
  <c r="R231"/>
  <c r="W231"/>
  <c r="S231"/>
  <c r="R187"/>
  <c r="W187"/>
  <c r="S187"/>
  <c r="AC187"/>
  <c r="AA187"/>
  <c r="AB187" s="1"/>
  <c r="V223"/>
  <c r="T223" s="1"/>
  <c r="Y223" s="1"/>
  <c r="Z223" s="1"/>
  <c r="AN223" s="1"/>
  <c r="D221" i="3" s="1"/>
  <c r="R183" i="1"/>
  <c r="W183"/>
  <c r="S183"/>
  <c r="AC183"/>
  <c r="AA183"/>
  <c r="AB183" s="1"/>
  <c r="BH264"/>
  <c r="AL264" s="1"/>
  <c r="AM264" s="1"/>
  <c r="AW264"/>
  <c r="Y148"/>
  <c r="Z148" s="1"/>
  <c r="AN148" s="1"/>
  <c r="D146" i="3" s="1"/>
  <c r="BM65" i="1"/>
  <c r="P63" i="3" s="1"/>
  <c r="AS140" i="1"/>
  <c r="AX130"/>
  <c r="K128" i="3" s="1"/>
  <c r="Z475" i="1" l="1"/>
  <c r="AE475" s="1"/>
  <c r="V475"/>
  <c r="W475" s="1"/>
  <c r="BF475" s="1"/>
  <c r="BG475" s="1"/>
  <c r="CH475" s="1"/>
  <c r="BI475" s="1"/>
  <c r="BJ475" s="1"/>
  <c r="AE181"/>
  <c r="AJ181" s="1"/>
  <c r="S475"/>
  <c r="U475" s="1"/>
  <c r="X475"/>
  <c r="Y475" s="1"/>
  <c r="BE475"/>
  <c r="CI475" s="1"/>
  <c r="AQ190"/>
  <c r="AR190" s="1"/>
  <c r="AS190" s="1"/>
  <c r="AH437"/>
  <c r="AI437" s="1"/>
  <c r="AJ437" s="1"/>
  <c r="J141" i="3" s="1"/>
  <c r="AS188" i="1"/>
  <c r="BO237"/>
  <c r="BP237" s="1"/>
  <c r="BQ237" s="1"/>
  <c r="BL210"/>
  <c r="AT176"/>
  <c r="AU176" s="1"/>
  <c r="AV176" s="1"/>
  <c r="G174" i="3" s="1"/>
  <c r="P234"/>
  <c r="BO236" i="1"/>
  <c r="BP236" s="1"/>
  <c r="BQ236" s="1"/>
  <c r="BH188"/>
  <c r="AL188" s="1"/>
  <c r="AM188" s="1"/>
  <c r="AW188"/>
  <c r="AX437"/>
  <c r="BA437" s="1"/>
  <c r="E141" i="3" s="1"/>
  <c r="AW434" i="1"/>
  <c r="AQ657"/>
  <c r="BR657" s="1"/>
  <c r="BT657" s="1"/>
  <c r="BX625"/>
  <c r="AW143"/>
  <c r="AX143"/>
  <c r="K141" i="3" s="1"/>
  <c r="AU409" i="1"/>
  <c r="I10" i="6"/>
  <c r="J50" i="10" s="1"/>
  <c r="AY589" i="1"/>
  <c r="AZ589" s="1"/>
  <c r="BS619"/>
  <c r="P8" i="7"/>
  <c r="AP421" i="1"/>
  <c r="AQ421" s="1"/>
  <c r="BY628"/>
  <c r="BZ628" s="1"/>
  <c r="I8" i="6"/>
  <c r="J48" i="10" s="1"/>
  <c r="AY468" i="1"/>
  <c r="AZ468" s="1"/>
  <c r="AS416"/>
  <c r="AT416" s="1"/>
  <c r="AU416" s="1"/>
  <c r="AU341"/>
  <c r="AQ416"/>
  <c r="BR416" s="1"/>
  <c r="BO624"/>
  <c r="BP624" s="1"/>
  <c r="BQ624" s="1"/>
  <c r="AS640"/>
  <c r="AT640" s="1"/>
  <c r="AU640" s="1"/>
  <c r="H10" i="6"/>
  <c r="I49" i="10" s="1"/>
  <c r="AY465" i="1"/>
  <c r="AZ465" s="1"/>
  <c r="AP436"/>
  <c r="L140" i="3" s="1"/>
  <c r="AQ556" i="1"/>
  <c r="BR556" s="1"/>
  <c r="BT556" s="1"/>
  <c r="L260" i="3"/>
  <c r="BT625" i="1"/>
  <c r="CA625" s="1"/>
  <c r="CB625" s="1"/>
  <c r="AS352"/>
  <c r="AT352" s="1"/>
  <c r="BS625"/>
  <c r="AN394"/>
  <c r="BS352"/>
  <c r="L56" i="3"/>
  <c r="AN446" i="1"/>
  <c r="AP446"/>
  <c r="AS446" s="1"/>
  <c r="AT446" s="1"/>
  <c r="AU446" s="1"/>
  <c r="BW628"/>
  <c r="AD501"/>
  <c r="AA458"/>
  <c r="AG458" s="1"/>
  <c r="AX459"/>
  <c r="BA459" s="1"/>
  <c r="E163" i="3" s="1"/>
  <c r="AX482" i="1"/>
  <c r="BA482" s="1"/>
  <c r="E186" i="3" s="1"/>
  <c r="AP393" i="1"/>
  <c r="L97" i="3" s="1"/>
  <c r="AX559" i="1"/>
  <c r="BA559" s="1"/>
  <c r="E263" i="3" s="1"/>
  <c r="BA508" i="1"/>
  <c r="E212" i="3" s="1"/>
  <c r="AP395" i="1"/>
  <c r="L99" i="3" s="1"/>
  <c r="BN654" i="1"/>
  <c r="BO654" s="1"/>
  <c r="BP654" s="1"/>
  <c r="BQ654" s="1"/>
  <c r="BO620"/>
  <c r="BP620" s="1"/>
  <c r="BQ620" s="1"/>
  <c r="AN384"/>
  <c r="AP521"/>
  <c r="L225" i="3" s="1"/>
  <c r="AH547" i="1"/>
  <c r="AI547" s="1"/>
  <c r="AJ547" s="1"/>
  <c r="J251" i="3" s="1"/>
  <c r="AN402" i="1"/>
  <c r="AP564"/>
  <c r="AS564" s="1"/>
  <c r="AT564" s="1"/>
  <c r="AQ637"/>
  <c r="BR637" s="1"/>
  <c r="BT637" s="1"/>
  <c r="AH438"/>
  <c r="AI438" s="1"/>
  <c r="AJ438" s="1"/>
  <c r="J142" i="3" s="1"/>
  <c r="AW470" i="1"/>
  <c r="AC501"/>
  <c r="AL682"/>
  <c r="AM682" s="1"/>
  <c r="AN682" s="1"/>
  <c r="AW451"/>
  <c r="AP532"/>
  <c r="AS532" s="1"/>
  <c r="AT532" s="1"/>
  <c r="BQ326"/>
  <c r="BN643"/>
  <c r="BK643" s="1"/>
  <c r="BL643" s="1"/>
  <c r="AG590"/>
  <c r="AH590" s="1"/>
  <c r="AI590" s="1"/>
  <c r="AJ590" s="1"/>
  <c r="AY533"/>
  <c r="AZ533" s="1"/>
  <c r="AS428"/>
  <c r="AT428" s="1"/>
  <c r="AU348"/>
  <c r="CG646"/>
  <c r="AK695"/>
  <c r="BM695" s="1"/>
  <c r="AY437"/>
  <c r="AZ437" s="1"/>
  <c r="AN422"/>
  <c r="AP394"/>
  <c r="L98" i="3" s="1"/>
  <c r="BW348" i="1"/>
  <c r="BF590"/>
  <c r="BG590" s="1"/>
  <c r="CH590" s="1"/>
  <c r="BI590" s="1"/>
  <c r="BJ590" s="1"/>
  <c r="BA399"/>
  <c r="E103" i="3" s="1"/>
  <c r="AP553" i="1"/>
  <c r="L257" i="3" s="1"/>
  <c r="BX619" i="1"/>
  <c r="CA621"/>
  <c r="CB621" s="1"/>
  <c r="AL399"/>
  <c r="AM399" s="1"/>
  <c r="AN399" s="1"/>
  <c r="AP376"/>
  <c r="AS376" s="1"/>
  <c r="AT376" s="1"/>
  <c r="AP435"/>
  <c r="AQ435" s="1"/>
  <c r="BR435" s="1"/>
  <c r="M139" i="3" s="1"/>
  <c r="BT619" i="1"/>
  <c r="CA619" s="1"/>
  <c r="CC619" s="1"/>
  <c r="CD619" s="1"/>
  <c r="CE619" s="1"/>
  <c r="AN528"/>
  <c r="AP422"/>
  <c r="L126" i="3" s="1"/>
  <c r="AP528" i="1"/>
  <c r="L232" i="3" s="1"/>
  <c r="BF472" i="1"/>
  <c r="BG472" s="1"/>
  <c r="CH472" s="1"/>
  <c r="BI472" s="1"/>
  <c r="BJ472" s="1"/>
  <c r="AH451"/>
  <c r="AI451" s="1"/>
  <c r="AJ451" s="1"/>
  <c r="AL451" s="1"/>
  <c r="AM451" s="1"/>
  <c r="AN451" s="1"/>
  <c r="AX547"/>
  <c r="BA547" s="1"/>
  <c r="E251" i="3" s="1"/>
  <c r="AP571" i="1"/>
  <c r="L275" i="3" s="1"/>
  <c r="AQ428" i="1"/>
  <c r="BR428" s="1"/>
  <c r="BT428" s="1"/>
  <c r="AP390"/>
  <c r="L94" i="3" s="1"/>
  <c r="AP372" i="1"/>
  <c r="L76" i="3" s="1"/>
  <c r="AH516" i="1"/>
  <c r="AI516" s="1"/>
  <c r="AJ516" s="1"/>
  <c r="J220" i="3" s="1"/>
  <c r="BJ57" i="1"/>
  <c r="BK57" s="1"/>
  <c r="BL57" s="1"/>
  <c r="BG458"/>
  <c r="CH458" s="1"/>
  <c r="BI458" s="1"/>
  <c r="BJ458" s="1"/>
  <c r="BJ50"/>
  <c r="BK50" s="1"/>
  <c r="BL50" s="1"/>
  <c r="AP463"/>
  <c r="L167" i="3" s="1"/>
  <c r="BT427" i="1"/>
  <c r="BA582"/>
  <c r="E286" i="3" s="1"/>
  <c r="AP396" i="1"/>
  <c r="AQ396" s="1"/>
  <c r="L117" i="3"/>
  <c r="M131"/>
  <c r="J13" i="6"/>
  <c r="J52" i="10"/>
  <c r="AV590" i="1"/>
  <c r="AW590" s="1"/>
  <c r="BM603"/>
  <c r="BN603" s="1"/>
  <c r="AX443"/>
  <c r="BA443" s="1"/>
  <c r="E147" i="3" s="1"/>
  <c r="AP402" i="1"/>
  <c r="AQ402" s="1"/>
  <c r="AW439"/>
  <c r="AS417"/>
  <c r="AT417" s="1"/>
  <c r="AU417" s="1"/>
  <c r="BF479"/>
  <c r="BG479" s="1"/>
  <c r="CH479" s="1"/>
  <c r="BI479" s="1"/>
  <c r="BJ479" s="1"/>
  <c r="AH558"/>
  <c r="AI558" s="1"/>
  <c r="AJ558" s="1"/>
  <c r="J262" i="3" s="1"/>
  <c r="AX467" i="1"/>
  <c r="BA467" s="1"/>
  <c r="E171" i="3" s="1"/>
  <c r="BU427" i="1"/>
  <c r="BV427" s="1"/>
  <c r="BW427" s="1"/>
  <c r="AQ417"/>
  <c r="BR417" s="1"/>
  <c r="BT417" s="1"/>
  <c r="AX548"/>
  <c r="AY548" s="1"/>
  <c r="AZ548" s="1"/>
  <c r="BX427"/>
  <c r="AS427"/>
  <c r="AT427" s="1"/>
  <c r="AU427" s="1"/>
  <c r="CG656"/>
  <c r="AL680"/>
  <c r="AM680" s="1"/>
  <c r="AN680" s="1"/>
  <c r="L131" i="3"/>
  <c r="AA567" i="1"/>
  <c r="AG567" s="1"/>
  <c r="AN386"/>
  <c r="AV549"/>
  <c r="AW549" s="1"/>
  <c r="X481"/>
  <c r="Y481" s="1"/>
  <c r="AV481" s="1"/>
  <c r="BD536"/>
  <c r="AQ410"/>
  <c r="BR410" s="1"/>
  <c r="BT410" s="1"/>
  <c r="R44" i="7"/>
  <c r="X486" i="1"/>
  <c r="Y486" s="1"/>
  <c r="AA535"/>
  <c r="AG535" s="1"/>
  <c r="AY423"/>
  <c r="AZ423" s="1"/>
  <c r="AQ527"/>
  <c r="BR527" s="1"/>
  <c r="AK399"/>
  <c r="BM399" s="1"/>
  <c r="J144" i="3"/>
  <c r="AK469" i="1"/>
  <c r="BM469" s="1"/>
  <c r="AL572"/>
  <c r="AM572" s="1"/>
  <c r="AX597"/>
  <c r="BA597" s="1"/>
  <c r="E301" i="3" s="1"/>
  <c r="L267"/>
  <c r="AS527" i="1"/>
  <c r="AT527" s="1"/>
  <c r="AU527" s="1"/>
  <c r="AL688"/>
  <c r="AM688" s="1"/>
  <c r="AN688" s="1"/>
  <c r="AK482"/>
  <c r="BM482" s="1"/>
  <c r="AK582"/>
  <c r="BM582" s="1"/>
  <c r="AL469"/>
  <c r="AM469" s="1"/>
  <c r="AN469" s="1"/>
  <c r="AL482"/>
  <c r="AM482" s="1"/>
  <c r="AN482" s="1"/>
  <c r="AW541"/>
  <c r="AX453"/>
  <c r="BA453" s="1"/>
  <c r="E157" i="3" s="1"/>
  <c r="AQ545" i="1"/>
  <c r="BR545" s="1"/>
  <c r="AS414"/>
  <c r="AT414" s="1"/>
  <c r="AU414" s="1"/>
  <c r="AS545"/>
  <c r="AT545" s="1"/>
  <c r="AU545" s="1"/>
  <c r="AP374"/>
  <c r="L78" i="3" s="1"/>
  <c r="BL18" i="1"/>
  <c r="BU639"/>
  <c r="BV639" s="1"/>
  <c r="M48" i="7"/>
  <c r="N48" s="1"/>
  <c r="AL582" i="1"/>
  <c r="AM582" s="1"/>
  <c r="AK540"/>
  <c r="BM540" s="1"/>
  <c r="AW456"/>
  <c r="AP373"/>
  <c r="AQ373" s="1"/>
  <c r="AP377"/>
  <c r="AQ377" s="1"/>
  <c r="AP386"/>
  <c r="L90" i="3" s="1"/>
  <c r="AP507" i="1"/>
  <c r="L211" i="3" s="1"/>
  <c r="AL440" i="1"/>
  <c r="AM440" s="1"/>
  <c r="AN440" s="1"/>
  <c r="AQ414"/>
  <c r="BR414" s="1"/>
  <c r="AS410"/>
  <c r="AT410" s="1"/>
  <c r="AU410" s="1"/>
  <c r="J8" i="6"/>
  <c r="K48" i="10" s="1"/>
  <c r="BF542" i="1"/>
  <c r="BG542" s="1"/>
  <c r="CH542" s="1"/>
  <c r="BI542" s="1"/>
  <c r="BJ542" s="1"/>
  <c r="AL540"/>
  <c r="AM540" s="1"/>
  <c r="AQ563"/>
  <c r="BR563" s="1"/>
  <c r="AU340"/>
  <c r="AK683"/>
  <c r="AP683" s="1"/>
  <c r="R8" i="7"/>
  <c r="K8" i="6"/>
  <c r="L48" i="10" s="1"/>
  <c r="AC476" i="1"/>
  <c r="AC461"/>
  <c r="AA524"/>
  <c r="AG524" s="1"/>
  <c r="AE584"/>
  <c r="AK589"/>
  <c r="BM589" s="1"/>
  <c r="AD461"/>
  <c r="AK392"/>
  <c r="BM392" s="1"/>
  <c r="AL589"/>
  <c r="AM589" s="1"/>
  <c r="AN589" s="1"/>
  <c r="AK533"/>
  <c r="BM533" s="1"/>
  <c r="AD479"/>
  <c r="AL565"/>
  <c r="AM565" s="1"/>
  <c r="AX583"/>
  <c r="AY583" s="1"/>
  <c r="AZ583" s="1"/>
  <c r="AW534"/>
  <c r="AP401"/>
  <c r="AS401" s="1"/>
  <c r="AT401" s="1"/>
  <c r="AU401" s="1"/>
  <c r="BA522"/>
  <c r="E226" i="3" s="1"/>
  <c r="AX442" i="1"/>
  <c r="BA442" s="1"/>
  <c r="E146" i="3" s="1"/>
  <c r="BQ35" i="1"/>
  <c r="J269" i="3"/>
  <c r="BF580" i="1"/>
  <c r="BG580" s="1"/>
  <c r="CH580" s="1"/>
  <c r="BI580" s="1"/>
  <c r="BJ580" s="1"/>
  <c r="AQ655"/>
  <c r="BR655" s="1"/>
  <c r="BX655" s="1"/>
  <c r="CB612"/>
  <c r="AD476"/>
  <c r="AZ139"/>
  <c r="BA139" s="1"/>
  <c r="AL392"/>
  <c r="AM392" s="1"/>
  <c r="AN392" s="1"/>
  <c r="AK452"/>
  <c r="BM452" s="1"/>
  <c r="AL533"/>
  <c r="AM533" s="1"/>
  <c r="AN533" s="1"/>
  <c r="AP418"/>
  <c r="AS418" s="1"/>
  <c r="AT418" s="1"/>
  <c r="AU418" s="1"/>
  <c r="AQ413"/>
  <c r="BR413" s="1"/>
  <c r="AH566"/>
  <c r="AI566" s="1"/>
  <c r="AJ566" s="1"/>
  <c r="J270" i="3" s="1"/>
  <c r="Q8" i="7"/>
  <c r="R5"/>
  <c r="K6" i="6"/>
  <c r="L46" i="10" s="1"/>
  <c r="AP415" i="1"/>
  <c r="L119" i="3" s="1"/>
  <c r="AW509" i="1"/>
  <c r="BF476"/>
  <c r="BG476" s="1"/>
  <c r="CH476" s="1"/>
  <c r="BI476" s="1"/>
  <c r="BJ476" s="1"/>
  <c r="AH597"/>
  <c r="AI597" s="1"/>
  <c r="AJ597" s="1"/>
  <c r="J301" i="3" s="1"/>
  <c r="X568" i="1"/>
  <c r="Y568" s="1"/>
  <c r="AN538"/>
  <c r="AP379"/>
  <c r="L83" i="3" s="1"/>
  <c r="BD574" i="1"/>
  <c r="AP432"/>
  <c r="AQ432" s="1"/>
  <c r="AL508"/>
  <c r="AM508" s="1"/>
  <c r="AN508" s="1"/>
  <c r="AQ531"/>
  <c r="BR531" s="1"/>
  <c r="BX531" s="1"/>
  <c r="AS531"/>
  <c r="AT531" s="1"/>
  <c r="AU531" s="1"/>
  <c r="AK508"/>
  <c r="BM508" s="1"/>
  <c r="BS639"/>
  <c r="AL678"/>
  <c r="AM678" s="1"/>
  <c r="AN678" s="1"/>
  <c r="AH443"/>
  <c r="AI443" s="1"/>
  <c r="AJ443" s="1"/>
  <c r="J147" i="3" s="1"/>
  <c r="AV567" i="1"/>
  <c r="AW567" s="1"/>
  <c r="BF524"/>
  <c r="BG524" s="1"/>
  <c r="CH524" s="1"/>
  <c r="BI524" s="1"/>
  <c r="BJ524" s="1"/>
  <c r="N46" i="7"/>
  <c r="L53" s="1"/>
  <c r="L54" s="1"/>
  <c r="M12" i="6"/>
  <c r="M51" i="10" s="1"/>
  <c r="S28" i="14" s="1"/>
  <c r="BQ58" i="1"/>
  <c r="X543"/>
  <c r="Y543" s="1"/>
  <c r="AP449"/>
  <c r="AS449" s="1"/>
  <c r="AT449" s="1"/>
  <c r="AU449" s="1"/>
  <c r="BD568"/>
  <c r="BD550"/>
  <c r="J128" i="3"/>
  <c r="BT639" i="1"/>
  <c r="CA639" s="1"/>
  <c r="CC639" s="1"/>
  <c r="CD639" s="1"/>
  <c r="CE639" s="1"/>
  <c r="AH456"/>
  <c r="AI456" s="1"/>
  <c r="AJ456" s="1"/>
  <c r="J160" i="3" s="1"/>
  <c r="X574" i="1"/>
  <c r="AD574" s="1"/>
  <c r="Y510"/>
  <c r="AV510" s="1"/>
  <c r="Z550"/>
  <c r="AA550" s="1"/>
  <c r="AC510"/>
  <c r="AX579"/>
  <c r="BA579" s="1"/>
  <c r="E283" i="3" s="1"/>
  <c r="AP538" i="1"/>
  <c r="L242" i="3" s="1"/>
  <c r="AW457" i="1"/>
  <c r="BF535"/>
  <c r="BG535" s="1"/>
  <c r="CH535" s="1"/>
  <c r="BI535" s="1"/>
  <c r="BJ535" s="1"/>
  <c r="BO639"/>
  <c r="BP639" s="1"/>
  <c r="AS639"/>
  <c r="AT639" s="1"/>
  <c r="AU639" s="1"/>
  <c r="M52" i="7"/>
  <c r="AA461" i="1"/>
  <c r="AG461" s="1"/>
  <c r="AA573"/>
  <c r="AG573" s="1"/>
  <c r="AD524"/>
  <c r="AV524"/>
  <c r="AX524" s="1"/>
  <c r="AS431"/>
  <c r="AT431" s="1"/>
  <c r="AU431" s="1"/>
  <c r="BL20"/>
  <c r="BY607"/>
  <c r="BZ607" s="1"/>
  <c r="AC475"/>
  <c r="AA591"/>
  <c r="AG591" s="1"/>
  <c r="AL515"/>
  <c r="AM515" s="1"/>
  <c r="AN515" s="1"/>
  <c r="AP375"/>
  <c r="L79" i="3" s="1"/>
  <c r="AQ431" i="1"/>
  <c r="BR431" s="1"/>
  <c r="BU431" s="1"/>
  <c r="BV431" s="1"/>
  <c r="BW431" s="1"/>
  <c r="AW474"/>
  <c r="BA441"/>
  <c r="E145" i="3" s="1"/>
  <c r="AK684" i="1"/>
  <c r="AP684" s="1"/>
  <c r="AA488"/>
  <c r="AG488" s="1"/>
  <c r="AV461"/>
  <c r="AW461" s="1"/>
  <c r="AW473"/>
  <c r="BF473"/>
  <c r="BG473" s="1"/>
  <c r="CH473" s="1"/>
  <c r="BI473" s="1"/>
  <c r="BJ473" s="1"/>
  <c r="AK669"/>
  <c r="AP669" s="1"/>
  <c r="AK671"/>
  <c r="BM671" s="1"/>
  <c r="AA476"/>
  <c r="AG476" s="1"/>
  <c r="AK437"/>
  <c r="BM437" s="1"/>
  <c r="AC479"/>
  <c r="AV501"/>
  <c r="AW501" s="1"/>
  <c r="AP398"/>
  <c r="AQ398" s="1"/>
  <c r="BE481"/>
  <c r="CI481" s="1"/>
  <c r="AX471"/>
  <c r="AY471" s="1"/>
  <c r="AZ471" s="1"/>
  <c r="BQ321"/>
  <c r="AK686"/>
  <c r="AP686" s="1"/>
  <c r="BM355"/>
  <c r="CG355" s="1"/>
  <c r="AG501"/>
  <c r="AV485"/>
  <c r="AW485" s="1"/>
  <c r="AC458"/>
  <c r="AA475"/>
  <c r="AG475" s="1"/>
  <c r="AC524"/>
  <c r="AK468"/>
  <c r="BM468" s="1"/>
  <c r="AL437"/>
  <c r="AM437" s="1"/>
  <c r="AN437" s="1"/>
  <c r="AK441"/>
  <c r="BM441" s="1"/>
  <c r="AW483"/>
  <c r="AP581"/>
  <c r="AQ581" s="1"/>
  <c r="BA440"/>
  <c r="E144" i="3" s="1"/>
  <c r="AV475" i="1"/>
  <c r="AW475" s="1"/>
  <c r="CC630"/>
  <c r="CD630" s="1"/>
  <c r="CE630" s="1"/>
  <c r="AV479"/>
  <c r="AW479" s="1"/>
  <c r="AH534"/>
  <c r="AI534" s="1"/>
  <c r="AJ534" s="1"/>
  <c r="J238" i="3" s="1"/>
  <c r="AF473" i="1"/>
  <c r="AD475"/>
  <c r="AK522"/>
  <c r="BM522" s="1"/>
  <c r="AL468"/>
  <c r="AM468" s="1"/>
  <c r="AN468" s="1"/>
  <c r="AL441"/>
  <c r="AM441" s="1"/>
  <c r="AN441" s="1"/>
  <c r="AK515"/>
  <c r="BM515" s="1"/>
  <c r="AP378"/>
  <c r="L82" i="3" s="1"/>
  <c r="AG473" i="1"/>
  <c r="BF567"/>
  <c r="BG567" s="1"/>
  <c r="CH567" s="1"/>
  <c r="BI567" s="1"/>
  <c r="BJ567" s="1"/>
  <c r="AH453"/>
  <c r="AI453" s="1"/>
  <c r="AJ453" s="1"/>
  <c r="J157" i="3" s="1"/>
  <c r="V480" i="1"/>
  <c r="W480" s="1"/>
  <c r="BC477"/>
  <c r="AL687"/>
  <c r="AM687" s="1"/>
  <c r="AN687" s="1"/>
  <c r="BC561"/>
  <c r="CA618"/>
  <c r="CC618" s="1"/>
  <c r="CD618" s="1"/>
  <c r="AL673"/>
  <c r="AM673" s="1"/>
  <c r="S536"/>
  <c r="U536" s="1"/>
  <c r="AB536" s="1"/>
  <c r="X477"/>
  <c r="Y477" s="1"/>
  <c r="AY455"/>
  <c r="AZ455" s="1"/>
  <c r="AL674"/>
  <c r="AM674" s="1"/>
  <c r="AH459"/>
  <c r="AI459" s="1"/>
  <c r="AJ459" s="1"/>
  <c r="J163" i="3" s="1"/>
  <c r="AC591" i="1"/>
  <c r="AA542"/>
  <c r="AG542" s="1"/>
  <c r="AE517"/>
  <c r="AD567"/>
  <c r="AE487"/>
  <c r="AQ506"/>
  <c r="BR506" s="1"/>
  <c r="AB567"/>
  <c r="AP380"/>
  <c r="AS380" s="1"/>
  <c r="AT380" s="1"/>
  <c r="AF584"/>
  <c r="BM666"/>
  <c r="CG666" s="1"/>
  <c r="AC598"/>
  <c r="AX523"/>
  <c r="AY523" s="1"/>
  <c r="AZ523" s="1"/>
  <c r="BF485"/>
  <c r="BG485" s="1"/>
  <c r="CH485" s="1"/>
  <c r="BI485" s="1"/>
  <c r="BJ485" s="1"/>
  <c r="AK672"/>
  <c r="BM672" s="1"/>
  <c r="AY686"/>
  <c r="AZ686" s="1"/>
  <c r="S490"/>
  <c r="U490" s="1"/>
  <c r="AB490" s="1"/>
  <c r="AL419"/>
  <c r="AM419" s="1"/>
  <c r="AN419" s="1"/>
  <c r="AP400"/>
  <c r="L104" i="3" s="1"/>
  <c r="AP391" i="1"/>
  <c r="AQ391" s="1"/>
  <c r="AL423"/>
  <c r="AM423" s="1"/>
  <c r="AN423" s="1"/>
  <c r="AV488"/>
  <c r="AW488" s="1"/>
  <c r="BN642"/>
  <c r="BO642" s="1"/>
  <c r="BP642" s="1"/>
  <c r="BU370"/>
  <c r="BV370" s="1"/>
  <c r="BW370" s="1"/>
  <c r="BT370"/>
  <c r="BX370"/>
  <c r="AW271"/>
  <c r="AC485"/>
  <c r="AE501"/>
  <c r="AC567"/>
  <c r="AA479"/>
  <c r="AG479" s="1"/>
  <c r="AK465"/>
  <c r="BM465" s="1"/>
  <c r="AK448"/>
  <c r="BM448" s="1"/>
  <c r="AF479"/>
  <c r="AP387"/>
  <c r="AS387" s="1"/>
  <c r="AT387" s="1"/>
  <c r="AU387" s="1"/>
  <c r="AP389"/>
  <c r="AS389" s="1"/>
  <c r="AT389" s="1"/>
  <c r="AU389" s="1"/>
  <c r="BJ48"/>
  <c r="BK48" s="1"/>
  <c r="BL48" s="1"/>
  <c r="J127" i="3"/>
  <c r="AH442" i="1"/>
  <c r="AI442" s="1"/>
  <c r="AJ442" s="1"/>
  <c r="J146" i="3" s="1"/>
  <c r="AK685" i="1"/>
  <c r="AP685" s="1"/>
  <c r="AP557"/>
  <c r="AQ557" s="1"/>
  <c r="AV591"/>
  <c r="AW591" s="1"/>
  <c r="AB479"/>
  <c r="AV573"/>
  <c r="AW573" s="1"/>
  <c r="AW516"/>
  <c r="L224" i="3"/>
  <c r="AL448" i="1"/>
  <c r="AM448" s="1"/>
  <c r="AD485"/>
  <c r="BQ46"/>
  <c r="AK419"/>
  <c r="BM419" s="1"/>
  <c r="AP464"/>
  <c r="L168" i="3" s="1"/>
  <c r="AP384" i="1"/>
  <c r="AS384" s="1"/>
  <c r="AT384" s="1"/>
  <c r="AS506"/>
  <c r="AT506" s="1"/>
  <c r="AU506" s="1"/>
  <c r="AP648"/>
  <c r="AS648" s="1"/>
  <c r="AT648" s="1"/>
  <c r="AU648" s="1"/>
  <c r="AK694"/>
  <c r="AP694" s="1"/>
  <c r="AF567"/>
  <c r="AD598"/>
  <c r="X561"/>
  <c r="Y561" s="1"/>
  <c r="X585"/>
  <c r="Y585" s="1"/>
  <c r="AL465"/>
  <c r="AM465" s="1"/>
  <c r="AN465" s="1"/>
  <c r="AP565"/>
  <c r="L269" i="3" s="1"/>
  <c r="BE543" i="1"/>
  <c r="CI543" s="1"/>
  <c r="AP383"/>
  <c r="AS383" s="1"/>
  <c r="AT383" s="1"/>
  <c r="AU383" s="1"/>
  <c r="BC486"/>
  <c r="AP433"/>
  <c r="L137" i="3" s="1"/>
  <c r="AS520" i="1"/>
  <c r="AT520" s="1"/>
  <c r="BT344"/>
  <c r="AV476"/>
  <c r="AX476" s="1"/>
  <c r="CA617"/>
  <c r="CB617" s="1"/>
  <c r="AL681"/>
  <c r="AM681" s="1"/>
  <c r="AN681" s="1"/>
  <c r="AH457"/>
  <c r="AI457" s="1"/>
  <c r="AJ457" s="1"/>
  <c r="J161" i="3" s="1"/>
  <c r="AH541" i="1"/>
  <c r="AI541" s="1"/>
  <c r="AJ541" s="1"/>
  <c r="J245" i="3" s="1"/>
  <c r="BA689" i="1"/>
  <c r="AL675"/>
  <c r="AM675" s="1"/>
  <c r="AN675" s="1"/>
  <c r="AH523"/>
  <c r="AI523" s="1"/>
  <c r="AJ523" s="1"/>
  <c r="J227" i="3" s="1"/>
  <c r="AH579" i="1"/>
  <c r="AI579" s="1"/>
  <c r="AJ579" s="1"/>
  <c r="J283" i="3" s="1"/>
  <c r="AH474" i="1"/>
  <c r="AI474" s="1"/>
  <c r="AJ474" s="1"/>
  <c r="J178" i="3" s="1"/>
  <c r="AF501" i="1"/>
  <c r="BY608"/>
  <c r="BZ608" s="1"/>
  <c r="V490"/>
  <c r="W490" s="1"/>
  <c r="AX566"/>
  <c r="BA566" s="1"/>
  <c r="E270" i="3" s="1"/>
  <c r="AP382" i="1"/>
  <c r="L86" i="3" s="1"/>
  <c r="BC490" i="1"/>
  <c r="AK424"/>
  <c r="BM424" s="1"/>
  <c r="AP539"/>
  <c r="L243" i="3" s="1"/>
  <c r="AB476" i="1"/>
  <c r="BF549"/>
  <c r="BG549" s="1"/>
  <c r="CH549" s="1"/>
  <c r="BI549" s="1"/>
  <c r="BJ549" s="1"/>
  <c r="BF501"/>
  <c r="BG501" s="1"/>
  <c r="CH501" s="1"/>
  <c r="BI501" s="1"/>
  <c r="BJ501" s="1"/>
  <c r="BQ337"/>
  <c r="AQ513"/>
  <c r="BR513" s="1"/>
  <c r="CA332"/>
  <c r="BY623"/>
  <c r="BZ623" s="1"/>
  <c r="AL667"/>
  <c r="AM667" s="1"/>
  <c r="AF524"/>
  <c r="AH460"/>
  <c r="AI460" s="1"/>
  <c r="AJ460" s="1"/>
  <c r="AL460" s="1"/>
  <c r="AM460" s="1"/>
  <c r="AN460" s="1"/>
  <c r="AF484"/>
  <c r="AH548"/>
  <c r="AI548" s="1"/>
  <c r="AJ548" s="1"/>
  <c r="J252" i="3" s="1"/>
  <c r="AA462" i="1"/>
  <c r="AG462" s="1"/>
  <c r="AW558"/>
  <c r="BD490"/>
  <c r="BX366"/>
  <c r="AS513"/>
  <c r="AT513" s="1"/>
  <c r="AU513" s="1"/>
  <c r="BF517"/>
  <c r="BG517" s="1"/>
  <c r="CH517" s="1"/>
  <c r="BI517" s="1"/>
  <c r="BJ517" s="1"/>
  <c r="AD517"/>
  <c r="AC549"/>
  <c r="AE472"/>
  <c r="Z490"/>
  <c r="AA490" s="1"/>
  <c r="AA549"/>
  <c r="AG549" s="1"/>
  <c r="AY156"/>
  <c r="AD549"/>
  <c r="AE560"/>
  <c r="X490"/>
  <c r="Y490" s="1"/>
  <c r="AF549"/>
  <c r="AC517"/>
  <c r="AU344"/>
  <c r="AU364"/>
  <c r="AV560"/>
  <c r="AW560" s="1"/>
  <c r="AC560"/>
  <c r="AL522"/>
  <c r="AM522" s="1"/>
  <c r="AF458"/>
  <c r="AD458"/>
  <c r="AD560"/>
  <c r="AX460"/>
  <c r="AY460" s="1"/>
  <c r="AZ460" s="1"/>
  <c r="AL668"/>
  <c r="AM668" s="1"/>
  <c r="AN668" s="1"/>
  <c r="BF484"/>
  <c r="BG484" s="1"/>
  <c r="CH484" s="1"/>
  <c r="BI484" s="1"/>
  <c r="BJ484" s="1"/>
  <c r="AV458"/>
  <c r="AX458" s="1"/>
  <c r="AP381"/>
  <c r="L85" i="3" s="1"/>
  <c r="BD244" i="1"/>
  <c r="BG243" s="1"/>
  <c r="BI243" s="1"/>
  <c r="N241" i="3" s="1"/>
  <c r="BQ614" i="1"/>
  <c r="BF487"/>
  <c r="BG487" s="1"/>
  <c r="CH487" s="1"/>
  <c r="BI487" s="1"/>
  <c r="BJ487" s="1"/>
  <c r="BF560"/>
  <c r="BG560" s="1"/>
  <c r="CH560" s="1"/>
  <c r="BI560" s="1"/>
  <c r="BJ560" s="1"/>
  <c r="AC472"/>
  <c r="AD472"/>
  <c r="AD478"/>
  <c r="AP403"/>
  <c r="L107" i="3" s="1"/>
  <c r="AF573" i="1"/>
  <c r="AV487"/>
  <c r="AW487" s="1"/>
  <c r="CA605"/>
  <c r="CC605" s="1"/>
  <c r="CD605" s="1"/>
  <c r="CE605" s="1"/>
  <c r="CA632"/>
  <c r="CC632" s="1"/>
  <c r="CD632" s="1"/>
  <c r="CE632" s="1"/>
  <c r="AH471"/>
  <c r="AI471" s="1"/>
  <c r="AJ471" s="1"/>
  <c r="J175" i="3" s="1"/>
  <c r="AH439" i="1"/>
  <c r="AI439" s="1"/>
  <c r="AJ439" s="1"/>
  <c r="AK439" s="1"/>
  <c r="BM439" s="1"/>
  <c r="AG472"/>
  <c r="AF472"/>
  <c r="AL420"/>
  <c r="AM420" s="1"/>
  <c r="AN420" s="1"/>
  <c r="AK455"/>
  <c r="BM455" s="1"/>
  <c r="BC492"/>
  <c r="AV472"/>
  <c r="AW472" s="1"/>
  <c r="CC611"/>
  <c r="CD611" s="1"/>
  <c r="CE611" s="1"/>
  <c r="AU637"/>
  <c r="AL690"/>
  <c r="AM690" s="1"/>
  <c r="AN690" s="1"/>
  <c r="AX207"/>
  <c r="K205" i="3" s="1"/>
  <c r="X518" i="1"/>
  <c r="AD518" s="1"/>
  <c r="BB119"/>
  <c r="AL455"/>
  <c r="AM455" s="1"/>
  <c r="AN455" s="1"/>
  <c r="AK572"/>
  <c r="BM572" s="1"/>
  <c r="BW332"/>
  <c r="AH554"/>
  <c r="AI554" s="1"/>
  <c r="AJ554" s="1"/>
  <c r="J258" i="3" s="1"/>
  <c r="BY631" i="1"/>
  <c r="BZ631" s="1"/>
  <c r="AF560"/>
  <c r="AK420"/>
  <c r="BM420" s="1"/>
  <c r="AL452"/>
  <c r="AM452" s="1"/>
  <c r="AN452" s="1"/>
  <c r="BY614"/>
  <c r="BZ614" s="1"/>
  <c r="AV598"/>
  <c r="AX598" s="1"/>
  <c r="AH509"/>
  <c r="AI509" s="1"/>
  <c r="AJ509" s="1"/>
  <c r="J213" i="3" s="1"/>
  <c r="X536" i="1"/>
  <c r="Y536" s="1"/>
  <c r="V561"/>
  <c r="W561" s="1"/>
  <c r="V477"/>
  <c r="W477" s="1"/>
  <c r="V481"/>
  <c r="W481" s="1"/>
  <c r="AF476"/>
  <c r="Z480"/>
  <c r="AE480" s="1"/>
  <c r="V585"/>
  <c r="W585" s="1"/>
  <c r="BE480"/>
  <c r="CI480" s="1"/>
  <c r="BE585"/>
  <c r="CI585" s="1"/>
  <c r="BC536"/>
  <c r="BU512"/>
  <c r="BV512" s="1"/>
  <c r="BW512" s="1"/>
  <c r="BD481"/>
  <c r="AV580"/>
  <c r="AW580" s="1"/>
  <c r="AF598"/>
  <c r="CC628"/>
  <c r="CD628" s="1"/>
  <c r="CE628" s="1"/>
  <c r="AF487"/>
  <c r="AH467"/>
  <c r="AI467" s="1"/>
  <c r="AJ467" s="1"/>
  <c r="J171" i="3" s="1"/>
  <c r="Z561" i="1"/>
  <c r="AE561" s="1"/>
  <c r="S585"/>
  <c r="U585" s="1"/>
  <c r="AB585" s="1"/>
  <c r="AC484"/>
  <c r="AD484"/>
  <c r="BD480"/>
  <c r="BD585"/>
  <c r="BC481"/>
  <c r="BE561"/>
  <c r="CI561" s="1"/>
  <c r="BE477"/>
  <c r="CI477" s="1"/>
  <c r="AH559"/>
  <c r="AI559" s="1"/>
  <c r="AJ559" s="1"/>
  <c r="J263" i="3" s="1"/>
  <c r="BY606" i="1"/>
  <c r="BZ606" s="1"/>
  <c r="CA624"/>
  <c r="CC624" s="1"/>
  <c r="CD624" s="1"/>
  <c r="CE624" s="1"/>
  <c r="AY667"/>
  <c r="AZ667" s="1"/>
  <c r="BO233"/>
  <c r="BP233" s="1"/>
  <c r="BQ233" s="1"/>
  <c r="V536"/>
  <c r="W536" s="1"/>
  <c r="AG598"/>
  <c r="S477"/>
  <c r="U477" s="1"/>
  <c r="Z481"/>
  <c r="AA481" s="1"/>
  <c r="X480"/>
  <c r="Y480" s="1"/>
  <c r="BN233"/>
  <c r="Z536"/>
  <c r="AE536" s="1"/>
  <c r="S561"/>
  <c r="U561" s="1"/>
  <c r="AB561" s="1"/>
  <c r="Z477"/>
  <c r="AA477" s="1"/>
  <c r="AF462"/>
  <c r="BD233"/>
  <c r="BG232" s="1"/>
  <c r="BI232" s="1"/>
  <c r="N230" i="3" s="1"/>
  <c r="S480" i="1"/>
  <c r="U480" s="1"/>
  <c r="AB480" s="1"/>
  <c r="Z585"/>
  <c r="AE585" s="1"/>
  <c r="BO333"/>
  <c r="BP333" s="1"/>
  <c r="BQ333" s="1"/>
  <c r="AG560"/>
  <c r="L59" i="3"/>
  <c r="AQ355" i="1"/>
  <c r="BR355" s="1"/>
  <c r="BS355" s="1"/>
  <c r="AS355"/>
  <c r="AT355" s="1"/>
  <c r="AU355" s="1"/>
  <c r="BO251"/>
  <c r="BP251" s="1"/>
  <c r="BQ251" s="1"/>
  <c r="AY139"/>
  <c r="S543"/>
  <c r="U543" s="1"/>
  <c r="AB543" s="1"/>
  <c r="S574"/>
  <c r="U574" s="1"/>
  <c r="AB574" s="1"/>
  <c r="V568"/>
  <c r="W568" s="1"/>
  <c r="S550"/>
  <c r="U550" s="1"/>
  <c r="Y478"/>
  <c r="BF478" s="1"/>
  <c r="BG478" s="1"/>
  <c r="CH478" s="1"/>
  <c r="BI478" s="1"/>
  <c r="BJ478" s="1"/>
  <c r="S493"/>
  <c r="U493" s="1"/>
  <c r="AB493" s="1"/>
  <c r="AG487"/>
  <c r="BC568"/>
  <c r="BC543"/>
  <c r="BC574"/>
  <c r="BU341"/>
  <c r="BV341" s="1"/>
  <c r="BW341" s="1"/>
  <c r="BO50"/>
  <c r="BY626"/>
  <c r="BZ626" s="1"/>
  <c r="AU663"/>
  <c r="BV615"/>
  <c r="BW615" s="1"/>
  <c r="CA609"/>
  <c r="CC609" s="1"/>
  <c r="AC488"/>
  <c r="V543"/>
  <c r="W543" s="1"/>
  <c r="V574"/>
  <c r="W574" s="1"/>
  <c r="AA510"/>
  <c r="AD488"/>
  <c r="Z568"/>
  <c r="AE568" s="1"/>
  <c r="X550"/>
  <c r="Y550" s="1"/>
  <c r="AD487"/>
  <c r="BD543"/>
  <c r="BE550"/>
  <c r="CI550" s="1"/>
  <c r="BE525"/>
  <c r="CI525" s="1"/>
  <c r="BN50"/>
  <c r="CA604"/>
  <c r="CB604" s="1"/>
  <c r="CA620"/>
  <c r="CC620" s="1"/>
  <c r="CD620" s="1"/>
  <c r="CE620" s="1"/>
  <c r="BY610"/>
  <c r="BZ610" s="1"/>
  <c r="BW610"/>
  <c r="BW607"/>
  <c r="BF573"/>
  <c r="BG573" s="1"/>
  <c r="CH573" s="1"/>
  <c r="BI573" s="1"/>
  <c r="BJ573" s="1"/>
  <c r="BF591"/>
  <c r="BG591" s="1"/>
  <c r="CH591" s="1"/>
  <c r="BI591" s="1"/>
  <c r="BJ591" s="1"/>
  <c r="BY613"/>
  <c r="BZ613" s="1"/>
  <c r="CA627"/>
  <c r="CB627" s="1"/>
  <c r="CC633"/>
  <c r="CD633" s="1"/>
  <c r="CE633" s="1"/>
  <c r="BQ629"/>
  <c r="AN683"/>
  <c r="BQ610"/>
  <c r="BC139"/>
  <c r="Z574"/>
  <c r="AA574" s="1"/>
  <c r="V592"/>
  <c r="W592" s="1"/>
  <c r="Z525"/>
  <c r="AA525" s="1"/>
  <c r="S568"/>
  <c r="U568" s="1"/>
  <c r="AC487"/>
  <c r="V550"/>
  <c r="W550" s="1"/>
  <c r="AN581"/>
  <c r="BD592"/>
  <c r="BU425"/>
  <c r="BV425" s="1"/>
  <c r="BW425" s="1"/>
  <c r="AF517"/>
  <c r="AG580"/>
  <c r="AH483"/>
  <c r="AI483" s="1"/>
  <c r="AJ483" s="1"/>
  <c r="J187" i="3" s="1"/>
  <c r="BY635" i="1"/>
  <c r="BZ635" s="1"/>
  <c r="AU650"/>
  <c r="CA615"/>
  <c r="CB615" s="1"/>
  <c r="BY622"/>
  <c r="BZ622" s="1"/>
  <c r="AL670"/>
  <c r="AM670" s="1"/>
  <c r="AN670" s="1"/>
  <c r="AK670"/>
  <c r="BA676"/>
  <c r="AY676"/>
  <c r="AZ676" s="1"/>
  <c r="BT661"/>
  <c r="BS661"/>
  <c r="BU661"/>
  <c r="BV661" s="1"/>
  <c r="BW661" s="1"/>
  <c r="BX661"/>
  <c r="BO652"/>
  <c r="BP652" s="1"/>
  <c r="BQ652" s="1"/>
  <c r="BK652"/>
  <c r="BL652" s="1"/>
  <c r="BA671"/>
  <c r="AY671"/>
  <c r="AZ671" s="1"/>
  <c r="BX662"/>
  <c r="BT662"/>
  <c r="BU662"/>
  <c r="BV662" s="1"/>
  <c r="BS662"/>
  <c r="BO664"/>
  <c r="BP664" s="1"/>
  <c r="BQ664" s="1"/>
  <c r="BK664"/>
  <c r="BL664" s="1"/>
  <c r="BT650"/>
  <c r="BS650"/>
  <c r="BU650"/>
  <c r="BV650" s="1"/>
  <c r="BW650" s="1"/>
  <c r="BX650"/>
  <c r="BU652"/>
  <c r="BV652" s="1"/>
  <c r="BW652" s="1"/>
  <c r="BX652"/>
  <c r="BS652"/>
  <c r="BT652"/>
  <c r="AS659"/>
  <c r="AT659" s="1"/>
  <c r="AU659" s="1"/>
  <c r="AQ659"/>
  <c r="BR659" s="1"/>
  <c r="BT651"/>
  <c r="BU651"/>
  <c r="BV651" s="1"/>
  <c r="BW651" s="1"/>
  <c r="BX651"/>
  <c r="BS651"/>
  <c r="BM680"/>
  <c r="AP680"/>
  <c r="AQ601"/>
  <c r="BR601" s="1"/>
  <c r="AS601"/>
  <c r="AT601" s="1"/>
  <c r="BS646"/>
  <c r="BX646"/>
  <c r="BU646"/>
  <c r="BT646"/>
  <c r="AP678"/>
  <c r="BM678"/>
  <c r="BN647"/>
  <c r="CG647"/>
  <c r="BO665"/>
  <c r="BP665" s="1"/>
  <c r="BK665"/>
  <c r="BL665" s="1"/>
  <c r="BO638"/>
  <c r="BP638" s="1"/>
  <c r="BQ638" s="1"/>
  <c r="BK638"/>
  <c r="BL638" s="1"/>
  <c r="BU637"/>
  <c r="BV637" s="1"/>
  <c r="AP668"/>
  <c r="BM668"/>
  <c r="BN649"/>
  <c r="CG649"/>
  <c r="BO645"/>
  <c r="BP645" s="1"/>
  <c r="BK645"/>
  <c r="BL645" s="1"/>
  <c r="BT656"/>
  <c r="BU656"/>
  <c r="BV656" s="1"/>
  <c r="BW656" s="1"/>
  <c r="BS656"/>
  <c r="BX656"/>
  <c r="BO651"/>
  <c r="BP651" s="1"/>
  <c r="BK651"/>
  <c r="BL651" s="1"/>
  <c r="BN648"/>
  <c r="CG648"/>
  <c r="BS643"/>
  <c r="BT643"/>
  <c r="BX643"/>
  <c r="BU643"/>
  <c r="BV643" s="1"/>
  <c r="BT658"/>
  <c r="BS658"/>
  <c r="BX658"/>
  <c r="BU658"/>
  <c r="BV658" s="1"/>
  <c r="BU642"/>
  <c r="BV642" s="1"/>
  <c r="BW642" s="1"/>
  <c r="BT642"/>
  <c r="BX642"/>
  <c r="BS642"/>
  <c r="BO653"/>
  <c r="BP653" s="1"/>
  <c r="BQ653" s="1"/>
  <c r="BK653"/>
  <c r="BL653" s="1"/>
  <c r="AY680"/>
  <c r="AZ680" s="1"/>
  <c r="BA680"/>
  <c r="CG659"/>
  <c r="BN659"/>
  <c r="AY682"/>
  <c r="AZ682" s="1"/>
  <c r="BA682"/>
  <c r="BM673"/>
  <c r="AP673"/>
  <c r="BO650"/>
  <c r="BP650" s="1"/>
  <c r="BK650"/>
  <c r="BL650" s="1"/>
  <c r="AY687"/>
  <c r="AZ687" s="1"/>
  <c r="BA687"/>
  <c r="BS634"/>
  <c r="BX634"/>
  <c r="BT634"/>
  <c r="BU634"/>
  <c r="BV634" s="1"/>
  <c r="BW634" s="1"/>
  <c r="BN601"/>
  <c r="CG601"/>
  <c r="BX641"/>
  <c r="BS641"/>
  <c r="BU641"/>
  <c r="BV641" s="1"/>
  <c r="BW641" s="1"/>
  <c r="BT641"/>
  <c r="AQ647"/>
  <c r="BR647" s="1"/>
  <c r="AS647"/>
  <c r="AT647" s="1"/>
  <c r="BO634"/>
  <c r="BP634" s="1"/>
  <c r="BK634"/>
  <c r="BL634" s="1"/>
  <c r="AQ602"/>
  <c r="BR602" s="1"/>
  <c r="AS602"/>
  <c r="AT602" s="1"/>
  <c r="AU602" s="1"/>
  <c r="AP691"/>
  <c r="BM691"/>
  <c r="AP692"/>
  <c r="BM692"/>
  <c r="BY604"/>
  <c r="BZ604" s="1"/>
  <c r="CA613"/>
  <c r="CA622"/>
  <c r="AC573"/>
  <c r="AA485"/>
  <c r="AG485" s="1"/>
  <c r="AX129"/>
  <c r="AY129" s="1"/>
  <c r="AA484"/>
  <c r="AG484" s="1"/>
  <c r="AC535"/>
  <c r="AH583"/>
  <c r="AI583" s="1"/>
  <c r="AJ583" s="1"/>
  <c r="J287" i="3" s="1"/>
  <c r="AF488" i="1"/>
  <c r="AF461"/>
  <c r="CA631"/>
  <c r="CA607"/>
  <c r="CA623"/>
  <c r="AU665"/>
  <c r="BP605"/>
  <c r="BQ605" s="1"/>
  <c r="CD612"/>
  <c r="CE612" s="1"/>
  <c r="BQ617"/>
  <c r="BY609"/>
  <c r="BZ609" s="1"/>
  <c r="AT654"/>
  <c r="AU654" s="1"/>
  <c r="CA614"/>
  <c r="AQ649"/>
  <c r="BR649" s="1"/>
  <c r="AS649"/>
  <c r="AT649" s="1"/>
  <c r="AU649" s="1"/>
  <c r="AP682"/>
  <c r="BM682"/>
  <c r="BM689"/>
  <c r="AP689"/>
  <c r="BT640"/>
  <c r="BU640"/>
  <c r="BV640" s="1"/>
  <c r="BW640" s="1"/>
  <c r="BX640"/>
  <c r="BS640"/>
  <c r="BM687"/>
  <c r="AP687"/>
  <c r="BS663"/>
  <c r="BT663"/>
  <c r="BU663"/>
  <c r="BV663" s="1"/>
  <c r="BX663"/>
  <c r="BM693"/>
  <c r="AP693"/>
  <c r="BO660"/>
  <c r="BP660" s="1"/>
  <c r="BQ660" s="1"/>
  <c r="BK660"/>
  <c r="BL660" s="1"/>
  <c r="BA681"/>
  <c r="AY681"/>
  <c r="AZ681" s="1"/>
  <c r="BO656"/>
  <c r="BP656" s="1"/>
  <c r="BQ656" s="1"/>
  <c r="BK656"/>
  <c r="BL656" s="1"/>
  <c r="BO662"/>
  <c r="BP662" s="1"/>
  <c r="BK662"/>
  <c r="BL662" s="1"/>
  <c r="BO655"/>
  <c r="BP655" s="1"/>
  <c r="BQ655" s="1"/>
  <c r="BK655"/>
  <c r="BL655" s="1"/>
  <c r="AY669"/>
  <c r="AZ669" s="1"/>
  <c r="BA669"/>
  <c r="BT644"/>
  <c r="BU644"/>
  <c r="BV644" s="1"/>
  <c r="BS644"/>
  <c r="BX644"/>
  <c r="CB616"/>
  <c r="CC616"/>
  <c r="CD616" s="1"/>
  <c r="BO658"/>
  <c r="BP658" s="1"/>
  <c r="BQ658" s="1"/>
  <c r="BK658"/>
  <c r="BL658" s="1"/>
  <c r="AP688"/>
  <c r="BM688"/>
  <c r="BS638"/>
  <c r="BX638"/>
  <c r="BU638"/>
  <c r="BV638" s="1"/>
  <c r="BW638" s="1"/>
  <c r="BT638"/>
  <c r="BT660"/>
  <c r="BU660"/>
  <c r="BS660"/>
  <c r="BX660"/>
  <c r="BO644"/>
  <c r="BP644" s="1"/>
  <c r="BQ644" s="1"/>
  <c r="BK644"/>
  <c r="BL644" s="1"/>
  <c r="BA675"/>
  <c r="AY675"/>
  <c r="AZ675" s="1"/>
  <c r="BO661"/>
  <c r="BP661" s="1"/>
  <c r="BK661"/>
  <c r="BL661" s="1"/>
  <c r="BA693"/>
  <c r="AY693"/>
  <c r="AZ693" s="1"/>
  <c r="BN602"/>
  <c r="CG602"/>
  <c r="BU664"/>
  <c r="BV664" s="1"/>
  <c r="BW664" s="1"/>
  <c r="BS664"/>
  <c r="BT664"/>
  <c r="BX664"/>
  <c r="AP675"/>
  <c r="BM675"/>
  <c r="BM690"/>
  <c r="AP690"/>
  <c r="BW604"/>
  <c r="AT662"/>
  <c r="AU662" s="1"/>
  <c r="AU657"/>
  <c r="AU643"/>
  <c r="CA608"/>
  <c r="AU658"/>
  <c r="CA635"/>
  <c r="BQ623"/>
  <c r="AU636"/>
  <c r="BY605"/>
  <c r="BZ605" s="1"/>
  <c r="BW627"/>
  <c r="CA626"/>
  <c r="BV617"/>
  <c r="BW617" s="1"/>
  <c r="BY624"/>
  <c r="BZ624" s="1"/>
  <c r="BY617"/>
  <c r="BZ617" s="1"/>
  <c r="BW629"/>
  <c r="BO657"/>
  <c r="BP657" s="1"/>
  <c r="BK657"/>
  <c r="BL657" s="1"/>
  <c r="AP677"/>
  <c r="BM677"/>
  <c r="BU653"/>
  <c r="BV653" s="1"/>
  <c r="BW653" s="1"/>
  <c r="BS653"/>
  <c r="BX653"/>
  <c r="BT653"/>
  <c r="BM679"/>
  <c r="AP679"/>
  <c r="BO640"/>
  <c r="BP640" s="1"/>
  <c r="BQ640" s="1"/>
  <c r="BK640"/>
  <c r="BL640" s="1"/>
  <c r="BT636"/>
  <c r="BU636"/>
  <c r="BV636" s="1"/>
  <c r="BW636" s="1"/>
  <c r="BS636"/>
  <c r="BX636"/>
  <c r="BO646"/>
  <c r="BP646" s="1"/>
  <c r="BK646"/>
  <c r="BL646" s="1"/>
  <c r="BO641"/>
  <c r="BP641" s="1"/>
  <c r="BQ641" s="1"/>
  <c r="BK641"/>
  <c r="BL641" s="1"/>
  <c r="AY684"/>
  <c r="AZ684" s="1"/>
  <c r="BA684"/>
  <c r="BM674"/>
  <c r="AP674"/>
  <c r="BU665"/>
  <c r="BS665"/>
  <c r="BT665"/>
  <c r="BX665"/>
  <c r="BO636"/>
  <c r="BP636" s="1"/>
  <c r="BQ636" s="1"/>
  <c r="BK636"/>
  <c r="BL636" s="1"/>
  <c r="BO637"/>
  <c r="BP637" s="1"/>
  <c r="BQ637" s="1"/>
  <c r="BK637"/>
  <c r="BL637" s="1"/>
  <c r="AS666"/>
  <c r="AT666" s="1"/>
  <c r="AQ666"/>
  <c r="BR666" s="1"/>
  <c r="AP676"/>
  <c r="BM676"/>
  <c r="BT645"/>
  <c r="BS645"/>
  <c r="BU645"/>
  <c r="BV645" s="1"/>
  <c r="BX645"/>
  <c r="AQ603"/>
  <c r="BR603" s="1"/>
  <c r="AS603"/>
  <c r="AT603" s="1"/>
  <c r="BU654"/>
  <c r="BV654" s="1"/>
  <c r="BW654" s="1"/>
  <c r="BX654"/>
  <c r="BT654"/>
  <c r="BS654"/>
  <c r="BO663"/>
  <c r="BK663"/>
  <c r="BL663" s="1"/>
  <c r="AP681"/>
  <c r="BM681"/>
  <c r="AP667"/>
  <c r="BM667"/>
  <c r="AX172"/>
  <c r="K170" i="3" s="1"/>
  <c r="BJ56" i="1"/>
  <c r="BK56" s="1"/>
  <c r="BL56" s="1"/>
  <c r="X492"/>
  <c r="Y492" s="1"/>
  <c r="AE580"/>
  <c r="AF591"/>
  <c r="AD573"/>
  <c r="AD535"/>
  <c r="AC580"/>
  <c r="AD580"/>
  <c r="Z489"/>
  <c r="AE489" s="1"/>
  <c r="AD591"/>
  <c r="AF485"/>
  <c r="AF580"/>
  <c r="AV535"/>
  <c r="AW535" s="1"/>
  <c r="AV517"/>
  <c r="AX517" s="1"/>
  <c r="AN689"/>
  <c r="BP626"/>
  <c r="BQ626" s="1"/>
  <c r="AU656"/>
  <c r="BQ608"/>
  <c r="AN669"/>
  <c r="CA610"/>
  <c r="BW624"/>
  <c r="CA606"/>
  <c r="AU644"/>
  <c r="BY620"/>
  <c r="BZ620" s="1"/>
  <c r="BY615"/>
  <c r="BZ615" s="1"/>
  <c r="BP613"/>
  <c r="BQ613" s="1"/>
  <c r="BY618"/>
  <c r="BZ618" s="1"/>
  <c r="AT655"/>
  <c r="AU655" s="1"/>
  <c r="BY632"/>
  <c r="BZ632" s="1"/>
  <c r="BQ622"/>
  <c r="AU660"/>
  <c r="BW613"/>
  <c r="BY627"/>
  <c r="BZ627" s="1"/>
  <c r="BV614"/>
  <c r="BW614" s="1"/>
  <c r="CA629"/>
  <c r="BF598"/>
  <c r="BG598" s="1"/>
  <c r="CH598" s="1"/>
  <c r="BI598" s="1"/>
  <c r="BJ598" s="1"/>
  <c r="G554"/>
  <c r="G652" s="1"/>
  <c r="A652"/>
  <c r="Q575"/>
  <c r="BE575" s="1"/>
  <c r="CI575" s="1"/>
  <c r="BH575"/>
  <c r="Q497"/>
  <c r="BD497" s="1"/>
  <c r="BH497"/>
  <c r="Q593"/>
  <c r="V593" s="1"/>
  <c r="W593" s="1"/>
  <c r="BH593"/>
  <c r="Q544"/>
  <c r="BE544" s="1"/>
  <c r="CI544" s="1"/>
  <c r="BH544"/>
  <c r="Q586"/>
  <c r="BC586" s="1"/>
  <c r="BH586"/>
  <c r="Q526"/>
  <c r="BD526" s="1"/>
  <c r="BH526"/>
  <c r="Q562"/>
  <c r="BE562" s="1"/>
  <c r="CI562" s="1"/>
  <c r="BH562"/>
  <c r="Z592"/>
  <c r="AE592" s="1"/>
  <c r="S486"/>
  <c r="U486" s="1"/>
  <c r="AB486" s="1"/>
  <c r="Z492"/>
  <c r="AA492" s="1"/>
  <c r="S525"/>
  <c r="U525" s="1"/>
  <c r="AB525" s="1"/>
  <c r="V518"/>
  <c r="W518" s="1"/>
  <c r="S489"/>
  <c r="U489" s="1"/>
  <c r="AB489" s="1"/>
  <c r="X493"/>
  <c r="Y493" s="1"/>
  <c r="AF475"/>
  <c r="AF535"/>
  <c r="BE518"/>
  <c r="CI518" s="1"/>
  <c r="BC592"/>
  <c r="BE489"/>
  <c r="CI489" s="1"/>
  <c r="BT369"/>
  <c r="AB535"/>
  <c r="BF488"/>
  <c r="BG488" s="1"/>
  <c r="CH488" s="1"/>
  <c r="BI488" s="1"/>
  <c r="BJ488" s="1"/>
  <c r="AB517"/>
  <c r="BE493"/>
  <c r="CI493" s="1"/>
  <c r="BD486"/>
  <c r="AV584"/>
  <c r="AX584" s="1"/>
  <c r="BD525"/>
  <c r="BF461"/>
  <c r="BG461" s="1"/>
  <c r="CH461" s="1"/>
  <c r="BI461" s="1"/>
  <c r="BJ461" s="1"/>
  <c r="CA328"/>
  <c r="Q32" i="3" s="1"/>
  <c r="CA333" i="1"/>
  <c r="Q37" i="3" s="1"/>
  <c r="CA313" i="1"/>
  <c r="Q17" i="3" s="1"/>
  <c r="Q498" i="1"/>
  <c r="BE498" s="1"/>
  <c r="CI498" s="1"/>
  <c r="BH498"/>
  <c r="Q491"/>
  <c r="BE491" s="1"/>
  <c r="CI491" s="1"/>
  <c r="BH491"/>
  <c r="Q494"/>
  <c r="V494" s="1"/>
  <c r="W494" s="1"/>
  <c r="BH494"/>
  <c r="Q495"/>
  <c r="S495" s="1"/>
  <c r="U495" s="1"/>
  <c r="BH495"/>
  <c r="AW554"/>
  <c r="AX554"/>
  <c r="BH172"/>
  <c r="AL172" s="1"/>
  <c r="AM172" s="1"/>
  <c r="V486"/>
  <c r="W486" s="1"/>
  <c r="S492"/>
  <c r="U492" s="1"/>
  <c r="AB492" s="1"/>
  <c r="X525"/>
  <c r="Y525" s="1"/>
  <c r="BF525" s="1"/>
  <c r="Z518"/>
  <c r="AA518" s="1"/>
  <c r="X489"/>
  <c r="AC489" s="1"/>
  <c r="V493"/>
  <c r="W493" s="1"/>
  <c r="BC518"/>
  <c r="BD492"/>
  <c r="BD489"/>
  <c r="AB475"/>
  <c r="BD493"/>
  <c r="BC525"/>
  <c r="BS429"/>
  <c r="CA311"/>
  <c r="Q15" i="3" s="1"/>
  <c r="BY326" i="1"/>
  <c r="BZ326" s="1"/>
  <c r="O30" i="3" s="1"/>
  <c r="G553" i="1"/>
  <c r="G651" s="1"/>
  <c r="A651"/>
  <c r="Q551"/>
  <c r="BD551" s="1"/>
  <c r="BH551"/>
  <c r="Q569"/>
  <c r="BE569" s="1"/>
  <c r="CI569" s="1"/>
  <c r="BH569"/>
  <c r="AW129"/>
  <c r="AD584"/>
  <c r="X592"/>
  <c r="Y592" s="1"/>
  <c r="BH129"/>
  <c r="AL129" s="1"/>
  <c r="AM129" s="1"/>
  <c r="S592"/>
  <c r="U592" s="1"/>
  <c r="AB592" s="1"/>
  <c r="Z486"/>
  <c r="AA486" s="1"/>
  <c r="V492"/>
  <c r="W492" s="1"/>
  <c r="S518"/>
  <c r="U518" s="1"/>
  <c r="AB518" s="1"/>
  <c r="AG517"/>
  <c r="V489"/>
  <c r="W489" s="1"/>
  <c r="Z493"/>
  <c r="AA493" s="1"/>
  <c r="AG584"/>
  <c r="AC584"/>
  <c r="AU556"/>
  <c r="BF584"/>
  <c r="BG584" s="1"/>
  <c r="CH584" s="1"/>
  <c r="BI584" s="1"/>
  <c r="BJ584" s="1"/>
  <c r="BW504"/>
  <c r="BH285"/>
  <c r="AL285" s="1"/>
  <c r="AM285" s="1"/>
  <c r="CA318"/>
  <c r="CA317"/>
  <c r="Q21" i="3" s="1"/>
  <c r="CA321" i="1"/>
  <c r="Q25" i="3" s="1"/>
  <c r="BY320" i="1"/>
  <c r="BZ320" s="1"/>
  <c r="O24" i="3" s="1"/>
  <c r="CA320" i="1"/>
  <c r="CB320" s="1"/>
  <c r="BY335"/>
  <c r="BZ335" s="1"/>
  <c r="O39" i="3" s="1"/>
  <c r="CA335" i="1"/>
  <c r="CC335" s="1"/>
  <c r="CD335" s="1"/>
  <c r="BY325"/>
  <c r="BZ325" s="1"/>
  <c r="O29" i="3" s="1"/>
  <c r="CA325" i="1"/>
  <c r="BY337"/>
  <c r="BZ337" s="1"/>
  <c r="O41" i="3" s="1"/>
  <c r="CA337" i="1"/>
  <c r="Q41" i="3" s="1"/>
  <c r="BY348" i="1"/>
  <c r="BZ348" s="1"/>
  <c r="O52" i="3" s="1"/>
  <c r="CA348" i="1"/>
  <c r="Q52" i="3" s="1"/>
  <c r="BY314" i="1"/>
  <c r="BZ314" s="1"/>
  <c r="O18" i="3" s="1"/>
  <c r="CA314" i="1"/>
  <c r="CC314" s="1"/>
  <c r="CD314" s="1"/>
  <c r="CE314" s="1"/>
  <c r="BY330"/>
  <c r="BZ330" s="1"/>
  <c r="O34" i="3" s="1"/>
  <c r="CA330" i="1"/>
  <c r="Q34" i="3" s="1"/>
  <c r="BY504" i="1"/>
  <c r="BZ504" s="1"/>
  <c r="O208" i="3" s="1"/>
  <c r="CA504" i="1"/>
  <c r="Q208" i="3" s="1"/>
  <c r="BY309" i="1"/>
  <c r="BZ309" s="1"/>
  <c r="CA309"/>
  <c r="BY313"/>
  <c r="BZ313" s="1"/>
  <c r="O17" i="3" s="1"/>
  <c r="BK324" i="1"/>
  <c r="BL324" s="1"/>
  <c r="BY332"/>
  <c r="BZ332" s="1"/>
  <c r="O36" i="3" s="1"/>
  <c r="Q22"/>
  <c r="BY318" i="1"/>
  <c r="BZ318" s="1"/>
  <c r="O22" i="3" s="1"/>
  <c r="BY317" i="1"/>
  <c r="BZ317" s="1"/>
  <c r="O21" i="3" s="1"/>
  <c r="BK327" i="1"/>
  <c r="BL327" s="1"/>
  <c r="CA327" s="1"/>
  <c r="BK406"/>
  <c r="BL406" s="1"/>
  <c r="BK338"/>
  <c r="BL338" s="1"/>
  <c r="CA338" s="1"/>
  <c r="BK353"/>
  <c r="BL353" s="1"/>
  <c r="BK511"/>
  <c r="BL511" s="1"/>
  <c r="CA511" s="1"/>
  <c r="BK354"/>
  <c r="BL354" s="1"/>
  <c r="BY321"/>
  <c r="BZ321" s="1"/>
  <c r="O25" i="3" s="1"/>
  <c r="BY311" i="1"/>
  <c r="BZ311" s="1"/>
  <c r="O15" i="3" s="1"/>
  <c r="BK334" i="1"/>
  <c r="BL334" s="1"/>
  <c r="BK349"/>
  <c r="BL349" s="1"/>
  <c r="BK323"/>
  <c r="BL323" s="1"/>
  <c r="BY328"/>
  <c r="BZ328" s="1"/>
  <c r="O32" i="3" s="1"/>
  <c r="BY333" i="1"/>
  <c r="BZ333" s="1"/>
  <c r="O37" i="3" s="1"/>
  <c r="BK319" i="1"/>
  <c r="BL319" s="1"/>
  <c r="CA319" s="1"/>
  <c r="BB120"/>
  <c r="BO406"/>
  <c r="BP406" s="1"/>
  <c r="H68" i="3"/>
  <c r="AU194" i="1"/>
  <c r="AV194" s="1"/>
  <c r="G192" i="3" s="1"/>
  <c r="BN425" i="1"/>
  <c r="BN351"/>
  <c r="BK351" s="1"/>
  <c r="BL351" s="1"/>
  <c r="BN369"/>
  <c r="BK369" s="1"/>
  <c r="BL369" s="1"/>
  <c r="BH214"/>
  <c r="AL214" s="1"/>
  <c r="AM214" s="1"/>
  <c r="AW214"/>
  <c r="H129" i="3"/>
  <c r="H55"/>
  <c r="H73"/>
  <c r="H28"/>
  <c r="CG506" i="1"/>
  <c r="BR530"/>
  <c r="CG530"/>
  <c r="CG545"/>
  <c r="CG527"/>
  <c r="BX371"/>
  <c r="CG372"/>
  <c r="CG431"/>
  <c r="CG563"/>
  <c r="CG531"/>
  <c r="CG413"/>
  <c r="CG410"/>
  <c r="BR520"/>
  <c r="CG520"/>
  <c r="BR445"/>
  <c r="CG445"/>
  <c r="BR360"/>
  <c r="BU360" s="1"/>
  <c r="CG360"/>
  <c r="CG414"/>
  <c r="BR444"/>
  <c r="BX444" s="1"/>
  <c r="CG444"/>
  <c r="BS358"/>
  <c r="M62" i="3"/>
  <c r="BS340" i="1"/>
  <c r="M44" i="3"/>
  <c r="BT340" i="1"/>
  <c r="BU340"/>
  <c r="BX340"/>
  <c r="BS412"/>
  <c r="M116" i="3"/>
  <c r="M70"/>
  <c r="BS366" i="1"/>
  <c r="BS361"/>
  <c r="M65" i="3"/>
  <c r="BS342" i="1"/>
  <c r="M46" i="3"/>
  <c r="M216"/>
  <c r="BS512" i="1"/>
  <c r="BS349"/>
  <c r="M53" i="3"/>
  <c r="BX349" i="1"/>
  <c r="BS505"/>
  <c r="M209" i="3"/>
  <c r="M61"/>
  <c r="BS357" i="1"/>
  <c r="BS411"/>
  <c r="M115" i="3"/>
  <c r="BS344" i="1"/>
  <c r="M48" i="3"/>
  <c r="BX344" i="1"/>
  <c r="BR408"/>
  <c r="CG408"/>
  <c r="BR368"/>
  <c r="BX368" s="1"/>
  <c r="CG368"/>
  <c r="BR356"/>
  <c r="CG356"/>
  <c r="CG428"/>
  <c r="M241" i="3"/>
  <c r="BS537" i="1"/>
  <c r="BS370"/>
  <c r="M74" i="3"/>
  <c r="M67"/>
  <c r="BS363" i="1"/>
  <c r="BS343"/>
  <c r="M47" i="3"/>
  <c r="BT343" i="1"/>
  <c r="BX343"/>
  <c r="BU343"/>
  <c r="BV343" s="1"/>
  <c r="BW343" s="1"/>
  <c r="M45" i="3"/>
  <c r="BS341" i="1"/>
  <c r="BX341"/>
  <c r="BS365"/>
  <c r="M69" i="3"/>
  <c r="BS336" i="1"/>
  <c r="BU336"/>
  <c r="BV336" s="1"/>
  <c r="BW336" s="1"/>
  <c r="BT336"/>
  <c r="BX336"/>
  <c r="M40" i="3"/>
  <c r="M50"/>
  <c r="BS346" i="1"/>
  <c r="BT519"/>
  <c r="BT425"/>
  <c r="BN336"/>
  <c r="BO336" s="1"/>
  <c r="BN341"/>
  <c r="BK341" s="1"/>
  <c r="H74" i="3"/>
  <c r="H241"/>
  <c r="BQ332" i="1"/>
  <c r="CG429"/>
  <c r="H40" i="3"/>
  <c r="H50"/>
  <c r="BD251" i="1"/>
  <c r="BG250" s="1"/>
  <c r="BI250" s="1"/>
  <c r="N248" i="3" s="1"/>
  <c r="BX512" i="1"/>
  <c r="BN346"/>
  <c r="BO353"/>
  <c r="BP353" s="1"/>
  <c r="AW285"/>
  <c r="H45" i="3"/>
  <c r="BN409" i="1"/>
  <c r="BN352"/>
  <c r="BK352" s="1"/>
  <c r="CG435"/>
  <c r="BT349"/>
  <c r="CG513"/>
  <c r="CG417"/>
  <c r="M259" i="3"/>
  <c r="BS555" i="1"/>
  <c r="M223" i="3"/>
  <c r="BS519" i="1"/>
  <c r="BS362"/>
  <c r="M66" i="3"/>
  <c r="M55"/>
  <c r="BS351" i="1"/>
  <c r="BS364"/>
  <c r="M68" i="3"/>
  <c r="M73"/>
  <c r="BS369" i="1"/>
  <c r="BS425"/>
  <c r="M129" i="3"/>
  <c r="BS350" i="1"/>
  <c r="M54" i="3"/>
  <c r="BS426" i="1"/>
  <c r="M130" i="3"/>
  <c r="M57"/>
  <c r="BS353" i="1"/>
  <c r="BU353"/>
  <c r="BV353" s="1"/>
  <c r="BW353" s="1"/>
  <c r="BT353"/>
  <c r="BX353"/>
  <c r="BS354"/>
  <c r="M58" i="3"/>
  <c r="CG556" i="1"/>
  <c r="BS409"/>
  <c r="M113" i="3"/>
  <c r="M75"/>
  <c r="BS371" i="1"/>
  <c r="BO503"/>
  <c r="BP503" s="1"/>
  <c r="BQ503" s="1"/>
  <c r="BL503"/>
  <c r="CA503" s="1"/>
  <c r="BS324"/>
  <c r="BU324"/>
  <c r="BV324" s="1"/>
  <c r="M28" i="3"/>
  <c r="BT324" i="1"/>
  <c r="BX324"/>
  <c r="BS347"/>
  <c r="M51" i="3"/>
  <c r="BU347" i="1"/>
  <c r="BV347" s="1"/>
  <c r="BW347" s="1"/>
  <c r="BT347"/>
  <c r="BX347"/>
  <c r="BS359"/>
  <c r="M63" i="3"/>
  <c r="BX359" i="1"/>
  <c r="BT359"/>
  <c r="BU359"/>
  <c r="BV359" s="1"/>
  <c r="BW359" s="1"/>
  <c r="BS345"/>
  <c r="M49" i="3"/>
  <c r="BU345" i="1"/>
  <c r="BV345" s="1"/>
  <c r="BW345" s="1"/>
  <c r="BT345"/>
  <c r="BX345"/>
  <c r="CG565"/>
  <c r="BC156"/>
  <c r="BT412"/>
  <c r="BU369"/>
  <c r="BV369" s="1"/>
  <c r="BW369" s="1"/>
  <c r="BU519"/>
  <c r="BV519" s="1"/>
  <c r="BW519" s="1"/>
  <c r="H51" i="3"/>
  <c r="BT366" i="1"/>
  <c r="BT358"/>
  <c r="BU349"/>
  <c r="BV349" s="1"/>
  <c r="BW349" s="1"/>
  <c r="BO354"/>
  <c r="BP354" s="1"/>
  <c r="BQ354" s="1"/>
  <c r="BO349"/>
  <c r="BP349" s="1"/>
  <c r="H131" i="3"/>
  <c r="H69"/>
  <c r="BN345" i="1"/>
  <c r="BN370"/>
  <c r="BN537"/>
  <c r="BK537" s="1"/>
  <c r="CG521"/>
  <c r="CG380"/>
  <c r="H61" i="3"/>
  <c r="BQ330" i="1"/>
  <c r="BQ328"/>
  <c r="BQ348"/>
  <c r="BO309"/>
  <c r="BP309" s="1"/>
  <c r="BQ309" s="1"/>
  <c r="BO367"/>
  <c r="BP367" s="1"/>
  <c r="BL367"/>
  <c r="BO364"/>
  <c r="BP364" s="1"/>
  <c r="BL364"/>
  <c r="BO315"/>
  <c r="BP315" s="1"/>
  <c r="BQ315" s="1"/>
  <c r="BL315"/>
  <c r="BO316"/>
  <c r="BP316" s="1"/>
  <c r="BL316"/>
  <c r="BO312"/>
  <c r="BP312" s="1"/>
  <c r="BL312"/>
  <c r="CA312" s="1"/>
  <c r="BO310"/>
  <c r="BP310" s="1"/>
  <c r="BL310"/>
  <c r="BO427"/>
  <c r="BP427" s="1"/>
  <c r="BL427"/>
  <c r="BO344"/>
  <c r="BP344" s="1"/>
  <c r="BQ344" s="1"/>
  <c r="BL344"/>
  <c r="BO365"/>
  <c r="BP365" s="1"/>
  <c r="BL365"/>
  <c r="BO345"/>
  <c r="BP345" s="1"/>
  <c r="BO329"/>
  <c r="BP329" s="1"/>
  <c r="BL329"/>
  <c r="BO357"/>
  <c r="BL357"/>
  <c r="AZ238"/>
  <c r="BA238" s="1"/>
  <c r="AZ156"/>
  <c r="BA156" s="1"/>
  <c r="BO323"/>
  <c r="BP323" s="1"/>
  <c r="BQ407"/>
  <c r="BO331"/>
  <c r="BP331" s="1"/>
  <c r="BQ331" s="1"/>
  <c r="BL331"/>
  <c r="CA331" s="1"/>
  <c r="BO512"/>
  <c r="BP512" s="1"/>
  <c r="BL512"/>
  <c r="BO529"/>
  <c r="BP529" s="1"/>
  <c r="BL529"/>
  <c r="BO426"/>
  <c r="BP426" s="1"/>
  <c r="BQ426" s="1"/>
  <c r="BL426"/>
  <c r="BO322"/>
  <c r="BP322" s="1"/>
  <c r="BQ322" s="1"/>
  <c r="BL322"/>
  <c r="BO361"/>
  <c r="BP361" s="1"/>
  <c r="BL361"/>
  <c r="BO505"/>
  <c r="BP505" s="1"/>
  <c r="BL505"/>
  <c r="BN251"/>
  <c r="BB251"/>
  <c r="BQ339"/>
  <c r="L133" i="3"/>
  <c r="AY170" i="1"/>
  <c r="BC238"/>
  <c r="BM238" s="1"/>
  <c r="P236" i="3" s="1"/>
  <c r="AX147" i="1"/>
  <c r="K145" i="3" s="1"/>
  <c r="L151"/>
  <c r="AY238" i="1"/>
  <c r="AQ447"/>
  <c r="AS429"/>
  <c r="AT429" s="1"/>
  <c r="AW253"/>
  <c r="BB233"/>
  <c r="BQ48"/>
  <c r="AX297"/>
  <c r="K295" i="3" s="1"/>
  <c r="AU171" i="1"/>
  <c r="AV171" s="1"/>
  <c r="G169" i="3" s="1"/>
  <c r="BC170" i="1"/>
  <c r="AN397"/>
  <c r="AZ170"/>
  <c r="BA170" s="1"/>
  <c r="BB170" s="1"/>
  <c r="AU191"/>
  <c r="AW191" s="1"/>
  <c r="AX253"/>
  <c r="K251" i="3" s="1"/>
  <c r="BQ64" i="1"/>
  <c r="BM234"/>
  <c r="P232" i="3" s="1"/>
  <c r="BH147" i="1"/>
  <c r="AL147" s="1"/>
  <c r="AM147" s="1"/>
  <c r="BB137"/>
  <c r="BB262"/>
  <c r="AX304"/>
  <c r="K302" i="3" s="1"/>
  <c r="AU356" i="1"/>
  <c r="AP440"/>
  <c r="L144" i="3" s="1"/>
  <c r="BJ47" i="1"/>
  <c r="BK47" s="1"/>
  <c r="BL47" s="1"/>
  <c r="BH271"/>
  <c r="AL271" s="1"/>
  <c r="AM271" s="1"/>
  <c r="AW172"/>
  <c r="BH253"/>
  <c r="AL253" s="1"/>
  <c r="AM253" s="1"/>
  <c r="AW147"/>
  <c r="AX271"/>
  <c r="K269" i="3" s="1"/>
  <c r="BL30" i="1"/>
  <c r="AX214"/>
  <c r="K212" i="3" s="1"/>
  <c r="AP546" i="1"/>
  <c r="L250" i="3" s="1"/>
  <c r="AU360" i="1"/>
  <c r="AZ160"/>
  <c r="BA160" s="1"/>
  <c r="BB160" s="1"/>
  <c r="K158" i="3"/>
  <c r="AQ229" i="1"/>
  <c r="AR229" s="1"/>
  <c r="AS229" s="1"/>
  <c r="I227" i="3"/>
  <c r="BH193" i="1"/>
  <c r="AL193" s="1"/>
  <c r="AM193" s="1"/>
  <c r="AV193"/>
  <c r="G191" i="3" s="1"/>
  <c r="AT179" i="1"/>
  <c r="AU179" s="1"/>
  <c r="AV179" s="1"/>
  <c r="G177" i="3" s="1"/>
  <c r="I177"/>
  <c r="BN366" i="1"/>
  <c r="BK366" s="1"/>
  <c r="H70" i="3"/>
  <c r="BC264" i="1"/>
  <c r="K262" i="3"/>
  <c r="AZ161" i="1"/>
  <c r="BA161" s="1"/>
  <c r="BB161" s="1"/>
  <c r="K159" i="3"/>
  <c r="BJ218" i="1"/>
  <c r="BK218" s="1"/>
  <c r="N216" i="3"/>
  <c r="AT291" i="1"/>
  <c r="AU291" s="1"/>
  <c r="I289" i="3"/>
  <c r="BN61" i="1"/>
  <c r="P59" i="3"/>
  <c r="BJ211" i="1"/>
  <c r="BK211" s="1"/>
  <c r="BL211" s="1"/>
  <c r="N209" i="3"/>
  <c r="AT196" i="1"/>
  <c r="AU196" s="1"/>
  <c r="I194" i="3"/>
  <c r="AZ260" i="1"/>
  <c r="BA260" s="1"/>
  <c r="K258" i="3"/>
  <c r="BH154" i="1"/>
  <c r="AL154" s="1"/>
  <c r="AM154" s="1"/>
  <c r="AV154"/>
  <c r="G152" i="3" s="1"/>
  <c r="BH190" i="1"/>
  <c r="AL190" s="1"/>
  <c r="AM190" s="1"/>
  <c r="AV190"/>
  <c r="G188" i="3" s="1"/>
  <c r="AW221" i="1"/>
  <c r="AV221"/>
  <c r="G219" i="3" s="1"/>
  <c r="AQ298" i="1"/>
  <c r="AR298" s="1"/>
  <c r="AS298" s="1"/>
  <c r="I296" i="3"/>
  <c r="AT159" i="1"/>
  <c r="AU159" s="1"/>
  <c r="AV159" s="1"/>
  <c r="G157" i="3" s="1"/>
  <c r="I157"/>
  <c r="BN414" i="1"/>
  <c r="BN412"/>
  <c r="H116" i="3"/>
  <c r="BN555" i="1"/>
  <c r="BK555" s="1"/>
  <c r="H259" i="3"/>
  <c r="BN362" i="1"/>
  <c r="H66" i="3"/>
  <c r="BC239" i="1"/>
  <c r="BM239" s="1"/>
  <c r="K237" i="3"/>
  <c r="BN358" i="1"/>
  <c r="H62" i="3"/>
  <c r="AS385" i="1"/>
  <c r="AT385" s="1"/>
  <c r="AU385" s="1"/>
  <c r="L89" i="3"/>
  <c r="BH279" i="1"/>
  <c r="AL279" s="1"/>
  <c r="AM279" s="1"/>
  <c r="AV279"/>
  <c r="G277" i="3" s="1"/>
  <c r="BC188" i="1"/>
  <c r="K186" i="3"/>
  <c r="AQ222" i="1"/>
  <c r="AR222" s="1"/>
  <c r="AS222" s="1"/>
  <c r="I220" i="3"/>
  <c r="AZ153" i="1"/>
  <c r="BA153" s="1"/>
  <c r="BB153" s="1"/>
  <c r="K151" i="3"/>
  <c r="AW297" i="1"/>
  <c r="AV297"/>
  <c r="G295" i="3" s="1"/>
  <c r="AW286" i="1"/>
  <c r="AV286"/>
  <c r="G284" i="3" s="1"/>
  <c r="BN431" i="1"/>
  <c r="BK431" s="1"/>
  <c r="AL434"/>
  <c r="AM434" s="1"/>
  <c r="AN434" s="1"/>
  <c r="J138" i="3"/>
  <c r="BN444" i="1"/>
  <c r="AY277"/>
  <c r="K275" i="3"/>
  <c r="AQ166" i="1"/>
  <c r="AR166" s="1"/>
  <c r="AS166" s="1"/>
  <c r="I164" i="3"/>
  <c r="AZ171" i="1"/>
  <c r="BA171" s="1"/>
  <c r="K169" i="3"/>
  <c r="AK454" i="1"/>
  <c r="BM454" s="1"/>
  <c r="J158" i="3"/>
  <c r="BJ236" i="1"/>
  <c r="BK236" s="1"/>
  <c r="BL236" s="1"/>
  <c r="N234" i="3"/>
  <c r="AT198" i="1"/>
  <c r="AU198" s="1"/>
  <c r="I196" i="3"/>
  <c r="AQ173" i="1"/>
  <c r="AR173" s="1"/>
  <c r="AS173" s="1"/>
  <c r="I171" i="3"/>
  <c r="BN506" i="1"/>
  <c r="BK506" s="1"/>
  <c r="H210" i="3"/>
  <c r="BJ59" i="1"/>
  <c r="BK59" s="1"/>
  <c r="BL59" s="1"/>
  <c r="N57" i="3"/>
  <c r="BO244" i="1"/>
  <c r="BP244" s="1"/>
  <c r="BQ244" s="1"/>
  <c r="P242" i="3"/>
  <c r="AZ140" i="1"/>
  <c r="BA140" s="1"/>
  <c r="BB140" s="1"/>
  <c r="K138" i="3"/>
  <c r="BN519" i="1"/>
  <c r="BK519" s="1"/>
  <c r="H223" i="3"/>
  <c r="BN428" i="1"/>
  <c r="H132" i="3"/>
  <c r="AW278" i="1"/>
  <c r="AV278"/>
  <c r="G276" i="3" s="1"/>
  <c r="BN520" i="1"/>
  <c r="BN363"/>
  <c r="BK363" s="1"/>
  <c r="H67" i="3"/>
  <c r="AY189" i="1"/>
  <c r="K187" i="3"/>
  <c r="BJ45" i="1"/>
  <c r="BK45" s="1"/>
  <c r="BL45" s="1"/>
  <c r="N43" i="3"/>
  <c r="BN371" i="1"/>
  <c r="BK371" s="1"/>
  <c r="H75" i="3"/>
  <c r="BN350" i="1"/>
  <c r="BK350" s="1"/>
  <c r="H54" i="3"/>
  <c r="BC303" i="1"/>
  <c r="K301" i="3"/>
  <c r="BN410" i="1"/>
  <c r="BK410" s="1"/>
  <c r="BN445"/>
  <c r="BK445" s="1"/>
  <c r="BN429"/>
  <c r="BK429" s="1"/>
  <c r="AQ430"/>
  <c r="L134" i="3"/>
  <c r="BC175" i="1"/>
  <c r="K173" i="3"/>
  <c r="BN53" i="1"/>
  <c r="P51" i="3"/>
  <c r="AQ240" i="1"/>
  <c r="AR240" s="1"/>
  <c r="AS240" s="1"/>
  <c r="I238" i="3"/>
  <c r="AT280" i="1"/>
  <c r="AX280" s="1"/>
  <c r="K278" i="3" s="1"/>
  <c r="I278"/>
  <c r="AL466" i="1"/>
  <c r="AM466" s="1"/>
  <c r="AN466" s="1"/>
  <c r="J170" i="3"/>
  <c r="AW304" i="1"/>
  <c r="AV304"/>
  <c r="G302" i="3" s="1"/>
  <c r="BC289" i="1"/>
  <c r="K287" i="3"/>
  <c r="BC141" i="1"/>
  <c r="K139" i="3"/>
  <c r="AT180" i="1"/>
  <c r="AU180" s="1"/>
  <c r="AV180" s="1"/>
  <c r="G178" i="3" s="1"/>
  <c r="I178"/>
  <c r="AS421" i="1"/>
  <c r="AT421" s="1"/>
  <c r="AU421" s="1"/>
  <c r="BN417"/>
  <c r="H121" i="3"/>
  <c r="H225"/>
  <c r="BN340" i="1"/>
  <c r="BK340" s="1"/>
  <c r="H44" i="3"/>
  <c r="BC252" i="1"/>
  <c r="BM252" s="1"/>
  <c r="K250" i="3"/>
  <c r="AZ245" i="1"/>
  <c r="BA245" s="1"/>
  <c r="K243" i="3"/>
  <c r="BN342" i="1"/>
  <c r="BK342" s="1"/>
  <c r="H46" i="3"/>
  <c r="AQ385" i="1"/>
  <c r="BD259"/>
  <c r="BG258" s="1"/>
  <c r="BI258" s="1"/>
  <c r="AY245"/>
  <c r="Q30" i="3"/>
  <c r="BB134" i="1"/>
  <c r="AZ239"/>
  <c r="BA239" s="1"/>
  <c r="AW207"/>
  <c r="BC277"/>
  <c r="BC245"/>
  <c r="BM245" s="1"/>
  <c r="AZ303"/>
  <c r="BA303" s="1"/>
  <c r="AY303"/>
  <c r="AN546"/>
  <c r="AW296"/>
  <c r="BC189"/>
  <c r="BH278"/>
  <c r="AL278" s="1"/>
  <c r="AM278" s="1"/>
  <c r="BH207"/>
  <c r="AL207" s="1"/>
  <c r="AM207" s="1"/>
  <c r="AY239"/>
  <c r="BH296"/>
  <c r="AL296" s="1"/>
  <c r="AM296" s="1"/>
  <c r="AZ277"/>
  <c r="BA277" s="1"/>
  <c r="BB277" s="1"/>
  <c r="AZ189"/>
  <c r="BA189" s="1"/>
  <c r="BB189" s="1"/>
  <c r="BX412"/>
  <c r="BU358"/>
  <c r="BV358" s="1"/>
  <c r="BW358" s="1"/>
  <c r="BP313"/>
  <c r="BQ313" s="1"/>
  <c r="BO327"/>
  <c r="BP327" s="1"/>
  <c r="BO324"/>
  <c r="BO338"/>
  <c r="BQ15"/>
  <c r="BX358"/>
  <c r="BP319"/>
  <c r="BQ319" s="1"/>
  <c r="BH290"/>
  <c r="AL290" s="1"/>
  <c r="AM290" s="1"/>
  <c r="AW290"/>
  <c r="AX193"/>
  <c r="AY252"/>
  <c r="BU412"/>
  <c r="BV412" s="1"/>
  <c r="BO334"/>
  <c r="BP334" s="1"/>
  <c r="BO511"/>
  <c r="BW344"/>
  <c r="AX278"/>
  <c r="BB125"/>
  <c r="AZ289"/>
  <c r="BA289" s="1"/>
  <c r="BC140"/>
  <c r="AX290"/>
  <c r="BU371"/>
  <c r="BV371" s="1"/>
  <c r="BW371" s="1"/>
  <c r="BN411"/>
  <c r="BN343"/>
  <c r="BT357"/>
  <c r="BU357"/>
  <c r="BV357" s="1"/>
  <c r="BW357" s="1"/>
  <c r="BX357"/>
  <c r="AZ252"/>
  <c r="BA252" s="1"/>
  <c r="AY140"/>
  <c r="AS172"/>
  <c r="BT371"/>
  <c r="BN244"/>
  <c r="BN359"/>
  <c r="BN347"/>
  <c r="BN416"/>
  <c r="AY160"/>
  <c r="AQ179"/>
  <c r="AR179" s="1"/>
  <c r="AS179" s="1"/>
  <c r="H234" i="3"/>
  <c r="BU365" i="1"/>
  <c r="BV365" s="1"/>
  <c r="BW365" s="1"/>
  <c r="BX365"/>
  <c r="BT365"/>
  <c r="BT339"/>
  <c r="BY339" s="1"/>
  <c r="BX339"/>
  <c r="BU339"/>
  <c r="BV339" s="1"/>
  <c r="BW339" s="1"/>
  <c r="BX407"/>
  <c r="H72" i="3"/>
  <c r="BV328" i="1"/>
  <c r="BW328" s="1"/>
  <c r="BW337"/>
  <c r="BX342"/>
  <c r="BU342"/>
  <c r="BV342" s="1"/>
  <c r="BW342" s="1"/>
  <c r="AP397"/>
  <c r="BX346"/>
  <c r="BU346"/>
  <c r="BV346" s="1"/>
  <c r="BW346" s="1"/>
  <c r="BT346"/>
  <c r="H235" i="3"/>
  <c r="BU411" i="1"/>
  <c r="BV411" s="1"/>
  <c r="BW411" s="1"/>
  <c r="BX411"/>
  <c r="BU362"/>
  <c r="BV362" s="1"/>
  <c r="BW362" s="1"/>
  <c r="BX362"/>
  <c r="BT361"/>
  <c r="BU361"/>
  <c r="BV361" s="1"/>
  <c r="BW361" s="1"/>
  <c r="BX361"/>
  <c r="BT342"/>
  <c r="BT354"/>
  <c r="H231" i="3"/>
  <c r="BV333" i="1"/>
  <c r="BW333" s="1"/>
  <c r="AY141"/>
  <c r="BV354"/>
  <c r="BW354" s="1"/>
  <c r="BX354"/>
  <c r="AQ159"/>
  <c r="AR159" s="1"/>
  <c r="AS159" s="1"/>
  <c r="AZ141"/>
  <c r="BA141" s="1"/>
  <c r="AK434"/>
  <c r="BM434" s="1"/>
  <c r="AW190"/>
  <c r="AT166"/>
  <c r="AU166" s="1"/>
  <c r="BX363"/>
  <c r="BU363"/>
  <c r="BV363" s="1"/>
  <c r="BW363" s="1"/>
  <c r="BT363"/>
  <c r="AK466"/>
  <c r="BM466" s="1"/>
  <c r="BT352"/>
  <c r="BX352"/>
  <c r="BU352"/>
  <c r="BV352" s="1"/>
  <c r="AY264"/>
  <c r="BV316"/>
  <c r="BW316" s="1"/>
  <c r="BH286"/>
  <c r="AL286" s="1"/>
  <c r="AM286" s="1"/>
  <c r="AS430"/>
  <c r="AT430" s="1"/>
  <c r="AU430" s="1"/>
  <c r="AP514"/>
  <c r="AP388"/>
  <c r="AY558"/>
  <c r="AZ558" s="1"/>
  <c r="BA558"/>
  <c r="E262" i="3" s="1"/>
  <c r="BX351" i="1"/>
  <c r="BU351"/>
  <c r="BV351" s="1"/>
  <c r="BW351" s="1"/>
  <c r="BT351"/>
  <c r="AW484"/>
  <c r="AX484"/>
  <c r="BX426"/>
  <c r="BU426"/>
  <c r="BV426" s="1"/>
  <c r="BW426" s="1"/>
  <c r="BT426"/>
  <c r="AY473"/>
  <c r="AZ473" s="1"/>
  <c r="BA473"/>
  <c r="E177" i="3" s="1"/>
  <c r="AT222" i="1"/>
  <c r="AU222" s="1"/>
  <c r="AV222" s="1"/>
  <c r="G220" i="3" s="1"/>
  <c r="AP423" i="1"/>
  <c r="AY451"/>
  <c r="AZ451" s="1"/>
  <c r="BA451"/>
  <c r="E155" i="3" s="1"/>
  <c r="AY474" i="1"/>
  <c r="AZ474" s="1"/>
  <c r="BA474"/>
  <c r="E178" i="3" s="1"/>
  <c r="BT409" i="1"/>
  <c r="BX409"/>
  <c r="BU409"/>
  <c r="BV409" s="1"/>
  <c r="BW409" s="1"/>
  <c r="AY439"/>
  <c r="AZ439" s="1"/>
  <c r="BA439"/>
  <c r="E143" i="3" s="1"/>
  <c r="AP450" i="1"/>
  <c r="AY483"/>
  <c r="AZ483" s="1"/>
  <c r="BA483"/>
  <c r="E187" i="3" s="1"/>
  <c r="AY466" i="1"/>
  <c r="AZ466" s="1"/>
  <c r="BA466"/>
  <c r="E170" i="3" s="1"/>
  <c r="BA420" i="1"/>
  <c r="E124" i="3" s="1"/>
  <c r="AY420" i="1"/>
  <c r="AZ420" s="1"/>
  <c r="BX350"/>
  <c r="BU350"/>
  <c r="BV350" s="1"/>
  <c r="BW350" s="1"/>
  <c r="BT350"/>
  <c r="BA516"/>
  <c r="E220" i="3" s="1"/>
  <c r="AY516" i="1"/>
  <c r="AZ516" s="1"/>
  <c r="AY470"/>
  <c r="AZ470" s="1"/>
  <c r="BA470"/>
  <c r="E174" i="3" s="1"/>
  <c r="AQ280" i="1"/>
  <c r="AR280" s="1"/>
  <c r="AS280" s="1"/>
  <c r="BH221"/>
  <c r="AL221" s="1"/>
  <c r="AM221" s="1"/>
  <c r="AX221"/>
  <c r="AD292"/>
  <c r="AE292" s="1"/>
  <c r="AJ292" s="1"/>
  <c r="AV542"/>
  <c r="AV462"/>
  <c r="AY534"/>
  <c r="AZ534" s="1"/>
  <c r="BA534"/>
  <c r="E238" i="3" s="1"/>
  <c r="BX364" i="1"/>
  <c r="BU364"/>
  <c r="BV364" s="1"/>
  <c r="BT364"/>
  <c r="AY509"/>
  <c r="AZ509" s="1"/>
  <c r="BA509"/>
  <c r="E213" i="3" s="1"/>
  <c r="AB481" i="1"/>
  <c r="BA456"/>
  <c r="E160" i="3" s="1"/>
  <c r="AY456" i="1"/>
  <c r="AZ456" s="1"/>
  <c r="AY541"/>
  <c r="AZ541" s="1"/>
  <c r="BA541"/>
  <c r="E245" i="3" s="1"/>
  <c r="BT429" i="1"/>
  <c r="BX429"/>
  <c r="BU429"/>
  <c r="BV429" s="1"/>
  <c r="AY457"/>
  <c r="AZ457" s="1"/>
  <c r="BA457"/>
  <c r="E161" i="3" s="1"/>
  <c r="AY434" i="1"/>
  <c r="AZ434" s="1"/>
  <c r="BA434"/>
  <c r="E138" i="3" s="1"/>
  <c r="AQ180" i="1"/>
  <c r="AR180" s="1"/>
  <c r="BW312"/>
  <c r="BF462"/>
  <c r="BG462" s="1"/>
  <c r="CH462" s="1"/>
  <c r="BI462" s="1"/>
  <c r="BJ462" s="1"/>
  <c r="BC260"/>
  <c r="BD260" s="1"/>
  <c r="BG259" s="1"/>
  <c r="BI259" s="1"/>
  <c r="N257" i="3" s="1"/>
  <c r="AY161" i="1"/>
  <c r="X248"/>
  <c r="AP248" s="1"/>
  <c r="BB234"/>
  <c r="AZ188"/>
  <c r="BA188" s="1"/>
  <c r="BB188" s="1"/>
  <c r="AW193"/>
  <c r="AT298"/>
  <c r="AX298" s="1"/>
  <c r="AX286"/>
  <c r="X299"/>
  <c r="AP299" s="1"/>
  <c r="AZ264"/>
  <c r="BA264" s="1"/>
  <c r="W293"/>
  <c r="AX145"/>
  <c r="AX190"/>
  <c r="AX154"/>
  <c r="AY289"/>
  <c r="AA205"/>
  <c r="AB205" s="1"/>
  <c r="S206"/>
  <c r="V206" s="1"/>
  <c r="T206" s="1"/>
  <c r="Y206" s="1"/>
  <c r="Z206" s="1"/>
  <c r="AT173"/>
  <c r="AU173" s="1"/>
  <c r="AD203"/>
  <c r="AE203" s="1"/>
  <c r="AJ203" s="1"/>
  <c r="AQ196"/>
  <c r="AR196" s="1"/>
  <c r="BC160"/>
  <c r="BH304"/>
  <c r="AL304" s="1"/>
  <c r="AM304" s="1"/>
  <c r="AT240"/>
  <c r="AU240" s="1"/>
  <c r="AV240" s="1"/>
  <c r="G238" i="3" s="1"/>
  <c r="BH126" i="1"/>
  <c r="AL126" s="1"/>
  <c r="AM126" s="1"/>
  <c r="BH297"/>
  <c r="AL297" s="1"/>
  <c r="AM297" s="1"/>
  <c r="AD299"/>
  <c r="AE299" s="1"/>
  <c r="AJ299" s="1"/>
  <c r="AZ175"/>
  <c r="BA175" s="1"/>
  <c r="BB175" s="1"/>
  <c r="AT229"/>
  <c r="AU229" s="1"/>
  <c r="AX215"/>
  <c r="AL454"/>
  <c r="AM454" s="1"/>
  <c r="AW154"/>
  <c r="AD201"/>
  <c r="AE201" s="1"/>
  <c r="AJ201" s="1"/>
  <c r="BO61"/>
  <c r="BP61" s="1"/>
  <c r="BQ61" s="1"/>
  <c r="AY171"/>
  <c r="AQ198"/>
  <c r="AR198" s="1"/>
  <c r="AS198" s="1"/>
  <c r="AQ291"/>
  <c r="AR291" s="1"/>
  <c r="AS291" s="1"/>
  <c r="AY260"/>
  <c r="AW126"/>
  <c r="S205"/>
  <c r="V205" s="1"/>
  <c r="T205" s="1"/>
  <c r="Y205" s="1"/>
  <c r="Z205" s="1"/>
  <c r="AY175"/>
  <c r="AC206"/>
  <c r="R205"/>
  <c r="U205" s="1"/>
  <c r="W205"/>
  <c r="AX126"/>
  <c r="R282"/>
  <c r="U282" s="1"/>
  <c r="AA206"/>
  <c r="AB206" s="1"/>
  <c r="BO53"/>
  <c r="BP53" s="1"/>
  <c r="BQ53" s="1"/>
  <c r="AD204"/>
  <c r="AE204" s="1"/>
  <c r="AJ204" s="1"/>
  <c r="AW279"/>
  <c r="AX279"/>
  <c r="AN204"/>
  <c r="D202" i="3" s="1"/>
  <c r="BC171" i="1"/>
  <c r="BC161"/>
  <c r="BC153"/>
  <c r="BB121"/>
  <c r="X203"/>
  <c r="AP203" s="1"/>
  <c r="AY220"/>
  <c r="AZ220"/>
  <c r="BA220" s="1"/>
  <c r="BB220" s="1"/>
  <c r="BC220"/>
  <c r="BM220" s="1"/>
  <c r="X201"/>
  <c r="AP201" s="1"/>
  <c r="AY153"/>
  <c r="R202"/>
  <c r="U202" s="1"/>
  <c r="AD202" s="1"/>
  <c r="R300"/>
  <c r="U300" s="1"/>
  <c r="Y216"/>
  <c r="Z216" s="1"/>
  <c r="AN216" s="1"/>
  <c r="D214" i="3" s="1"/>
  <c r="Y197" i="1"/>
  <c r="Z197" s="1"/>
  <c r="AN197" s="1"/>
  <c r="D195" i="3" s="1"/>
  <c r="X197" i="1"/>
  <c r="AP197" s="1"/>
  <c r="AK404"/>
  <c r="BM404" s="1"/>
  <c r="AL404"/>
  <c r="T498"/>
  <c r="T562"/>
  <c r="T575"/>
  <c r="T551"/>
  <c r="T569"/>
  <c r="T494"/>
  <c r="T491"/>
  <c r="AC282"/>
  <c r="AX148"/>
  <c r="AY188"/>
  <c r="AM388"/>
  <c r="AN388" s="1"/>
  <c r="S282"/>
  <c r="X230"/>
  <c r="AP230" s="1"/>
  <c r="AE197"/>
  <c r="AJ197" s="1"/>
  <c r="X241"/>
  <c r="AP241" s="1"/>
  <c r="Y184"/>
  <c r="Z184" s="1"/>
  <c r="AN184" s="1"/>
  <c r="D182" i="3" s="1"/>
  <c r="W206" i="1"/>
  <c r="AD281"/>
  <c r="AE281" s="1"/>
  <c r="AJ281" s="1"/>
  <c r="AD200"/>
  <c r="AE200" s="1"/>
  <c r="AJ200" s="1"/>
  <c r="AH470"/>
  <c r="AI470" s="1"/>
  <c r="AJ470" s="1"/>
  <c r="J174" i="3" s="1"/>
  <c r="T593" i="1"/>
  <c r="T544"/>
  <c r="T586"/>
  <c r="T526"/>
  <c r="T497"/>
  <c r="T495"/>
  <c r="X168"/>
  <c r="AP168" s="1"/>
  <c r="AN514"/>
  <c r="AA282"/>
  <c r="AB282" s="1"/>
  <c r="AA293"/>
  <c r="AB293" s="1"/>
  <c r="X164"/>
  <c r="AP164" s="1"/>
  <c r="P294"/>
  <c r="Q294" s="1"/>
  <c r="AC294" s="1"/>
  <c r="O588"/>
  <c r="R570"/>
  <c r="P570"/>
  <c r="P283"/>
  <c r="Q283" s="1"/>
  <c r="S283" s="1"/>
  <c r="O577"/>
  <c r="AA543"/>
  <c r="AE543"/>
  <c r="P301"/>
  <c r="Q301" s="1"/>
  <c r="S301" s="1"/>
  <c r="O595"/>
  <c r="R587"/>
  <c r="P587"/>
  <c r="R496"/>
  <c r="P496"/>
  <c r="R594"/>
  <c r="P594"/>
  <c r="AF542"/>
  <c r="W202"/>
  <c r="S293"/>
  <c r="V293" s="1"/>
  <c r="T293" s="1"/>
  <c r="Y293" s="1"/>
  <c r="Z293" s="1"/>
  <c r="AC300"/>
  <c r="X182"/>
  <c r="AP182" s="1"/>
  <c r="AZ143"/>
  <c r="BA143" s="1"/>
  <c r="X255"/>
  <c r="AP255" s="1"/>
  <c r="Y178"/>
  <c r="Z178" s="1"/>
  <c r="AN178" s="1"/>
  <c r="D176" i="3" s="1"/>
  <c r="AX254" i="1"/>
  <c r="R552"/>
  <c r="P552"/>
  <c r="AS144"/>
  <c r="Y200"/>
  <c r="Z200" s="1"/>
  <c r="AN200" s="1"/>
  <c r="D198" i="3" s="1"/>
  <c r="S202" i="1"/>
  <c r="V202" s="1"/>
  <c r="T202" s="1"/>
  <c r="Y202" s="1"/>
  <c r="Z202" s="1"/>
  <c r="AC202"/>
  <c r="X273"/>
  <c r="AP273" s="1"/>
  <c r="BB152"/>
  <c r="R293"/>
  <c r="AA300"/>
  <c r="AB300" s="1"/>
  <c r="W300"/>
  <c r="BB226"/>
  <c r="BB151"/>
  <c r="BB136"/>
  <c r="X223"/>
  <c r="AP223" s="1"/>
  <c r="BD226"/>
  <c r="BG225" s="1"/>
  <c r="BI225" s="1"/>
  <c r="AX176"/>
  <c r="R499"/>
  <c r="P499"/>
  <c r="R500"/>
  <c r="P500"/>
  <c r="R576"/>
  <c r="P576"/>
  <c r="AX165"/>
  <c r="AP200"/>
  <c r="X167"/>
  <c r="AP167" s="1"/>
  <c r="BB288"/>
  <c r="BA122"/>
  <c r="BB122" s="1"/>
  <c r="AX247"/>
  <c r="AT266"/>
  <c r="AU266" s="1"/>
  <c r="AV266" s="1"/>
  <c r="G264" i="3" s="1"/>
  <c r="AQ266" i="1"/>
  <c r="AR266" s="1"/>
  <c r="AS266" s="1"/>
  <c r="AQ216"/>
  <c r="AR216" s="1"/>
  <c r="AT216"/>
  <c r="AU216" s="1"/>
  <c r="AV216" s="1"/>
  <c r="G214" i="3" s="1"/>
  <c r="AT184" i="1"/>
  <c r="AU184" s="1"/>
  <c r="AV184" s="1"/>
  <c r="G182" i="3" s="1"/>
  <c r="AQ184" i="1"/>
  <c r="AR184" s="1"/>
  <c r="AS184" s="1"/>
  <c r="BH163"/>
  <c r="AL163" s="1"/>
  <c r="AM163" s="1"/>
  <c r="AW163"/>
  <c r="O302"/>
  <c r="O596" s="1"/>
  <c r="P276"/>
  <c r="Q276" s="1"/>
  <c r="AQ195"/>
  <c r="AT195"/>
  <c r="A555"/>
  <c r="BE261"/>
  <c r="R257"/>
  <c r="W257"/>
  <c r="S257"/>
  <c r="AC257"/>
  <c r="AA257"/>
  <c r="AB257" s="1"/>
  <c r="BH265"/>
  <c r="AL265" s="1"/>
  <c r="AM265" s="1"/>
  <c r="AW265"/>
  <c r="BC130"/>
  <c r="AZ130"/>
  <c r="BA130" s="1"/>
  <c r="AY130"/>
  <c r="BO65"/>
  <c r="BP65" s="1"/>
  <c r="BQ65" s="1"/>
  <c r="BN65"/>
  <c r="V187"/>
  <c r="T187" s="1"/>
  <c r="Y187" s="1"/>
  <c r="Z187" s="1"/>
  <c r="AN187" s="1"/>
  <c r="D185" i="3" s="1"/>
  <c r="AU144" i="1"/>
  <c r="AV144" s="1"/>
  <c r="G142" i="3" s="1"/>
  <c r="AX144" i="1"/>
  <c r="K142" i="3" s="1"/>
  <c r="U187" i="1"/>
  <c r="AD187" s="1"/>
  <c r="AE187" s="1"/>
  <c r="AJ187" s="1"/>
  <c r="V231"/>
  <c r="T231" s="1"/>
  <c r="Y231" s="1"/>
  <c r="Z231" s="1"/>
  <c r="AN231" s="1"/>
  <c r="D229" i="3" s="1"/>
  <c r="BC135" i="1"/>
  <c r="AZ135"/>
  <c r="BA135" s="1"/>
  <c r="BB135" s="1"/>
  <c r="AY135"/>
  <c r="U267"/>
  <c r="AD267" s="1"/>
  <c r="AE267" s="1"/>
  <c r="AJ267" s="1"/>
  <c r="U224"/>
  <c r="AD224" s="1"/>
  <c r="AE224" s="1"/>
  <c r="AJ224" s="1"/>
  <c r="AC275"/>
  <c r="AA275"/>
  <c r="AB275" s="1"/>
  <c r="W275"/>
  <c r="S275"/>
  <c r="R275"/>
  <c r="BJ60"/>
  <c r="BK60" s="1"/>
  <c r="BL60" s="1"/>
  <c r="AQ199"/>
  <c r="AR199" s="1"/>
  <c r="AS199" s="1"/>
  <c r="AT199"/>
  <c r="AW227"/>
  <c r="BH227"/>
  <c r="AL227" s="1"/>
  <c r="AM227" s="1"/>
  <c r="U186"/>
  <c r="AD186" s="1"/>
  <c r="AE186" s="1"/>
  <c r="AJ186" s="1"/>
  <c r="BH124"/>
  <c r="AL124" s="1"/>
  <c r="AM124" s="1"/>
  <c r="AW124"/>
  <c r="BC158"/>
  <c r="AZ158"/>
  <c r="BA158" s="1"/>
  <c r="AY158"/>
  <c r="AT162"/>
  <c r="AQ162"/>
  <c r="AR162" s="1"/>
  <c r="AS162" s="1"/>
  <c r="BC142"/>
  <c r="AZ142"/>
  <c r="BA142" s="1"/>
  <c r="AY142"/>
  <c r="A71"/>
  <c r="A263"/>
  <c r="A363"/>
  <c r="G363" s="1"/>
  <c r="BE69"/>
  <c r="O284"/>
  <c r="P258"/>
  <c r="Q258" s="1"/>
  <c r="V256"/>
  <c r="T256" s="1"/>
  <c r="X256" s="1"/>
  <c r="AP256" s="1"/>
  <c r="I254" i="3" s="1"/>
  <c r="BC213" i="1"/>
  <c r="AZ213"/>
  <c r="BA213" s="1"/>
  <c r="AY213"/>
  <c r="BH254"/>
  <c r="AL254" s="1"/>
  <c r="AM254" s="1"/>
  <c r="AW254"/>
  <c r="AX163"/>
  <c r="K161" i="3" s="1"/>
  <c r="X204" i="1"/>
  <c r="AP204" s="1"/>
  <c r="I202" i="3" s="1"/>
  <c r="X181" i="1"/>
  <c r="AP181" s="1"/>
  <c r="I179" i="3" s="1"/>
  <c r="BB259" i="1"/>
  <c r="BB78"/>
  <c r="BL31"/>
  <c r="X185"/>
  <c r="AP185" s="1"/>
  <c r="I183" i="3" s="1"/>
  <c r="BB270" i="1"/>
  <c r="BM259"/>
  <c r="P257" i="3" s="1"/>
  <c r="BB169" i="1"/>
  <c r="AS148"/>
  <c r="BJ65"/>
  <c r="BK65" s="1"/>
  <c r="BL65" s="1"/>
  <c r="BC194"/>
  <c r="AZ194"/>
  <c r="BA194" s="1"/>
  <c r="AY194"/>
  <c r="BM68"/>
  <c r="P66" i="3" s="1"/>
  <c r="BD68" i="1"/>
  <c r="BG67" s="1"/>
  <c r="BI67" s="1"/>
  <c r="N65" i="3" s="1"/>
  <c r="U274" i="1"/>
  <c r="AD274" s="1"/>
  <c r="AE274" s="1"/>
  <c r="AJ274" s="1"/>
  <c r="BH155"/>
  <c r="AL155" s="1"/>
  <c r="AM155" s="1"/>
  <c r="AW155"/>
  <c r="BJ233"/>
  <c r="BK233" s="1"/>
  <c r="BL233" s="1"/>
  <c r="V183"/>
  <c r="T183" s="1"/>
  <c r="X183" s="1"/>
  <c r="AP183" s="1"/>
  <c r="I181" i="3" s="1"/>
  <c r="U183" i="1"/>
  <c r="AD183" s="1"/>
  <c r="AE183" s="1"/>
  <c r="AJ183" s="1"/>
  <c r="U231"/>
  <c r="AD231" s="1"/>
  <c r="AE231" s="1"/>
  <c r="AJ231" s="1"/>
  <c r="V249"/>
  <c r="T249" s="1"/>
  <c r="Y249" s="1"/>
  <c r="Z249" s="1"/>
  <c r="AN249" s="1"/>
  <c r="D247" i="3" s="1"/>
  <c r="BN66" i="1"/>
  <c r="BO66"/>
  <c r="BP66" s="1"/>
  <c r="AU157"/>
  <c r="AV157" s="1"/>
  <c r="G155" i="3" s="1"/>
  <c r="AX157" i="1"/>
  <c r="K155" i="3" s="1"/>
  <c r="BH128" i="1"/>
  <c r="AL128" s="1"/>
  <c r="AM128" s="1"/>
  <c r="AW128"/>
  <c r="BC191"/>
  <c r="AZ191"/>
  <c r="BA191" s="1"/>
  <c r="AY191"/>
  <c r="BC246"/>
  <c r="BM246" s="1"/>
  <c r="P244" i="3" s="1"/>
  <c r="AZ246" i="1"/>
  <c r="BA246" s="1"/>
  <c r="AY246"/>
  <c r="BJ52"/>
  <c r="BC227"/>
  <c r="AZ227"/>
  <c r="BA227" s="1"/>
  <c r="AY227"/>
  <c r="AU174"/>
  <c r="AV174" s="1"/>
  <c r="G172" i="3" s="1"/>
  <c r="AX174" i="1"/>
  <c r="K172" i="3" s="1"/>
  <c r="A556" i="1"/>
  <c r="BE262"/>
  <c r="BC124"/>
  <c r="AZ124"/>
  <c r="BA124" s="1"/>
  <c r="AY124"/>
  <c r="U242"/>
  <c r="AD242" s="1"/>
  <c r="AE242" s="1"/>
  <c r="AJ242" s="1"/>
  <c r="V274"/>
  <c r="T274" s="1"/>
  <c r="X274" s="1"/>
  <c r="AP274" s="1"/>
  <c r="I272" i="3" s="1"/>
  <c r="R232" i="1"/>
  <c r="W232"/>
  <c r="S232"/>
  <c r="AC232"/>
  <c r="AA232"/>
  <c r="AB232" s="1"/>
  <c r="U256"/>
  <c r="AD256" s="1"/>
  <c r="AE256" s="1"/>
  <c r="AJ256" s="1"/>
  <c r="U206"/>
  <c r="AW177"/>
  <c r="BH177"/>
  <c r="AL177" s="1"/>
  <c r="AM177" s="1"/>
  <c r="AW215"/>
  <c r="BH215"/>
  <c r="AL215" s="1"/>
  <c r="AM215" s="1"/>
  <c r="X281"/>
  <c r="AP281" s="1"/>
  <c r="I279" i="3" s="1"/>
  <c r="Y299" i="1"/>
  <c r="Z299" s="1"/>
  <c r="AN299" s="1"/>
  <c r="D297" i="3" s="1"/>
  <c r="Y266" i="1"/>
  <c r="Z266" s="1"/>
  <c r="AN266" s="1"/>
  <c r="D264" i="3" s="1"/>
  <c r="BM226" i="1"/>
  <c r="P224" i="3" s="1"/>
  <c r="X292" i="1"/>
  <c r="AP292" s="1"/>
  <c r="I290" i="3" s="1"/>
  <c r="BQ44" i="1"/>
  <c r="AX177"/>
  <c r="K175" i="3" s="1"/>
  <c r="U249" i="1"/>
  <c r="AD249" s="1"/>
  <c r="AE249" s="1"/>
  <c r="AJ249" s="1"/>
  <c r="BC128"/>
  <c r="AZ128"/>
  <c r="BA128" s="1"/>
  <c r="AY128"/>
  <c r="V242"/>
  <c r="T242" s="1"/>
  <c r="Y242" s="1"/>
  <c r="Z242" s="1"/>
  <c r="AN242" s="1"/>
  <c r="D240" i="3" s="1"/>
  <c r="AW263" i="1"/>
  <c r="BH263"/>
  <c r="AL263" s="1"/>
  <c r="AM263" s="1"/>
  <c r="BH127"/>
  <c r="AL127" s="1"/>
  <c r="AM127" s="1"/>
  <c r="AW127"/>
  <c r="AU228"/>
  <c r="AV228" s="1"/>
  <c r="G226" i="3" s="1"/>
  <c r="AX228" i="1"/>
  <c r="K226" i="3" s="1"/>
  <c r="BC265" i="1"/>
  <c r="AZ265"/>
  <c r="BA265" s="1"/>
  <c r="BB265" s="1"/>
  <c r="AY265"/>
  <c r="BH272"/>
  <c r="AL272" s="1"/>
  <c r="AM272" s="1"/>
  <c r="AW272"/>
  <c r="AU146"/>
  <c r="AV146" s="1"/>
  <c r="G144" i="3" s="1"/>
  <c r="AX146" i="1"/>
  <c r="K144" i="3" s="1"/>
  <c r="BH135" i="1"/>
  <c r="AL135" s="1"/>
  <c r="AM135" s="1"/>
  <c r="AW135"/>
  <c r="R268"/>
  <c r="W268"/>
  <c r="S268"/>
  <c r="AC268"/>
  <c r="AA268"/>
  <c r="AB268" s="1"/>
  <c r="V267"/>
  <c r="T267" s="1"/>
  <c r="X267" s="1"/>
  <c r="AP267" s="1"/>
  <c r="I265" i="3" s="1"/>
  <c r="V224" i="1"/>
  <c r="T224" s="1"/>
  <c r="X224" s="1"/>
  <c r="AP224" s="1"/>
  <c r="I222" i="3" s="1"/>
  <c r="AT149" i="1"/>
  <c r="AQ149"/>
  <c r="AR149" s="1"/>
  <c r="AS149" s="1"/>
  <c r="W250"/>
  <c r="S250"/>
  <c r="AC250"/>
  <c r="AA250"/>
  <c r="AB250" s="1"/>
  <c r="R250"/>
  <c r="V300"/>
  <c r="T300" s="1"/>
  <c r="A72"/>
  <c r="A364"/>
  <c r="G364" s="1"/>
  <c r="A264"/>
  <c r="BE70"/>
  <c r="V186"/>
  <c r="T186" s="1"/>
  <c r="Y186" s="1"/>
  <c r="Z186" s="1"/>
  <c r="AN186" s="1"/>
  <c r="D184" i="3" s="1"/>
  <c r="BH176" i="1"/>
  <c r="AL176" s="1"/>
  <c r="AM176" s="1"/>
  <c r="AW176"/>
  <c r="AT178"/>
  <c r="AU178" s="1"/>
  <c r="AV178" s="1"/>
  <c r="G176" i="3" s="1"/>
  <c r="AQ178" i="1"/>
  <c r="AR178" s="1"/>
  <c r="AS178" s="1"/>
  <c r="AW247"/>
  <c r="BH247"/>
  <c r="AL247" s="1"/>
  <c r="AM247" s="1"/>
  <c r="BC263"/>
  <c r="AZ263"/>
  <c r="BA263" s="1"/>
  <c r="AY263"/>
  <c r="AT192"/>
  <c r="AQ192"/>
  <c r="AR192" s="1"/>
  <c r="AS192" s="1"/>
  <c r="BJ64"/>
  <c r="BK64" s="1"/>
  <c r="AW142"/>
  <c r="BH142"/>
  <c r="AL142" s="1"/>
  <c r="AM142" s="1"/>
  <c r="BM67"/>
  <c r="P65" i="3" s="1"/>
  <c r="BD67" i="1"/>
  <c r="BG66" s="1"/>
  <c r="BI66" s="1"/>
  <c r="N64" i="3" s="1"/>
  <c r="BH213" i="1"/>
  <c r="AL213" s="1"/>
  <c r="AM213" s="1"/>
  <c r="AW213"/>
  <c r="BC155"/>
  <c r="AZ155"/>
  <c r="BA155" s="1"/>
  <c r="AY155"/>
  <c r="BC127"/>
  <c r="AZ127"/>
  <c r="BA127" s="1"/>
  <c r="AY127"/>
  <c r="BH148"/>
  <c r="AL148" s="1"/>
  <c r="AM148" s="1"/>
  <c r="AW148"/>
  <c r="AW145"/>
  <c r="BH145"/>
  <c r="AL145" s="1"/>
  <c r="AM145" s="1"/>
  <c r="BH165"/>
  <c r="AL165" s="1"/>
  <c r="AM165" s="1"/>
  <c r="AW165"/>
  <c r="AX272"/>
  <c r="K270" i="3" s="1"/>
  <c r="BS657" i="1" l="1"/>
  <c r="BU657"/>
  <c r="BV657" s="1"/>
  <c r="BW657" s="1"/>
  <c r="BX657"/>
  <c r="AQ446"/>
  <c r="BY625"/>
  <c r="BZ625" s="1"/>
  <c r="AQ390"/>
  <c r="AY143"/>
  <c r="BC143"/>
  <c r="AY482"/>
  <c r="AZ482" s="1"/>
  <c r="BY619"/>
  <c r="BZ619" s="1"/>
  <c r="AQ564"/>
  <c r="L150" i="3"/>
  <c r="L268"/>
  <c r="AQ374" i="1"/>
  <c r="BR374" s="1"/>
  <c r="AP392"/>
  <c r="L125" i="3"/>
  <c r="AU352" i="1"/>
  <c r="AL534"/>
  <c r="AM534" s="1"/>
  <c r="AN534" s="1"/>
  <c r="AS436"/>
  <c r="AT436" s="1"/>
  <c r="BA548"/>
  <c r="E252" i="3" s="1"/>
  <c r="AS393" i="1"/>
  <c r="AT393" s="1"/>
  <c r="AU393" s="1"/>
  <c r="AQ436"/>
  <c r="BR436" s="1"/>
  <c r="BX436" s="1"/>
  <c r="AQ553"/>
  <c r="BR553" s="1"/>
  <c r="AY443"/>
  <c r="AZ443" s="1"/>
  <c r="AK451"/>
  <c r="BM451" s="1"/>
  <c r="J155" i="3"/>
  <c r="AQ521" i="1"/>
  <c r="BR521" s="1"/>
  <c r="M225" i="3" s="1"/>
  <c r="BO643" i="1"/>
  <c r="BP643" s="1"/>
  <c r="BQ643" s="1"/>
  <c r="BS637"/>
  <c r="AS395"/>
  <c r="AT395" s="1"/>
  <c r="AU395" s="1"/>
  <c r="BX637"/>
  <c r="AS521"/>
  <c r="AT521" s="1"/>
  <c r="AU521" s="1"/>
  <c r="AS390"/>
  <c r="AT390" s="1"/>
  <c r="AU390" s="1"/>
  <c r="AQ395"/>
  <c r="BR395" s="1"/>
  <c r="AY559"/>
  <c r="AZ559" s="1"/>
  <c r="L236" i="3"/>
  <c r="AQ528" i="1"/>
  <c r="BR528" s="1"/>
  <c r="AQ383"/>
  <c r="BR383" s="1"/>
  <c r="BX383" s="1"/>
  <c r="AQ532"/>
  <c r="BR532" s="1"/>
  <c r="BT532" s="1"/>
  <c r="AU428"/>
  <c r="AY459"/>
  <c r="AZ459" s="1"/>
  <c r="AK547"/>
  <c r="BM547" s="1"/>
  <c r="AL547"/>
  <c r="AM547" s="1"/>
  <c r="AN547" s="1"/>
  <c r="AX549"/>
  <c r="BA549" s="1"/>
  <c r="E253" i="3" s="1"/>
  <c r="AS402" i="1"/>
  <c r="AT402" s="1"/>
  <c r="AU402" s="1"/>
  <c r="L100" i="3"/>
  <c r="AQ394" i="1"/>
  <c r="BR394" s="1"/>
  <c r="BU394" s="1"/>
  <c r="BV394" s="1"/>
  <c r="BW394" s="1"/>
  <c r="AL438"/>
  <c r="AM438" s="1"/>
  <c r="BK654"/>
  <c r="BL654" s="1"/>
  <c r="AC574"/>
  <c r="Y574"/>
  <c r="BF574" s="1"/>
  <c r="BG574" s="1"/>
  <c r="CH574" s="1"/>
  <c r="BI574" s="1"/>
  <c r="BJ574" s="1"/>
  <c r="AY579"/>
  <c r="AZ579" s="1"/>
  <c r="AS394"/>
  <c r="AT394" s="1"/>
  <c r="AU394" s="1"/>
  <c r="AQ393"/>
  <c r="BR393" s="1"/>
  <c r="AK438"/>
  <c r="BM438" s="1"/>
  <c r="AQ422"/>
  <c r="BR422" s="1"/>
  <c r="AS378"/>
  <c r="AT378" s="1"/>
  <c r="AU378" s="1"/>
  <c r="BX435"/>
  <c r="BM683"/>
  <c r="BN683" s="1"/>
  <c r="AC568"/>
  <c r="AK566"/>
  <c r="BM566" s="1"/>
  <c r="BU435"/>
  <c r="BV435" s="1"/>
  <c r="BW435" s="1"/>
  <c r="AS435"/>
  <c r="AT435" s="1"/>
  <c r="AU435" s="1"/>
  <c r="AP582"/>
  <c r="L286" i="3" s="1"/>
  <c r="AY467" i="1"/>
  <c r="AZ467" s="1"/>
  <c r="L77" i="3"/>
  <c r="L81"/>
  <c r="AS528" i="1"/>
  <c r="AT528" s="1"/>
  <c r="AS571"/>
  <c r="AT571" s="1"/>
  <c r="AU571" s="1"/>
  <c r="BQ639"/>
  <c r="AP695"/>
  <c r="AQ695" s="1"/>
  <c r="BR695" s="1"/>
  <c r="BS435"/>
  <c r="CC621"/>
  <c r="CD621" s="1"/>
  <c r="CE621" s="1"/>
  <c r="BT435"/>
  <c r="AQ571"/>
  <c r="BR571" s="1"/>
  <c r="AX461"/>
  <c r="BA461" s="1"/>
  <c r="E165" i="3" s="1"/>
  <c r="L139"/>
  <c r="AV478" i="1"/>
  <c r="AW478" s="1"/>
  <c r="AQ376"/>
  <c r="BR376" s="1"/>
  <c r="L80" i="3"/>
  <c r="L106"/>
  <c r="AN540" i="1"/>
  <c r="AN582"/>
  <c r="AX501"/>
  <c r="BA501" s="1"/>
  <c r="E205" i="3" s="1"/>
  <c r="AS396" i="1"/>
  <c r="AT396" s="1"/>
  <c r="AS377"/>
  <c r="AT377" s="1"/>
  <c r="AU377" s="1"/>
  <c r="AS553"/>
  <c r="AT553" s="1"/>
  <c r="AU553" s="1"/>
  <c r="AS372"/>
  <c r="AT372" s="1"/>
  <c r="AU372" s="1"/>
  <c r="AN572"/>
  <c r="AK558"/>
  <c r="BM558" s="1"/>
  <c r="AY547"/>
  <c r="AZ547" s="1"/>
  <c r="AW458"/>
  <c r="AN565"/>
  <c r="AS422"/>
  <c r="AT422" s="1"/>
  <c r="AU422" s="1"/>
  <c r="AS374"/>
  <c r="AT374" s="1"/>
  <c r="AU374" s="1"/>
  <c r="AQ372"/>
  <c r="BR372" s="1"/>
  <c r="BU372" s="1"/>
  <c r="BV372" s="1"/>
  <c r="AL558"/>
  <c r="AM558" s="1"/>
  <c r="BM685"/>
  <c r="CG685" s="1"/>
  <c r="AP465"/>
  <c r="L169" i="3" s="1"/>
  <c r="AS391" i="1"/>
  <c r="AT391" s="1"/>
  <c r="AU391" s="1"/>
  <c r="AK460"/>
  <c r="BM460" s="1"/>
  <c r="BM669"/>
  <c r="BN669" s="1"/>
  <c r="AL523"/>
  <c r="AM523" s="1"/>
  <c r="AN523" s="1"/>
  <c r="AK534"/>
  <c r="BM534" s="1"/>
  <c r="L95" i="3"/>
  <c r="AN674" i="1"/>
  <c r="K52" i="10"/>
  <c r="K13" i="6"/>
  <c r="L52" i="10" s="1"/>
  <c r="AF478" i="1"/>
  <c r="AK597"/>
  <c r="BM597" s="1"/>
  <c r="AK516"/>
  <c r="BM516" s="1"/>
  <c r="AP482"/>
  <c r="L186" i="3" s="1"/>
  <c r="AP540" i="1"/>
  <c r="L244" i="3" s="1"/>
  <c r="AQ463" i="1"/>
  <c r="BR463" s="1"/>
  <c r="BT355"/>
  <c r="AL516"/>
  <c r="AM516" s="1"/>
  <c r="AN516" s="1"/>
  <c r="L93" i="3"/>
  <c r="AS463" i="1"/>
  <c r="AT463" s="1"/>
  <c r="AU463" s="1"/>
  <c r="CG603"/>
  <c r="AH473"/>
  <c r="AI473" s="1"/>
  <c r="AJ473" s="1"/>
  <c r="AL473" s="1"/>
  <c r="AM473" s="1"/>
  <c r="AN473" s="1"/>
  <c r="M48" i="10"/>
  <c r="I28" i="14" s="1"/>
  <c r="M16" i="6"/>
  <c r="AE574" i="1"/>
  <c r="AX573"/>
  <c r="BA573" s="1"/>
  <c r="E277" i="3" s="1"/>
  <c r="AP441" i="1"/>
  <c r="AS441" s="1"/>
  <c r="AT441" s="1"/>
  <c r="AU441" s="1"/>
  <c r="AS398"/>
  <c r="AT398" s="1"/>
  <c r="AU398" s="1"/>
  <c r="L87" i="3"/>
  <c r="AN673" i="1"/>
  <c r="BM694"/>
  <c r="CG694" s="1"/>
  <c r="AX590"/>
  <c r="AK456"/>
  <c r="BM456" s="1"/>
  <c r="AX479"/>
  <c r="AY479" s="1"/>
  <c r="AZ479" s="1"/>
  <c r="AQ378"/>
  <c r="BR378" s="1"/>
  <c r="L105" i="3"/>
  <c r="AS415" i="1"/>
  <c r="AT415" s="1"/>
  <c r="AU415" s="1"/>
  <c r="AP671"/>
  <c r="AQ671" s="1"/>
  <c r="BR671" s="1"/>
  <c r="BN666"/>
  <c r="BO666" s="1"/>
  <c r="BP666" s="1"/>
  <c r="BQ666" s="1"/>
  <c r="AC481"/>
  <c r="AP522"/>
  <c r="AS522" s="1"/>
  <c r="AT522" s="1"/>
  <c r="AU522" s="1"/>
  <c r="AY442"/>
  <c r="AZ442" s="1"/>
  <c r="AS400"/>
  <c r="AT400" s="1"/>
  <c r="AQ415"/>
  <c r="BR415" s="1"/>
  <c r="AQ401"/>
  <c r="BR401" s="1"/>
  <c r="AS373"/>
  <c r="AT373" s="1"/>
  <c r="AU373" s="1"/>
  <c r="BM686"/>
  <c r="BN686" s="1"/>
  <c r="AV568"/>
  <c r="AX568" s="1"/>
  <c r="AL566"/>
  <c r="AM566" s="1"/>
  <c r="AN566" s="1"/>
  <c r="AP452"/>
  <c r="AQ452" s="1"/>
  <c r="AQ400"/>
  <c r="AP672"/>
  <c r="AQ672" s="1"/>
  <c r="BR672" s="1"/>
  <c r="AY597"/>
  <c r="AZ597" s="1"/>
  <c r="AQ418"/>
  <c r="BR418" s="1"/>
  <c r="AQ380"/>
  <c r="BR380" s="1"/>
  <c r="M84" i="3" s="1"/>
  <c r="AG481" i="1"/>
  <c r="AF481"/>
  <c r="AC486"/>
  <c r="AD486"/>
  <c r="BF510"/>
  <c r="BG510" s="1"/>
  <c r="CH510" s="1"/>
  <c r="BI510" s="1"/>
  <c r="BJ510" s="1"/>
  <c r="BA583"/>
  <c r="E287" i="3" s="1"/>
  <c r="AS538" i="1"/>
  <c r="AT538" s="1"/>
  <c r="AU538" s="1"/>
  <c r="AP399"/>
  <c r="L103" i="3" s="1"/>
  <c r="BB139" i="1"/>
  <c r="AD481"/>
  <c r="AC543"/>
  <c r="AL541"/>
  <c r="AM541" s="1"/>
  <c r="AN541" s="1"/>
  <c r="AS386"/>
  <c r="AT386" s="1"/>
  <c r="AU386" s="1"/>
  <c r="J10" i="6"/>
  <c r="K50" i="10" s="1"/>
  <c r="V5" i="7"/>
  <c r="AY453" i="1"/>
  <c r="AZ453" s="1"/>
  <c r="AQ507"/>
  <c r="BR507" s="1"/>
  <c r="AS507"/>
  <c r="AT507" s="1"/>
  <c r="AU507" s="1"/>
  <c r="BW639"/>
  <c r="AX485"/>
  <c r="AY485" s="1"/>
  <c r="AZ485" s="1"/>
  <c r="AQ449"/>
  <c r="BR449" s="1"/>
  <c r="AX487"/>
  <c r="BA487" s="1"/>
  <c r="E191" i="3" s="1"/>
  <c r="AP469" i="1"/>
  <c r="AS469" s="1"/>
  <c r="AT469" s="1"/>
  <c r="AU469" s="1"/>
  <c r="AL439"/>
  <c r="AM439" s="1"/>
  <c r="AN439" s="1"/>
  <c r="BS655"/>
  <c r="BC172"/>
  <c r="AX488"/>
  <c r="BA488" s="1"/>
  <c r="E192" i="3" s="1"/>
  <c r="L153"/>
  <c r="S44" i="7"/>
  <c r="AD543" i="1"/>
  <c r="AQ386"/>
  <c r="BR386" s="1"/>
  <c r="AS379"/>
  <c r="AT379" s="1"/>
  <c r="AU379" s="1"/>
  <c r="L122" i="3"/>
  <c r="BM684" i="1"/>
  <c r="BN684" s="1"/>
  <c r="AV543"/>
  <c r="AX543" s="1"/>
  <c r="AF510"/>
  <c r="AQ379"/>
  <c r="BR379" s="1"/>
  <c r="BX379" s="1"/>
  <c r="AS375"/>
  <c r="AT375" s="1"/>
  <c r="AU375" s="1"/>
  <c r="BF543"/>
  <c r="BG543" s="1"/>
  <c r="CH543" s="1"/>
  <c r="BI543" s="1"/>
  <c r="BJ543" s="1"/>
  <c r="AK443"/>
  <c r="BM443" s="1"/>
  <c r="AL443"/>
  <c r="AM443" s="1"/>
  <c r="AN443" s="1"/>
  <c r="AK583"/>
  <c r="BM583" s="1"/>
  <c r="AP589"/>
  <c r="AS589" s="1"/>
  <c r="AT589" s="1"/>
  <c r="AU589" s="1"/>
  <c r="AW476"/>
  <c r="AS557"/>
  <c r="AT557" s="1"/>
  <c r="AU557" s="1"/>
  <c r="BA471"/>
  <c r="E175" i="3" s="1"/>
  <c r="AQ538" i="1"/>
  <c r="BR538" s="1"/>
  <c r="AQ384"/>
  <c r="BY639"/>
  <c r="BZ639" s="1"/>
  <c r="CB632"/>
  <c r="BU655"/>
  <c r="BV655" s="1"/>
  <c r="AG510"/>
  <c r="L57" i="7"/>
  <c r="V551" i="1"/>
  <c r="W551" s="1"/>
  <c r="AL459"/>
  <c r="AM459" s="1"/>
  <c r="AN459" s="1"/>
  <c r="AQ375"/>
  <c r="BR375" s="1"/>
  <c r="BX375" s="1"/>
  <c r="BT655"/>
  <c r="AL597"/>
  <c r="AM597" s="1"/>
  <c r="AN597" s="1"/>
  <c r="AP533"/>
  <c r="L237" i="3" s="1"/>
  <c r="L261"/>
  <c r="Q4" i="7"/>
  <c r="O6" i="6" s="1"/>
  <c r="O46" i="10" s="1"/>
  <c r="N52" i="7"/>
  <c r="R4" s="1"/>
  <c r="P6" i="6" s="1"/>
  <c r="P46" i="10" s="1"/>
  <c r="AE550" i="1"/>
  <c r="AL456"/>
  <c r="AM456" s="1"/>
  <c r="AN456" s="1"/>
  <c r="AP515"/>
  <c r="AS515" s="1"/>
  <c r="AT515" s="1"/>
  <c r="AU515" s="1"/>
  <c r="AX567"/>
  <c r="BA567" s="1"/>
  <c r="E271" i="3" s="1"/>
  <c r="AS432" i="1"/>
  <c r="AT432" s="1"/>
  <c r="BN355"/>
  <c r="BK355" s="1"/>
  <c r="BL355" s="1"/>
  <c r="AH461"/>
  <c r="AI461" s="1"/>
  <c r="AJ461" s="1"/>
  <c r="AK461" s="1"/>
  <c r="BM461" s="1"/>
  <c r="H16" i="6"/>
  <c r="I16" s="1"/>
  <c r="M13"/>
  <c r="AK474" i="1"/>
  <c r="BM474" s="1"/>
  <c r="AP437"/>
  <c r="L141" i="3" s="1"/>
  <c r="L136"/>
  <c r="H59"/>
  <c r="AS539" i="1"/>
  <c r="AT539" s="1"/>
  <c r="AU539" s="1"/>
  <c r="AP508"/>
  <c r="L212" i="3" s="1"/>
  <c r="L55" i="7"/>
  <c r="P7" s="1"/>
  <c r="N8" i="6" s="1"/>
  <c r="N48" i="10" s="1"/>
  <c r="AC477" i="1"/>
  <c r="AD568"/>
  <c r="AV477"/>
  <c r="AW477" s="1"/>
  <c r="BF477"/>
  <c r="BG477" s="1"/>
  <c r="CH477" s="1"/>
  <c r="BI477" s="1"/>
  <c r="BJ477" s="1"/>
  <c r="AW524"/>
  <c r="AH475"/>
  <c r="AI475" s="1"/>
  <c r="AJ475" s="1"/>
  <c r="J179" i="3" s="1"/>
  <c r="AV490" i="1"/>
  <c r="AW490" s="1"/>
  <c r="AP424"/>
  <c r="L128" i="3" s="1"/>
  <c r="AW598" i="1"/>
  <c r="AQ381"/>
  <c r="BR381" s="1"/>
  <c r="L88" i="3"/>
  <c r="AK579" i="1"/>
  <c r="BM579" s="1"/>
  <c r="AP420"/>
  <c r="AQ420" s="1"/>
  <c r="BA523"/>
  <c r="E227" i="3" s="1"/>
  <c r="AX475" i="1"/>
  <c r="BA475" s="1"/>
  <c r="E179" i="3" s="1"/>
  <c r="AP448" i="1"/>
  <c r="AS448" s="1"/>
  <c r="AT448" s="1"/>
  <c r="AX560"/>
  <c r="AY560" s="1"/>
  <c r="AZ560" s="1"/>
  <c r="BE551"/>
  <c r="CI551" s="1"/>
  <c r="AU380"/>
  <c r="AH501"/>
  <c r="AI501" s="1"/>
  <c r="AJ501" s="1"/>
  <c r="AL501" s="1"/>
  <c r="AM501" s="1"/>
  <c r="S551"/>
  <c r="U551" s="1"/>
  <c r="AB551" s="1"/>
  <c r="AS381"/>
  <c r="AT381" s="1"/>
  <c r="AU381" s="1"/>
  <c r="AK541"/>
  <c r="BM541" s="1"/>
  <c r="AA480"/>
  <c r="AG480" s="1"/>
  <c r="AS581"/>
  <c r="AT581" s="1"/>
  <c r="AU581" s="1"/>
  <c r="AE490"/>
  <c r="AA561"/>
  <c r="AG561" s="1"/>
  <c r="AL579"/>
  <c r="AM579" s="1"/>
  <c r="AN579" s="1"/>
  <c r="AK453"/>
  <c r="BM453" s="1"/>
  <c r="AF543"/>
  <c r="AK459"/>
  <c r="BM459" s="1"/>
  <c r="BC551"/>
  <c r="L102" i="3"/>
  <c r="CC604" i="1"/>
  <c r="CD604" s="1"/>
  <c r="AF536"/>
  <c r="AV536"/>
  <c r="AX536" s="1"/>
  <c r="L84" i="3"/>
  <c r="X544" i="1"/>
  <c r="Y544" s="1"/>
  <c r="AL453"/>
  <c r="AM453" s="1"/>
  <c r="AN453" s="1"/>
  <c r="AP468"/>
  <c r="AS468" s="1"/>
  <c r="AT468" s="1"/>
  <c r="AX591"/>
  <c r="BA591" s="1"/>
  <c r="E295" i="3" s="1"/>
  <c r="AS565" i="1"/>
  <c r="AT565" s="1"/>
  <c r="AU565" s="1"/>
  <c r="CC313"/>
  <c r="CD313" s="1"/>
  <c r="CE313" s="1"/>
  <c r="L285" i="3"/>
  <c r="BY637" i="1"/>
  <c r="BZ637" s="1"/>
  <c r="AH487"/>
  <c r="AI487" s="1"/>
  <c r="AJ487" s="1"/>
  <c r="J191" i="3" s="1"/>
  <c r="AH524" i="1"/>
  <c r="AI524" s="1"/>
  <c r="AJ524" s="1"/>
  <c r="J228" i="3" s="1"/>
  <c r="AF561" i="1"/>
  <c r="AH479"/>
  <c r="AI479" s="1"/>
  <c r="AJ479" s="1"/>
  <c r="J183" i="3" s="1"/>
  <c r="AZ207" i="1"/>
  <c r="BA207" s="1"/>
  <c r="BB207" s="1"/>
  <c r="AD477"/>
  <c r="AE486"/>
  <c r="AF477"/>
  <c r="CB313"/>
  <c r="CB624"/>
  <c r="AA592"/>
  <c r="AG592" s="1"/>
  <c r="AC561"/>
  <c r="BE497"/>
  <c r="CI497" s="1"/>
  <c r="AU520"/>
  <c r="CB618"/>
  <c r="BF480"/>
  <c r="BG480" s="1"/>
  <c r="CH480" s="1"/>
  <c r="BI480" s="1"/>
  <c r="BJ480" s="1"/>
  <c r="AH567"/>
  <c r="AI567" s="1"/>
  <c r="AJ567" s="1"/>
  <c r="J271" i="3" s="1"/>
  <c r="V497" i="1"/>
  <c r="W497" s="1"/>
  <c r="X526"/>
  <c r="AC526" s="1"/>
  <c r="BC491"/>
  <c r="BC544"/>
  <c r="BE526"/>
  <c r="CI526" s="1"/>
  <c r="Z497"/>
  <c r="AE497" s="1"/>
  <c r="V526"/>
  <c r="W526" s="1"/>
  <c r="Z544"/>
  <c r="AE544" s="1"/>
  <c r="BT431"/>
  <c r="BQ406"/>
  <c r="L91" i="3"/>
  <c r="Y518" i="1"/>
  <c r="AG518" s="1"/>
  <c r="AV561"/>
  <c r="AX561" s="1"/>
  <c r="AP419"/>
  <c r="L123" i="3" s="1"/>
  <c r="BF481" i="1"/>
  <c r="BG481" s="1"/>
  <c r="CH481" s="1"/>
  <c r="BI481" s="1"/>
  <c r="BJ481" s="1"/>
  <c r="S593"/>
  <c r="U593" s="1"/>
  <c r="AB593" s="1"/>
  <c r="AC518"/>
  <c r="AQ387"/>
  <c r="BR387" s="1"/>
  <c r="BK642"/>
  <c r="BL642" s="1"/>
  <c r="CA642" s="1"/>
  <c r="AQ648"/>
  <c r="BR648" s="1"/>
  <c r="BU648" s="1"/>
  <c r="BV648" s="1"/>
  <c r="AK559"/>
  <c r="BM559" s="1"/>
  <c r="AK509"/>
  <c r="AP509" s="1"/>
  <c r="L213" i="3" s="1"/>
  <c r="AQ382" i="1"/>
  <c r="BR382" s="1"/>
  <c r="BX382" s="1"/>
  <c r="AH476"/>
  <c r="AI476" s="1"/>
  <c r="AJ476" s="1"/>
  <c r="J180" i="3" s="1"/>
  <c r="AK442" i="1"/>
  <c r="BM442" s="1"/>
  <c r="BA460"/>
  <c r="E164" i="3" s="1"/>
  <c r="AD561" i="1"/>
  <c r="AL442"/>
  <c r="AM442" s="1"/>
  <c r="AN442" s="1"/>
  <c r="AL559"/>
  <c r="AM559" s="1"/>
  <c r="AN559" s="1"/>
  <c r="AL509"/>
  <c r="AM509" s="1"/>
  <c r="AN509" s="1"/>
  <c r="AS382"/>
  <c r="AT382" s="1"/>
  <c r="AU382" s="1"/>
  <c r="AN448"/>
  <c r="BF561"/>
  <c r="BG561" s="1"/>
  <c r="CH561" s="1"/>
  <c r="BI561" s="1"/>
  <c r="BJ561" s="1"/>
  <c r="AD585"/>
  <c r="AC536"/>
  <c r="AK457"/>
  <c r="BM457" s="1"/>
  <c r="J143" i="3"/>
  <c r="J164"/>
  <c r="AL457" i="1"/>
  <c r="AM457" s="1"/>
  <c r="AN457" s="1"/>
  <c r="AP455"/>
  <c r="L159" i="3" s="1"/>
  <c r="AQ464" i="1"/>
  <c r="BR464" s="1"/>
  <c r="BX464" s="1"/>
  <c r="AS464"/>
  <c r="AT464" s="1"/>
  <c r="CB619"/>
  <c r="BF550"/>
  <c r="BG550" s="1"/>
  <c r="CH550" s="1"/>
  <c r="BI550" s="1"/>
  <c r="BJ550" s="1"/>
  <c r="AH488"/>
  <c r="AI488" s="1"/>
  <c r="AJ488" s="1"/>
  <c r="AL488" s="1"/>
  <c r="AM488" s="1"/>
  <c r="AN488" s="1"/>
  <c r="BF585"/>
  <c r="BG585" s="1"/>
  <c r="CH585" s="1"/>
  <c r="BI585" s="1"/>
  <c r="BJ585" s="1"/>
  <c r="AH560"/>
  <c r="AI560" s="1"/>
  <c r="AJ560" s="1"/>
  <c r="J264" i="3" s="1"/>
  <c r="AH549" i="1"/>
  <c r="AI549" s="1"/>
  <c r="AJ549" s="1"/>
  <c r="AL549" s="1"/>
  <c r="AM549" s="1"/>
  <c r="AN549" s="1"/>
  <c r="AC585"/>
  <c r="AK523"/>
  <c r="BM523" s="1"/>
  <c r="BF536"/>
  <c r="BG536" s="1"/>
  <c r="CH536" s="1"/>
  <c r="BI536" s="1"/>
  <c r="BJ536" s="1"/>
  <c r="AQ389"/>
  <c r="BR389" s="1"/>
  <c r="AY207"/>
  <c r="AA489"/>
  <c r="AC490"/>
  <c r="AF585"/>
  <c r="BU444"/>
  <c r="BV444" s="1"/>
  <c r="AB477"/>
  <c r="AX472"/>
  <c r="AY472" s="1"/>
  <c r="AZ472" s="1"/>
  <c r="AY566"/>
  <c r="AZ566" s="1"/>
  <c r="AQ539"/>
  <c r="BR539" s="1"/>
  <c r="AL474"/>
  <c r="AM474" s="1"/>
  <c r="AN474" s="1"/>
  <c r="BJ232"/>
  <c r="BK232" s="1"/>
  <c r="BL232" s="1"/>
  <c r="AF493"/>
  <c r="AV493"/>
  <c r="AX493" s="1"/>
  <c r="CC617"/>
  <c r="CD617" s="1"/>
  <c r="CE617" s="1"/>
  <c r="AD490"/>
  <c r="AK483"/>
  <c r="BM483" s="1"/>
  <c r="AK548"/>
  <c r="BM548" s="1"/>
  <c r="AF490"/>
  <c r="AS433"/>
  <c r="AT433" s="1"/>
  <c r="AU433" s="1"/>
  <c r="AQ433"/>
  <c r="BR433" s="1"/>
  <c r="BX433" s="1"/>
  <c r="AS403"/>
  <c r="AT403" s="1"/>
  <c r="AU403" s="1"/>
  <c r="BJ243"/>
  <c r="BK243" s="1"/>
  <c r="BL243" s="1"/>
  <c r="CC625"/>
  <c r="CD625" s="1"/>
  <c r="CE625" s="1"/>
  <c r="BY644"/>
  <c r="BZ644" s="1"/>
  <c r="AN667"/>
  <c r="AA536"/>
  <c r="AG536" s="1"/>
  <c r="AL483"/>
  <c r="AM483" s="1"/>
  <c r="AN483" s="1"/>
  <c r="AL548"/>
  <c r="AM548" s="1"/>
  <c r="AQ565"/>
  <c r="BR565" s="1"/>
  <c r="M269" i="3" s="1"/>
  <c r="AQ403" i="1"/>
  <c r="BR403" s="1"/>
  <c r="AL554"/>
  <c r="AM554" s="1"/>
  <c r="AH458"/>
  <c r="AI458" s="1"/>
  <c r="AJ458" s="1"/>
  <c r="J162" i="3" s="1"/>
  <c r="AG490" i="1"/>
  <c r="BF490"/>
  <c r="BG490" s="1"/>
  <c r="CH490" s="1"/>
  <c r="BI490" s="1"/>
  <c r="BJ490" s="1"/>
  <c r="AH517"/>
  <c r="AI517" s="1"/>
  <c r="AJ517" s="1"/>
  <c r="J221" i="3" s="1"/>
  <c r="BY636" i="1"/>
  <c r="BZ636" s="1"/>
  <c r="CB605"/>
  <c r="AH472"/>
  <c r="AI472" s="1"/>
  <c r="AJ472" s="1"/>
  <c r="J176" i="3" s="1"/>
  <c r="BC304" i="1"/>
  <c r="AC480"/>
  <c r="AL467"/>
  <c r="AM467" s="1"/>
  <c r="AN467" s="1"/>
  <c r="AD536"/>
  <c r="BY640"/>
  <c r="BZ640" s="1"/>
  <c r="AF525"/>
  <c r="Z495"/>
  <c r="AE495" s="1"/>
  <c r="X497"/>
  <c r="Y497" s="1"/>
  <c r="Z526"/>
  <c r="AE526" s="1"/>
  <c r="X551"/>
  <c r="Y551" s="1"/>
  <c r="S491"/>
  <c r="U491" s="1"/>
  <c r="V544"/>
  <c r="W544" s="1"/>
  <c r="AE481"/>
  <c r="AL471"/>
  <c r="AM471" s="1"/>
  <c r="AN471" s="1"/>
  <c r="AN522"/>
  <c r="AW517"/>
  <c r="AV585"/>
  <c r="AX585" s="1"/>
  <c r="BC497"/>
  <c r="BD544"/>
  <c r="BX556"/>
  <c r="BE495"/>
  <c r="CI495" s="1"/>
  <c r="K127" i="3"/>
  <c r="CC615" i="1"/>
  <c r="CD615" s="1"/>
  <c r="CB639"/>
  <c r="AH598"/>
  <c r="AI598" s="1"/>
  <c r="AJ598" s="1"/>
  <c r="J302" i="3" s="1"/>
  <c r="AL583" i="1"/>
  <c r="AM583" s="1"/>
  <c r="AN583" s="1"/>
  <c r="BC129"/>
  <c r="AW584"/>
  <c r="AC525"/>
  <c r="S497"/>
  <c r="U497" s="1"/>
  <c r="S526"/>
  <c r="U526" s="1"/>
  <c r="AB526" s="1"/>
  <c r="Z551"/>
  <c r="AE551" s="1"/>
  <c r="AD525"/>
  <c r="S544"/>
  <c r="U544" s="1"/>
  <c r="AK471"/>
  <c r="BM471" s="1"/>
  <c r="AZ129"/>
  <c r="BA129" s="1"/>
  <c r="BB129" s="1"/>
  <c r="BF493"/>
  <c r="BG493" s="1"/>
  <c r="CH493" s="1"/>
  <c r="BI493" s="1"/>
  <c r="BJ493" s="1"/>
  <c r="CC627"/>
  <c r="CD627" s="1"/>
  <c r="CE627" s="1"/>
  <c r="AF550"/>
  <c r="AG477"/>
  <c r="BC207"/>
  <c r="AH462"/>
  <c r="AI462" s="1"/>
  <c r="AJ462" s="1"/>
  <c r="J166" i="3" s="1"/>
  <c r="BU556" i="1"/>
  <c r="BV556" s="1"/>
  <c r="BC526"/>
  <c r="BE586"/>
  <c r="CI586" s="1"/>
  <c r="AK554"/>
  <c r="BM554" s="1"/>
  <c r="BC593"/>
  <c r="BC494"/>
  <c r="M59" i="3"/>
  <c r="CA650" i="1"/>
  <c r="CC650" s="1"/>
  <c r="CD650" s="1"/>
  <c r="CE650" s="1"/>
  <c r="AZ304"/>
  <c r="BA304" s="1"/>
  <c r="BB304" s="1"/>
  <c r="AY304"/>
  <c r="AG478"/>
  <c r="S494"/>
  <c r="U494" s="1"/>
  <c r="AB494" s="1"/>
  <c r="AG543"/>
  <c r="AP572"/>
  <c r="L276" i="3" s="1"/>
  <c r="BU355" i="1"/>
  <c r="BV355" s="1"/>
  <c r="BW355" s="1"/>
  <c r="BQ642"/>
  <c r="CD609"/>
  <c r="CE609" s="1"/>
  <c r="AV550"/>
  <c r="AW550" s="1"/>
  <c r="AG550"/>
  <c r="AF480"/>
  <c r="AD550"/>
  <c r="AC550"/>
  <c r="BO234"/>
  <c r="BP234" s="1"/>
  <c r="BQ234" s="1"/>
  <c r="AV480"/>
  <c r="AW480" s="1"/>
  <c r="AB550"/>
  <c r="BT360"/>
  <c r="BN234"/>
  <c r="BO369"/>
  <c r="BP369" s="1"/>
  <c r="AV525"/>
  <c r="AX525" s="1"/>
  <c r="BY643"/>
  <c r="BZ643" s="1"/>
  <c r="CB609"/>
  <c r="AV492"/>
  <c r="AX492" s="1"/>
  <c r="AE477"/>
  <c r="AD480"/>
  <c r="AD492"/>
  <c r="AA585"/>
  <c r="AG585" s="1"/>
  <c r="AW171"/>
  <c r="AB568"/>
  <c r="AX580"/>
  <c r="BA580" s="1"/>
  <c r="E284" i="3" s="1"/>
  <c r="AH485" i="1"/>
  <c r="AI485" s="1"/>
  <c r="AJ485" s="1"/>
  <c r="AL485" s="1"/>
  <c r="AM485" s="1"/>
  <c r="AN485" s="1"/>
  <c r="AH580"/>
  <c r="AI580" s="1"/>
  <c r="AJ580" s="1"/>
  <c r="J284" i="3" s="1"/>
  <c r="AH591" i="1"/>
  <c r="AI591" s="1"/>
  <c r="AJ591" s="1"/>
  <c r="J295" i="3" s="1"/>
  <c r="CA645" i="1"/>
  <c r="CC645" s="1"/>
  <c r="CA638"/>
  <c r="CB638" s="1"/>
  <c r="AH484"/>
  <c r="AI484" s="1"/>
  <c r="AJ484" s="1"/>
  <c r="J188" i="3" s="1"/>
  <c r="CA646" i="1"/>
  <c r="CC646" s="1"/>
  <c r="CD646" s="1"/>
  <c r="AD493"/>
  <c r="AC493"/>
  <c r="AX196"/>
  <c r="K194" i="3" s="1"/>
  <c r="AK467" i="1"/>
  <c r="BM467" s="1"/>
  <c r="BG525"/>
  <c r="CH525" s="1"/>
  <c r="BI525" s="1"/>
  <c r="BJ525" s="1"/>
  <c r="BU417"/>
  <c r="BV417" s="1"/>
  <c r="BW417" s="1"/>
  <c r="AG493"/>
  <c r="BF492"/>
  <c r="BG492" s="1"/>
  <c r="CH492" s="1"/>
  <c r="BI492" s="1"/>
  <c r="BJ492" s="1"/>
  <c r="AF592"/>
  <c r="AH535"/>
  <c r="AI535" s="1"/>
  <c r="AJ535" s="1"/>
  <c r="J239" i="3" s="1"/>
  <c r="AG492" i="1"/>
  <c r="BY641"/>
  <c r="BZ641" s="1"/>
  <c r="CE618"/>
  <c r="AG525"/>
  <c r="AF568"/>
  <c r="BP50"/>
  <c r="BQ50" s="1"/>
  <c r="V575"/>
  <c r="W575" s="1"/>
  <c r="AE493"/>
  <c r="AE525"/>
  <c r="S569"/>
  <c r="U569" s="1"/>
  <c r="AB569" s="1"/>
  <c r="AA568"/>
  <c r="AG568" s="1"/>
  <c r="AX535"/>
  <c r="BA535" s="1"/>
  <c r="E239" i="3" s="1"/>
  <c r="BF568" i="1"/>
  <c r="BG568" s="1"/>
  <c r="CH568" s="1"/>
  <c r="BI568" s="1"/>
  <c r="BJ568" s="1"/>
  <c r="BW645"/>
  <c r="BQ646"/>
  <c r="AH573"/>
  <c r="AI573" s="1"/>
  <c r="AJ573" s="1"/>
  <c r="J277" i="3" s="1"/>
  <c r="BY634" i="1"/>
  <c r="BZ634" s="1"/>
  <c r="BW643"/>
  <c r="AX198"/>
  <c r="K196" i="3" s="1"/>
  <c r="V498" i="1"/>
  <c r="W498" s="1"/>
  <c r="X562"/>
  <c r="AD562" s="1"/>
  <c r="BU531"/>
  <c r="BV531" s="1"/>
  <c r="BW531" s="1"/>
  <c r="BU410"/>
  <c r="BV410" s="1"/>
  <c r="BW410" s="1"/>
  <c r="AV592"/>
  <c r="AW592" s="1"/>
  <c r="CB620"/>
  <c r="BQ650"/>
  <c r="AU601"/>
  <c r="X586"/>
  <c r="AC586" s="1"/>
  <c r="AC492"/>
  <c r="CE616"/>
  <c r="BW663"/>
  <c r="BY650"/>
  <c r="BZ650" s="1"/>
  <c r="CG677"/>
  <c r="BN677"/>
  <c r="AS683"/>
  <c r="AT683" s="1"/>
  <c r="AU683" s="1"/>
  <c r="AQ683"/>
  <c r="BR683" s="1"/>
  <c r="AQ693"/>
  <c r="BR693" s="1"/>
  <c r="AS693"/>
  <c r="CB613"/>
  <c r="CC613"/>
  <c r="AQ667"/>
  <c r="BR667" s="1"/>
  <c r="AS667"/>
  <c r="AS676"/>
  <c r="AT676" s="1"/>
  <c r="AU676" s="1"/>
  <c r="AQ676"/>
  <c r="BR676" s="1"/>
  <c r="BN671"/>
  <c r="CG671"/>
  <c r="CB626"/>
  <c r="CC626"/>
  <c r="CD626" s="1"/>
  <c r="CE626" s="1"/>
  <c r="CC635"/>
  <c r="CD635" s="1"/>
  <c r="CE635" s="1"/>
  <c r="CB635"/>
  <c r="CG690"/>
  <c r="BN690"/>
  <c r="BO603"/>
  <c r="BP603" s="1"/>
  <c r="BQ603" s="1"/>
  <c r="BK603"/>
  <c r="BL603" s="1"/>
  <c r="BN687"/>
  <c r="CG687"/>
  <c r="BN682"/>
  <c r="CG682"/>
  <c r="BS649"/>
  <c r="BT649"/>
  <c r="BU649"/>
  <c r="BV649" s="1"/>
  <c r="BW649" s="1"/>
  <c r="BX649"/>
  <c r="CB631"/>
  <c r="CC631"/>
  <c r="CD631" s="1"/>
  <c r="CE631" s="1"/>
  <c r="CB622"/>
  <c r="CC622"/>
  <c r="CD622" s="1"/>
  <c r="CE622" s="1"/>
  <c r="AQ691"/>
  <c r="BR691" s="1"/>
  <c r="AS691"/>
  <c r="AT691" s="1"/>
  <c r="BT602"/>
  <c r="BU602"/>
  <c r="BV602" s="1"/>
  <c r="BX602"/>
  <c r="BS602"/>
  <c r="BO648"/>
  <c r="BP648" s="1"/>
  <c r="BQ648" s="1"/>
  <c r="BK648"/>
  <c r="BL648" s="1"/>
  <c r="AQ668"/>
  <c r="BR668" s="1"/>
  <c r="AS668"/>
  <c r="AT668" s="1"/>
  <c r="AU668" s="1"/>
  <c r="AS678"/>
  <c r="AT678" s="1"/>
  <c r="AQ678"/>
  <c r="BR678" s="1"/>
  <c r="BU601"/>
  <c r="BV601" s="1"/>
  <c r="BS601"/>
  <c r="BT601"/>
  <c r="BX601"/>
  <c r="AS680"/>
  <c r="AT680" s="1"/>
  <c r="AU680" s="1"/>
  <c r="AQ680"/>
  <c r="BR680" s="1"/>
  <c r="AS684"/>
  <c r="AT684" s="1"/>
  <c r="AU684" s="1"/>
  <c r="AQ684"/>
  <c r="BR684" s="1"/>
  <c r="BM670"/>
  <c r="AP670"/>
  <c r="AY172"/>
  <c r="AD592"/>
  <c r="S498"/>
  <c r="U498" s="1"/>
  <c r="AB498" s="1"/>
  <c r="Z575"/>
  <c r="AE575" s="1"/>
  <c r="V562"/>
  <c r="W562" s="1"/>
  <c r="Z593"/>
  <c r="AA593" s="1"/>
  <c r="V586"/>
  <c r="W586" s="1"/>
  <c r="Y489"/>
  <c r="AV489" s="1"/>
  <c r="AW489" s="1"/>
  <c r="X569"/>
  <c r="Y569" s="1"/>
  <c r="AE492"/>
  <c r="AD489"/>
  <c r="BD498"/>
  <c r="BC575"/>
  <c r="BD569"/>
  <c r="BD562"/>
  <c r="BD586"/>
  <c r="BH194"/>
  <c r="AL194" s="1"/>
  <c r="AM194" s="1"/>
  <c r="BH171"/>
  <c r="AL171" s="1"/>
  <c r="AM171" s="1"/>
  <c r="CA353"/>
  <c r="CC353" s="1"/>
  <c r="CD353" s="1"/>
  <c r="CE353" s="1"/>
  <c r="BV660"/>
  <c r="BW660" s="1"/>
  <c r="AU647"/>
  <c r="CA641"/>
  <c r="BQ651"/>
  <c r="BY645"/>
  <c r="BZ645" s="1"/>
  <c r="BW662"/>
  <c r="AQ681"/>
  <c r="BR681" s="1"/>
  <c r="AS681"/>
  <c r="BN679"/>
  <c r="CG679"/>
  <c r="AQ675"/>
  <c r="BR675" s="1"/>
  <c r="AS675"/>
  <c r="AT675" s="1"/>
  <c r="AU675" s="1"/>
  <c r="CG688"/>
  <c r="BN688"/>
  <c r="CB629"/>
  <c r="CC629"/>
  <c r="CD629" s="1"/>
  <c r="CE629" s="1"/>
  <c r="CB610"/>
  <c r="CC610"/>
  <c r="CD610" s="1"/>
  <c r="CE610" s="1"/>
  <c r="CG667"/>
  <c r="BN667"/>
  <c r="CG676"/>
  <c r="BN676"/>
  <c r="CG674"/>
  <c r="BN674"/>
  <c r="AQ677"/>
  <c r="BR677" s="1"/>
  <c r="AS677"/>
  <c r="AT677" s="1"/>
  <c r="AU677" s="1"/>
  <c r="AQ690"/>
  <c r="BR690" s="1"/>
  <c r="AS690"/>
  <c r="AT690" s="1"/>
  <c r="AU690" s="1"/>
  <c r="AS688"/>
  <c r="AT688" s="1"/>
  <c r="AU688" s="1"/>
  <c r="AQ688"/>
  <c r="BR688" s="1"/>
  <c r="CG693"/>
  <c r="BN693"/>
  <c r="AS687"/>
  <c r="AT687" s="1"/>
  <c r="AU687" s="1"/>
  <c r="AQ687"/>
  <c r="BR687" s="1"/>
  <c r="CG689"/>
  <c r="BN689"/>
  <c r="CB614"/>
  <c r="CC614"/>
  <c r="CC607"/>
  <c r="CD607" s="1"/>
  <c r="CE607" s="1"/>
  <c r="CB607"/>
  <c r="BN691"/>
  <c r="CG691"/>
  <c r="BX647"/>
  <c r="BS647"/>
  <c r="BT647"/>
  <c r="BU647"/>
  <c r="BV647" s="1"/>
  <c r="CG673"/>
  <c r="BN673"/>
  <c r="BN672"/>
  <c r="CG672"/>
  <c r="BN668"/>
  <c r="CG668"/>
  <c r="CG695"/>
  <c r="BN695"/>
  <c r="BN678"/>
  <c r="CG678"/>
  <c r="BT659"/>
  <c r="BU659"/>
  <c r="BV659" s="1"/>
  <c r="BW659" s="1"/>
  <c r="BX659"/>
  <c r="BS659"/>
  <c r="CG686"/>
  <c r="BW324"/>
  <c r="BN238"/>
  <c r="AX291"/>
  <c r="K289" i="3" s="1"/>
  <c r="Z494" i="1"/>
  <c r="AA494" s="1"/>
  <c r="BE593"/>
  <c r="CI593" s="1"/>
  <c r="BE494"/>
  <c r="CI494" s="1"/>
  <c r="AW194"/>
  <c r="BO238"/>
  <c r="BP238" s="1"/>
  <c r="AF492"/>
  <c r="X498"/>
  <c r="Y498" s="1"/>
  <c r="X575"/>
  <c r="Y575" s="1"/>
  <c r="Z562"/>
  <c r="AE562" s="1"/>
  <c r="X593"/>
  <c r="Y593" s="1"/>
  <c r="S586"/>
  <c r="U586" s="1"/>
  <c r="AB586" s="1"/>
  <c r="AC592"/>
  <c r="X494"/>
  <c r="Y494" s="1"/>
  <c r="V569"/>
  <c r="W569" s="1"/>
  <c r="BC498"/>
  <c r="BD575"/>
  <c r="BC569"/>
  <c r="BD593"/>
  <c r="BF592"/>
  <c r="BG592" s="1"/>
  <c r="CH592" s="1"/>
  <c r="BI592" s="1"/>
  <c r="BJ592" s="1"/>
  <c r="BD494"/>
  <c r="BC562"/>
  <c r="BQ353"/>
  <c r="BO351"/>
  <c r="BP351" s="1"/>
  <c r="AU603"/>
  <c r="AU666"/>
  <c r="BV665"/>
  <c r="BW665" s="1"/>
  <c r="CA636"/>
  <c r="BQ661"/>
  <c r="BW644"/>
  <c r="CA644"/>
  <c r="BQ662"/>
  <c r="BY651"/>
  <c r="BZ651" s="1"/>
  <c r="CA637"/>
  <c r="BV646"/>
  <c r="BW646" s="1"/>
  <c r="BY652"/>
  <c r="BZ652" s="1"/>
  <c r="AS674"/>
  <c r="AT674" s="1"/>
  <c r="AU674" s="1"/>
  <c r="AQ674"/>
  <c r="BR674" s="1"/>
  <c r="CC608"/>
  <c r="CD608" s="1"/>
  <c r="CB608"/>
  <c r="AQ689"/>
  <c r="BR689" s="1"/>
  <c r="AS689"/>
  <c r="AT689" s="1"/>
  <c r="AU689" s="1"/>
  <c r="CB623"/>
  <c r="CC623"/>
  <c r="CD623" s="1"/>
  <c r="CE623" s="1"/>
  <c r="AS692"/>
  <c r="AT692" s="1"/>
  <c r="AU692" s="1"/>
  <c r="AQ692"/>
  <c r="BR692" s="1"/>
  <c r="AQ673"/>
  <c r="BR673" s="1"/>
  <c r="AS673"/>
  <c r="AT673" s="1"/>
  <c r="AU673" s="1"/>
  <c r="BO659"/>
  <c r="BP659" s="1"/>
  <c r="BK659"/>
  <c r="BL659" s="1"/>
  <c r="AQ685"/>
  <c r="BR685" s="1"/>
  <c r="AS685"/>
  <c r="AT685" s="1"/>
  <c r="AU685" s="1"/>
  <c r="BO649"/>
  <c r="BK649"/>
  <c r="BL649" s="1"/>
  <c r="BO647"/>
  <c r="BP647" s="1"/>
  <c r="BQ647" s="1"/>
  <c r="BK647"/>
  <c r="BL647" s="1"/>
  <c r="AQ694"/>
  <c r="BR694" s="1"/>
  <c r="AS694"/>
  <c r="AT694" s="1"/>
  <c r="AU694" s="1"/>
  <c r="AQ686"/>
  <c r="BR686" s="1"/>
  <c r="AS686"/>
  <c r="AT686" s="1"/>
  <c r="CC606"/>
  <c r="CD606" s="1"/>
  <c r="CE606" s="1"/>
  <c r="CB606"/>
  <c r="BN681"/>
  <c r="CG681"/>
  <c r="BU603"/>
  <c r="BV603" s="1"/>
  <c r="BW603" s="1"/>
  <c r="BT603"/>
  <c r="BS603"/>
  <c r="BX603"/>
  <c r="BU666"/>
  <c r="BV666" s="1"/>
  <c r="BT666"/>
  <c r="BS666"/>
  <c r="BX666"/>
  <c r="AS679"/>
  <c r="AT679" s="1"/>
  <c r="AU679" s="1"/>
  <c r="AQ679"/>
  <c r="BR679" s="1"/>
  <c r="CG683"/>
  <c r="CG675"/>
  <c r="BN675"/>
  <c r="BO602"/>
  <c r="BP602" s="1"/>
  <c r="BK602"/>
  <c r="BL602" s="1"/>
  <c r="AQ669"/>
  <c r="BR669" s="1"/>
  <c r="AS669"/>
  <c r="AT669" s="1"/>
  <c r="AU669" s="1"/>
  <c r="AS682"/>
  <c r="AT682" s="1"/>
  <c r="AU682" s="1"/>
  <c r="AQ682"/>
  <c r="BR682" s="1"/>
  <c r="CG692"/>
  <c r="BN692"/>
  <c r="BO601"/>
  <c r="BP601" s="1"/>
  <c r="BQ601" s="1"/>
  <c r="BK601"/>
  <c r="BL601" s="1"/>
  <c r="BN680"/>
  <c r="CG680"/>
  <c r="BQ634"/>
  <c r="BY638"/>
  <c r="BZ638" s="1"/>
  <c r="AZ172"/>
  <c r="BA172" s="1"/>
  <c r="BB172" s="1"/>
  <c r="Z498"/>
  <c r="AE498" s="1"/>
  <c r="S575"/>
  <c r="U575" s="1"/>
  <c r="AB575" s="1"/>
  <c r="S562"/>
  <c r="U562" s="1"/>
  <c r="AB562" s="1"/>
  <c r="Z586"/>
  <c r="AA586" s="1"/>
  <c r="Z569"/>
  <c r="AE569" s="1"/>
  <c r="BD238"/>
  <c r="BG237" s="1"/>
  <c r="BI237" s="1"/>
  <c r="BJ237" s="1"/>
  <c r="BK237" s="1"/>
  <c r="BL237" s="1"/>
  <c r="CA354"/>
  <c r="Q58" i="3" s="1"/>
  <c r="AH584" i="1"/>
  <c r="AI584" s="1"/>
  <c r="AJ584" s="1"/>
  <c r="AK584" s="1"/>
  <c r="BM584" s="1"/>
  <c r="BP663"/>
  <c r="BQ663" s="1"/>
  <c r="BY646"/>
  <c r="BZ646" s="1"/>
  <c r="BQ657"/>
  <c r="CA640"/>
  <c r="CA634"/>
  <c r="BW658"/>
  <c r="CA643"/>
  <c r="BQ645"/>
  <c r="BW637"/>
  <c r="BQ665"/>
  <c r="CA651"/>
  <c r="CA652"/>
  <c r="Q552"/>
  <c r="S552" s="1"/>
  <c r="U552" s="1"/>
  <c r="BH552"/>
  <c r="Q496"/>
  <c r="BC496" s="1"/>
  <c r="BH496"/>
  <c r="Q587"/>
  <c r="BE587" s="1"/>
  <c r="CI587" s="1"/>
  <c r="BH587"/>
  <c r="Q570"/>
  <c r="BE570" s="1"/>
  <c r="CI570" s="1"/>
  <c r="BH570"/>
  <c r="G556"/>
  <c r="G654" s="1"/>
  <c r="A654"/>
  <c r="G555"/>
  <c r="G653" s="1"/>
  <c r="CA653" s="1"/>
  <c r="A653"/>
  <c r="Q500"/>
  <c r="V500" s="1"/>
  <c r="W500" s="1"/>
  <c r="BH500"/>
  <c r="Q499"/>
  <c r="BD499" s="1"/>
  <c r="BH499"/>
  <c r="X495"/>
  <c r="Y495" s="1"/>
  <c r="AV495" s="1"/>
  <c r="X491"/>
  <c r="Y491" s="1"/>
  <c r="AE518"/>
  <c r="BD491"/>
  <c r="BT368"/>
  <c r="BC495"/>
  <c r="BJ250"/>
  <c r="BK250" s="1"/>
  <c r="BL250" s="1"/>
  <c r="CA361"/>
  <c r="Q65" i="3" s="1"/>
  <c r="CA357" i="1"/>
  <c r="Q61" i="3" s="1"/>
  <c r="CA364" i="1"/>
  <c r="Q68" i="3" s="1"/>
  <c r="Q594" i="1"/>
  <c r="BC594" s="1"/>
  <c r="BH594"/>
  <c r="BS521"/>
  <c r="CA339"/>
  <c r="Q43" i="3" s="1"/>
  <c r="V495" i="1"/>
  <c r="W495" s="1"/>
  <c r="BB156"/>
  <c r="V491"/>
  <c r="W491" s="1"/>
  <c r="BT531"/>
  <c r="BD495"/>
  <c r="BX410"/>
  <c r="Q24" i="3"/>
  <c r="CA349" i="1"/>
  <c r="CC349" s="1"/>
  <c r="CD349" s="1"/>
  <c r="CE349" s="1"/>
  <c r="CA324"/>
  <c r="CB324" s="1"/>
  <c r="Q576"/>
  <c r="BE576" s="1"/>
  <c r="CI576" s="1"/>
  <c r="BH576"/>
  <c r="BA554"/>
  <c r="E258" i="3" s="1"/>
  <c r="AY554" i="1"/>
  <c r="AZ554" s="1"/>
  <c r="Z491"/>
  <c r="AE491" s="1"/>
  <c r="AS546"/>
  <c r="AT546" s="1"/>
  <c r="AU546" s="1"/>
  <c r="BU428"/>
  <c r="BV428" s="1"/>
  <c r="CA351"/>
  <c r="Q55" i="3" s="1"/>
  <c r="CC325" i="1"/>
  <c r="CD325" s="1"/>
  <c r="CE325" s="1"/>
  <c r="CB325"/>
  <c r="BY512"/>
  <c r="BZ512" s="1"/>
  <c r="O216" i="3" s="1"/>
  <c r="CA512" i="1"/>
  <c r="Q216" i="3" s="1"/>
  <c r="BY329" i="1"/>
  <c r="BZ329" s="1"/>
  <c r="O33" i="3" s="1"/>
  <c r="CA329" i="1"/>
  <c r="Q33" i="3" s="1"/>
  <c r="Q29"/>
  <c r="BY315" i="1"/>
  <c r="BZ315" s="1"/>
  <c r="O19" i="3" s="1"/>
  <c r="CA315" i="1"/>
  <c r="CC315" s="1"/>
  <c r="BY323"/>
  <c r="BZ323" s="1"/>
  <c r="O27" i="3" s="1"/>
  <c r="CA323" i="1"/>
  <c r="Q27" i="3" s="1"/>
  <c r="BY322" i="1"/>
  <c r="BZ322" s="1"/>
  <c r="O26" i="3" s="1"/>
  <c r="CA322" i="1"/>
  <c r="CC322" s="1"/>
  <c r="CD322" s="1"/>
  <c r="CE322" s="1"/>
  <c r="BY334"/>
  <c r="BZ334" s="1"/>
  <c r="O38" i="3" s="1"/>
  <c r="CA334" i="1"/>
  <c r="CC334" s="1"/>
  <c r="CD334" s="1"/>
  <c r="CE334" s="1"/>
  <c r="BY344"/>
  <c r="BZ344" s="1"/>
  <c r="O48" i="3" s="1"/>
  <c r="CA344" i="1"/>
  <c r="Q48" i="3" s="1"/>
  <c r="BY310" i="1"/>
  <c r="BZ310" s="1"/>
  <c r="O14" i="3" s="1"/>
  <c r="CA310" i="1"/>
  <c r="CC310" s="1"/>
  <c r="CD310" s="1"/>
  <c r="CE310" s="1"/>
  <c r="BY316"/>
  <c r="BZ316" s="1"/>
  <c r="O20" i="3" s="1"/>
  <c r="CA316" i="1"/>
  <c r="Q20" i="3" s="1"/>
  <c r="BY349" i="1"/>
  <c r="BZ349" s="1"/>
  <c r="O53" i="3" s="1"/>
  <c r="BY511" i="1"/>
  <c r="BZ511" s="1"/>
  <c r="O215" i="3" s="1"/>
  <c r="BY319" i="1"/>
  <c r="BZ319" s="1"/>
  <c r="O23" i="3" s="1"/>
  <c r="BY338" i="1"/>
  <c r="BZ338" s="1"/>
  <c r="O42" i="3" s="1"/>
  <c r="Q42"/>
  <c r="BK520" i="1"/>
  <c r="BL520" s="1"/>
  <c r="BY331"/>
  <c r="BZ331" s="1"/>
  <c r="O35" i="3" s="1"/>
  <c r="BK370" i="1"/>
  <c r="BL370" s="1"/>
  <c r="BK411"/>
  <c r="BL411" s="1"/>
  <c r="BK417"/>
  <c r="BL417" s="1"/>
  <c r="BK414"/>
  <c r="BL414" s="1"/>
  <c r="BY327"/>
  <c r="BZ327" s="1"/>
  <c r="O31" i="3" s="1"/>
  <c r="BK416" i="1"/>
  <c r="BL416" s="1"/>
  <c r="Q16" i="3"/>
  <c r="BY312" i="1"/>
  <c r="BZ312" s="1"/>
  <c r="O16" i="3" s="1"/>
  <c r="BY364" i="1"/>
  <c r="BZ364" s="1"/>
  <c r="O68" i="3" s="1"/>
  <c r="BK345" i="1"/>
  <c r="BL345" s="1"/>
  <c r="CA345" s="1"/>
  <c r="BK336"/>
  <c r="BL336" s="1"/>
  <c r="CA336" s="1"/>
  <c r="BK428"/>
  <c r="BL428" s="1"/>
  <c r="BY357"/>
  <c r="BZ357" s="1"/>
  <c r="O61" i="3" s="1"/>
  <c r="BY503" i="1"/>
  <c r="BZ503" s="1"/>
  <c r="O207" i="3" s="1"/>
  <c r="BK359" i="1"/>
  <c r="BL359" s="1"/>
  <c r="CA359" s="1"/>
  <c r="BY361"/>
  <c r="BZ361" s="1"/>
  <c r="O65" i="3" s="1"/>
  <c r="BK346" i="1"/>
  <c r="BL346" s="1"/>
  <c r="CA346" s="1"/>
  <c r="BY354"/>
  <c r="BZ354" s="1"/>
  <c r="O58" i="3" s="1"/>
  <c r="BY353" i="1"/>
  <c r="BZ353" s="1"/>
  <c r="O57" i="3" s="1"/>
  <c r="BY324" i="1"/>
  <c r="BZ324" s="1"/>
  <c r="O28" i="3" s="1"/>
  <c r="BK347" i="1"/>
  <c r="BL347" s="1"/>
  <c r="CA347" s="1"/>
  <c r="BK343"/>
  <c r="BL343" s="1"/>
  <c r="CA343" s="1"/>
  <c r="BK444"/>
  <c r="BL444" s="1"/>
  <c r="BK358"/>
  <c r="BL358" s="1"/>
  <c r="CA358" s="1"/>
  <c r="BK362"/>
  <c r="BL362" s="1"/>
  <c r="BK412"/>
  <c r="BL412" s="1"/>
  <c r="BY351"/>
  <c r="BZ351" s="1"/>
  <c r="O55" i="3" s="1"/>
  <c r="BO409" i="1"/>
  <c r="BP409" s="1"/>
  <c r="BQ409" s="1"/>
  <c r="BK409"/>
  <c r="BL409" s="1"/>
  <c r="BK425"/>
  <c r="BL425" s="1"/>
  <c r="BQ316"/>
  <c r="BQ345"/>
  <c r="BO370"/>
  <c r="BP370" s="1"/>
  <c r="BQ370" s="1"/>
  <c r="Q18" i="3"/>
  <c r="Q39"/>
  <c r="CB314" i="1"/>
  <c r="CB504"/>
  <c r="CC337"/>
  <c r="CD337" s="1"/>
  <c r="CE337" s="1"/>
  <c r="CC504"/>
  <c r="CD504" s="1"/>
  <c r="CB337"/>
  <c r="CB335"/>
  <c r="CC348"/>
  <c r="CD348" s="1"/>
  <c r="CE348" s="1"/>
  <c r="CC320"/>
  <c r="CD320" s="1"/>
  <c r="CE320" s="1"/>
  <c r="CB348"/>
  <c r="BB238"/>
  <c r="BX431"/>
  <c r="BT444"/>
  <c r="BX360"/>
  <c r="H112" i="3"/>
  <c r="BO346" i="1"/>
  <c r="BP346" s="1"/>
  <c r="BN513"/>
  <c r="BO425"/>
  <c r="BP425" s="1"/>
  <c r="H60" i="3"/>
  <c r="H217"/>
  <c r="AW159" i="1"/>
  <c r="BC253"/>
  <c r="BM253" s="1"/>
  <c r="P251" i="3" s="1"/>
  <c r="BR391" i="1"/>
  <c r="CG391"/>
  <c r="CG386"/>
  <c r="CG393"/>
  <c r="BR564"/>
  <c r="CG564"/>
  <c r="BR377"/>
  <c r="BT377" s="1"/>
  <c r="CG377"/>
  <c r="CG394"/>
  <c r="CG528"/>
  <c r="CG463"/>
  <c r="CG507"/>
  <c r="BR581"/>
  <c r="CG581"/>
  <c r="BR421"/>
  <c r="CG421"/>
  <c r="CG415"/>
  <c r="CG378"/>
  <c r="CG539"/>
  <c r="CG389"/>
  <c r="CG532"/>
  <c r="BR398"/>
  <c r="CG398"/>
  <c r="BR430"/>
  <c r="BT430" s="1"/>
  <c r="CG430"/>
  <c r="CG382"/>
  <c r="CG422"/>
  <c r="BR390"/>
  <c r="CG374"/>
  <c r="BS417"/>
  <c r="M121" i="3"/>
  <c r="M120"/>
  <c r="BS416" i="1"/>
  <c r="BX416"/>
  <c r="BT416"/>
  <c r="BU416"/>
  <c r="M60" i="3"/>
  <c r="BS356" i="1"/>
  <c r="BU356"/>
  <c r="BV356" s="1"/>
  <c r="BW356" s="1"/>
  <c r="BX356"/>
  <c r="BT356"/>
  <c r="BS408"/>
  <c r="BU408"/>
  <c r="BV408" s="1"/>
  <c r="BX408"/>
  <c r="M112" i="3"/>
  <c r="BT408" i="1"/>
  <c r="BV340"/>
  <c r="BW340" s="1"/>
  <c r="BS545"/>
  <c r="M249" i="3"/>
  <c r="CG381" i="1"/>
  <c r="CG464"/>
  <c r="CG433"/>
  <c r="CG538"/>
  <c r="BR432"/>
  <c r="CG432"/>
  <c r="CG376"/>
  <c r="CG436"/>
  <c r="CG375"/>
  <c r="BR384"/>
  <c r="CG384"/>
  <c r="M260" i="3"/>
  <c r="BS556" i="1"/>
  <c r="CG416"/>
  <c r="H120" i="3"/>
  <c r="BL352" i="1"/>
  <c r="BO352"/>
  <c r="M148" i="3"/>
  <c r="BS444" i="1"/>
  <c r="BS360"/>
  <c r="M64" i="3"/>
  <c r="M224"/>
  <c r="BS520" i="1"/>
  <c r="BX520"/>
  <c r="BU520"/>
  <c r="BT520"/>
  <c r="M117" i="3"/>
  <c r="BS413" i="1"/>
  <c r="BX413"/>
  <c r="BT413"/>
  <c r="BU413"/>
  <c r="BV413" s="1"/>
  <c r="BW413" s="1"/>
  <c r="M267" i="3"/>
  <c r="BS563" i="1"/>
  <c r="BS431"/>
  <c r="M135" i="3"/>
  <c r="AU532" i="1"/>
  <c r="BO358"/>
  <c r="BP358" s="1"/>
  <c r="BQ358" s="1"/>
  <c r="BO428"/>
  <c r="BP428" s="1"/>
  <c r="BQ428" s="1"/>
  <c r="BO412"/>
  <c r="BP412" s="1"/>
  <c r="BQ427"/>
  <c r="BQ367"/>
  <c r="CC338"/>
  <c r="CD338" s="1"/>
  <c r="CE338" s="1"/>
  <c r="BN360"/>
  <c r="BN435"/>
  <c r="BK435" s="1"/>
  <c r="BL435" s="1"/>
  <c r="AX159"/>
  <c r="K157" i="3" s="1"/>
  <c r="BH159" i="1"/>
  <c r="AL159" s="1"/>
  <c r="AM159" s="1"/>
  <c r="BB171"/>
  <c r="BB260"/>
  <c r="BX417"/>
  <c r="BT545"/>
  <c r="BO444"/>
  <c r="BP444" s="1"/>
  <c r="BQ444" s="1"/>
  <c r="BO362"/>
  <c r="BP362" s="1"/>
  <c r="BQ362" s="1"/>
  <c r="BQ310"/>
  <c r="BQ312"/>
  <c r="BN521"/>
  <c r="H149" i="3"/>
  <c r="H64"/>
  <c r="H139"/>
  <c r="H118"/>
  <c r="AY214" i="1"/>
  <c r="CG399"/>
  <c r="CG449"/>
  <c r="CG403"/>
  <c r="BR396"/>
  <c r="CG396"/>
  <c r="BR402"/>
  <c r="BT402" s="1"/>
  <c r="CG402"/>
  <c r="BR373"/>
  <c r="BX373" s="1"/>
  <c r="CG418"/>
  <c r="BR557"/>
  <c r="CG557"/>
  <c r="CG395"/>
  <c r="CG553"/>
  <c r="BL537"/>
  <c r="BO537"/>
  <c r="M217" i="3"/>
  <c r="BS513" i="1"/>
  <c r="M132" i="3"/>
  <c r="BS428" i="1"/>
  <c r="BX428"/>
  <c r="BS368"/>
  <c r="M72" i="3"/>
  <c r="M231"/>
  <c r="BS527" i="1"/>
  <c r="BS530"/>
  <c r="M234" i="3"/>
  <c r="M210"/>
  <c r="BS506" i="1"/>
  <c r="CG571"/>
  <c r="BR400"/>
  <c r="CG400"/>
  <c r="BR446"/>
  <c r="CG446"/>
  <c r="CG387"/>
  <c r="CG379"/>
  <c r="CG401"/>
  <c r="CG383"/>
  <c r="BR385"/>
  <c r="CG385"/>
  <c r="BR447"/>
  <c r="CG447"/>
  <c r="BL341"/>
  <c r="CA341" s="1"/>
  <c r="BO341"/>
  <c r="M118" i="3"/>
  <c r="BS414" i="1"/>
  <c r="BS445"/>
  <c r="M149" i="3"/>
  <c r="M114"/>
  <c r="BS410" i="1"/>
  <c r="BS531"/>
  <c r="M235" i="3"/>
  <c r="AY271" i="1"/>
  <c r="AZ214"/>
  <c r="BA214" s="1"/>
  <c r="BB214" s="1"/>
  <c r="BU368"/>
  <c r="BV368" s="1"/>
  <c r="BC214"/>
  <c r="BM214" s="1"/>
  <c r="P212" i="3" s="1"/>
  <c r="BO414" i="1"/>
  <c r="BP414" s="1"/>
  <c r="BO520"/>
  <c r="BP520" s="1"/>
  <c r="BQ349"/>
  <c r="BQ365"/>
  <c r="CB330"/>
  <c r="CB338"/>
  <c r="H133" i="3"/>
  <c r="H114"/>
  <c r="H224"/>
  <c r="H148"/>
  <c r="H135"/>
  <c r="CC330" i="1"/>
  <c r="CD330" s="1"/>
  <c r="CE330" s="1"/>
  <c r="BQ505"/>
  <c r="BQ329"/>
  <c r="BQ512"/>
  <c r="BO417"/>
  <c r="BP417" s="1"/>
  <c r="BQ364"/>
  <c r="BQ529"/>
  <c r="BO371"/>
  <c r="BP371" s="1"/>
  <c r="BQ371" s="1"/>
  <c r="BL371"/>
  <c r="BO363"/>
  <c r="BP363" s="1"/>
  <c r="BQ363" s="1"/>
  <c r="BL363"/>
  <c r="BO519"/>
  <c r="BP519" s="1"/>
  <c r="BQ519" s="1"/>
  <c r="BL519"/>
  <c r="CA519" s="1"/>
  <c r="BO506"/>
  <c r="BP506" s="1"/>
  <c r="BL506"/>
  <c r="BO555"/>
  <c r="BP555" s="1"/>
  <c r="BL555"/>
  <c r="Q31" i="3"/>
  <c r="CB327" i="1"/>
  <c r="CC327"/>
  <c r="Q36" i="3"/>
  <c r="CB332" i="1"/>
  <c r="CC332"/>
  <c r="CD332" s="1"/>
  <c r="CE332" s="1"/>
  <c r="BO410"/>
  <c r="BP410" s="1"/>
  <c r="BQ410" s="1"/>
  <c r="BL410"/>
  <c r="BO350"/>
  <c r="BP350" s="1"/>
  <c r="BL350"/>
  <c r="BO431"/>
  <c r="BP431" s="1"/>
  <c r="BL431"/>
  <c r="BP357"/>
  <c r="BQ357" s="1"/>
  <c r="BB245"/>
  <c r="AU376"/>
  <c r="BQ323"/>
  <c r="BQ361"/>
  <c r="BO340"/>
  <c r="BP340" s="1"/>
  <c r="BQ340" s="1"/>
  <c r="BL340"/>
  <c r="CA340" s="1"/>
  <c r="BO445"/>
  <c r="BP445" s="1"/>
  <c r="BL445"/>
  <c r="BO342"/>
  <c r="BP342" s="1"/>
  <c r="BQ342" s="1"/>
  <c r="BL342"/>
  <c r="BO429"/>
  <c r="BP429" s="1"/>
  <c r="BQ429" s="1"/>
  <c r="BL429"/>
  <c r="BO366"/>
  <c r="BP366" s="1"/>
  <c r="BL366"/>
  <c r="O13" i="3"/>
  <c r="BC297" i="1"/>
  <c r="AY147"/>
  <c r="AZ271"/>
  <c r="BA271" s="1"/>
  <c r="BB271" s="1"/>
  <c r="BC147"/>
  <c r="AZ253"/>
  <c r="BA253" s="1"/>
  <c r="BB253" s="1"/>
  <c r="AQ440"/>
  <c r="AZ147"/>
  <c r="BA147" s="1"/>
  <c r="BC271"/>
  <c r="AY253"/>
  <c r="AS440"/>
  <c r="AT440" s="1"/>
  <c r="AQ546"/>
  <c r="BD239"/>
  <c r="BG238" s="1"/>
  <c r="BI238" s="1"/>
  <c r="N236" i="3" s="1"/>
  <c r="AZ297" i="1"/>
  <c r="BA297" s="1"/>
  <c r="BB297" s="1"/>
  <c r="AU429"/>
  <c r="AY297"/>
  <c r="BH179"/>
  <c r="AL179" s="1"/>
  <c r="AM179" s="1"/>
  <c r="AV191"/>
  <c r="G189" i="3" s="1"/>
  <c r="BL218" i="1"/>
  <c r="AW179"/>
  <c r="AX179"/>
  <c r="AZ179" s="1"/>
  <c r="BA179" s="1"/>
  <c r="BH191"/>
  <c r="AL191" s="1"/>
  <c r="AM191" s="1"/>
  <c r="BD252"/>
  <c r="BG251" s="1"/>
  <c r="BI251" s="1"/>
  <c r="N249" i="3" s="1"/>
  <c r="AX180" i="1"/>
  <c r="K178" i="3" s="1"/>
  <c r="AU280" i="1"/>
  <c r="AV280" s="1"/>
  <c r="G278" i="3" s="1"/>
  <c r="AP454" i="1"/>
  <c r="L158" i="3" s="1"/>
  <c r="AU432" i="1"/>
  <c r="BH180"/>
  <c r="AL180" s="1"/>
  <c r="AM180" s="1"/>
  <c r="AU564"/>
  <c r="AW180"/>
  <c r="BJ225"/>
  <c r="BK225" s="1"/>
  <c r="BL225" s="1"/>
  <c r="N223" i="3"/>
  <c r="AW173" i="1"/>
  <c r="AV173"/>
  <c r="G171" i="3" s="1"/>
  <c r="BC165" i="1"/>
  <c r="K163" i="3"/>
  <c r="AQ223" i="1"/>
  <c r="AR223" s="1"/>
  <c r="AS223" s="1"/>
  <c r="I221" i="3"/>
  <c r="AZ254" i="1"/>
  <c r="BA254" s="1"/>
  <c r="BB254" s="1"/>
  <c r="K252" i="3"/>
  <c r="BC148" i="1"/>
  <c r="K146" i="3"/>
  <c r="BC126" i="1"/>
  <c r="K124" i="3"/>
  <c r="AW229" i="1"/>
  <c r="AV229"/>
  <c r="G227" i="3" s="1"/>
  <c r="BC190" i="1"/>
  <c r="K188" i="3"/>
  <c r="BC298" i="1"/>
  <c r="K296" i="3"/>
  <c r="AT248" i="1"/>
  <c r="AU248" s="1"/>
  <c r="AV248" s="1"/>
  <c r="G246" i="3" s="1"/>
  <c r="I246"/>
  <c r="AS388" i="1"/>
  <c r="AT388" s="1"/>
  <c r="L92" i="3"/>
  <c r="BN391" i="1"/>
  <c r="BK391" s="1"/>
  <c r="H95" i="3"/>
  <c r="BH291" i="1"/>
  <c r="AL291" s="1"/>
  <c r="AM291" s="1"/>
  <c r="AV291"/>
  <c r="G289" i="3" s="1"/>
  <c r="BN422" i="1"/>
  <c r="H126" i="3"/>
  <c r="BN395" i="1"/>
  <c r="BK395" s="1"/>
  <c r="H99" i="3"/>
  <c r="BN418" i="1"/>
  <c r="H122" i="3"/>
  <c r="H93"/>
  <c r="BN532" i="1"/>
  <c r="BK532" s="1"/>
  <c r="H236" i="3"/>
  <c r="BO245" i="1"/>
  <c r="BP245" s="1"/>
  <c r="BQ245" s="1"/>
  <c r="P243" i="3"/>
  <c r="BJ258" i="1"/>
  <c r="BK258" s="1"/>
  <c r="N256" i="3"/>
  <c r="BN384" i="1"/>
  <c r="BK384" s="1"/>
  <c r="H88" i="3"/>
  <c r="AT255" i="1"/>
  <c r="AU255" s="1"/>
  <c r="AV255" s="1"/>
  <c r="G253" i="3" s="1"/>
  <c r="I253"/>
  <c r="AT164" i="1"/>
  <c r="AU164" s="1"/>
  <c r="AV164" s="1"/>
  <c r="G162" i="3" s="1"/>
  <c r="I162"/>
  <c r="AT168" i="1"/>
  <c r="AU168" s="1"/>
  <c r="AV168" s="1"/>
  <c r="G166" i="3" s="1"/>
  <c r="I166"/>
  <c r="BC154" i="1"/>
  <c r="K152" i="3"/>
  <c r="BN556" i="1"/>
  <c r="BK556" s="1"/>
  <c r="H260" i="3"/>
  <c r="BN563" i="1"/>
  <c r="H267" i="3"/>
  <c r="BN436" i="1"/>
  <c r="BC247"/>
  <c r="BM247" s="1"/>
  <c r="P245" i="3" s="1"/>
  <c r="K245"/>
  <c r="AQ200" i="1"/>
  <c r="AR200" s="1"/>
  <c r="AS200" s="1"/>
  <c r="I198" i="3"/>
  <c r="AY176" i="1"/>
  <c r="K174" i="3"/>
  <c r="AQ182" i="1"/>
  <c r="AR182" s="1"/>
  <c r="AS182" s="1"/>
  <c r="I180" i="3"/>
  <c r="BO239" i="1"/>
  <c r="BP239" s="1"/>
  <c r="BQ239" s="1"/>
  <c r="P237" i="3"/>
  <c r="AT201" i="1"/>
  <c r="AU201" s="1"/>
  <c r="I199" i="3"/>
  <c r="AT203" i="1"/>
  <c r="AU203" s="1"/>
  <c r="AV203" s="1"/>
  <c r="G201" i="3" s="1"/>
  <c r="I201"/>
  <c r="AY279" i="1"/>
  <c r="K277" i="3"/>
  <c r="AW196" i="1"/>
  <c r="AV196"/>
  <c r="G194" i="3" s="1"/>
  <c r="AW198" i="1"/>
  <c r="AV198"/>
  <c r="G196" i="3" s="1"/>
  <c r="AZ145" i="1"/>
  <c r="BA145" s="1"/>
  <c r="K143" i="3"/>
  <c r="AY286" i="1"/>
  <c r="K284" i="3"/>
  <c r="BN449" i="1"/>
  <c r="H153" i="3"/>
  <c r="AS423" i="1"/>
  <c r="AT423" s="1"/>
  <c r="AU423" s="1"/>
  <c r="L127" i="3"/>
  <c r="BN399" i="1"/>
  <c r="H103" i="3"/>
  <c r="AS392" i="1"/>
  <c r="AT392" s="1"/>
  <c r="L96" i="3"/>
  <c r="BN464" i="1"/>
  <c r="H168" i="3"/>
  <c r="BN393" i="1"/>
  <c r="H97" i="3"/>
  <c r="AS397" i="1"/>
  <c r="AT397" s="1"/>
  <c r="L101" i="3"/>
  <c r="BN402" i="1"/>
  <c r="H106" i="3"/>
  <c r="AY278" i="1"/>
  <c r="K276" i="3"/>
  <c r="BN413" i="1"/>
  <c r="H117" i="3"/>
  <c r="BN385" i="1"/>
  <c r="BK385" s="1"/>
  <c r="AT273"/>
  <c r="AU273" s="1"/>
  <c r="AV273" s="1"/>
  <c r="G271" i="3" s="1"/>
  <c r="I271"/>
  <c r="BO220" i="1"/>
  <c r="BP220" s="1"/>
  <c r="BQ220" s="1"/>
  <c r="P218" i="3"/>
  <c r="AY215" i="1"/>
  <c r="K213" i="3"/>
  <c r="AY221" i="1"/>
  <c r="K219" i="3"/>
  <c r="AQ450" i="1"/>
  <c r="L154" i="3"/>
  <c r="BN557" i="1"/>
  <c r="BK557" s="1"/>
  <c r="H261" i="3"/>
  <c r="H86"/>
  <c r="BN430" i="1"/>
  <c r="BK430" s="1"/>
  <c r="H134" i="3"/>
  <c r="BN252" i="1"/>
  <c r="P250" i="3"/>
  <c r="AT167" i="1"/>
  <c r="AX167" s="1"/>
  <c r="I165" i="3"/>
  <c r="AQ241" i="1"/>
  <c r="AR241" s="1"/>
  <c r="AS241" s="1"/>
  <c r="I239" i="3"/>
  <c r="AT230" i="1"/>
  <c r="AU230" s="1"/>
  <c r="AV230" s="1"/>
  <c r="G228" i="3" s="1"/>
  <c r="I228"/>
  <c r="AT197" i="1"/>
  <c r="AU197" s="1"/>
  <c r="I195" i="3"/>
  <c r="AT299" i="1"/>
  <c r="AX299" s="1"/>
  <c r="I297" i="3"/>
  <c r="BN571" i="1"/>
  <c r="BK571" s="1"/>
  <c r="H275" i="3"/>
  <c r="BN565" i="1"/>
  <c r="BK565" s="1"/>
  <c r="H269" i="3"/>
  <c r="AS514" i="1"/>
  <c r="AT514" s="1"/>
  <c r="AU514" s="1"/>
  <c r="L218" i="3"/>
  <c r="BH166" i="1"/>
  <c r="AL166" s="1"/>
  <c r="AM166" s="1"/>
  <c r="AV166"/>
  <c r="G164" i="3" s="1"/>
  <c r="AL590" i="1"/>
  <c r="AM590" s="1"/>
  <c r="J294" i="3"/>
  <c r="BN545" i="1"/>
  <c r="H249" i="3"/>
  <c r="BN394" i="1"/>
  <c r="BO394" s="1"/>
  <c r="H98" i="3"/>
  <c r="BN380" i="1"/>
  <c r="BK380" s="1"/>
  <c r="H84" i="3"/>
  <c r="BN374" i="1"/>
  <c r="BK374" s="1"/>
  <c r="H78" i="3"/>
  <c r="BN372" i="1"/>
  <c r="BK372" s="1"/>
  <c r="H76" i="3"/>
  <c r="AY290" i="1"/>
  <c r="K288" i="3"/>
  <c r="AY193" i="1"/>
  <c r="K191" i="3"/>
  <c r="BN432" i="1"/>
  <c r="BK432" s="1"/>
  <c r="H136" i="3"/>
  <c r="BD245" i="1"/>
  <c r="BG244" s="1"/>
  <c r="BI244" s="1"/>
  <c r="BZ339"/>
  <c r="O43" i="3" s="1"/>
  <c r="CC333" i="1"/>
  <c r="CD333" s="1"/>
  <c r="CE333" s="1"/>
  <c r="CB333"/>
  <c r="CB317"/>
  <c r="CC317"/>
  <c r="CD317" s="1"/>
  <c r="CE335"/>
  <c r="CC328"/>
  <c r="CD328" s="1"/>
  <c r="CB328"/>
  <c r="CC311"/>
  <c r="CD311" s="1"/>
  <c r="CE311" s="1"/>
  <c r="CB311"/>
  <c r="CB321"/>
  <c r="CC321"/>
  <c r="CB318"/>
  <c r="CC318"/>
  <c r="CD318" s="1"/>
  <c r="CE318" s="1"/>
  <c r="CB326"/>
  <c r="CC326"/>
  <c r="CD326" s="1"/>
  <c r="CE326" s="1"/>
  <c r="BB303"/>
  <c r="BB239"/>
  <c r="BN245"/>
  <c r="BC278"/>
  <c r="AP466"/>
  <c r="AX173"/>
  <c r="BB252"/>
  <c r="BW412"/>
  <c r="AP434"/>
  <c r="BB289"/>
  <c r="BC193"/>
  <c r="BO252"/>
  <c r="BP252" s="1"/>
  <c r="BQ252" s="1"/>
  <c r="BX545"/>
  <c r="BC290"/>
  <c r="AG486"/>
  <c r="BU545"/>
  <c r="BV545" s="1"/>
  <c r="BW545" s="1"/>
  <c r="BQ327"/>
  <c r="BQ334"/>
  <c r="BO411"/>
  <c r="BP411" s="1"/>
  <c r="BP511"/>
  <c r="BQ511" s="1"/>
  <c r="BP336"/>
  <c r="BQ336" s="1"/>
  <c r="AZ154"/>
  <c r="BA154" s="1"/>
  <c r="BB154" s="1"/>
  <c r="AZ278"/>
  <c r="BA278" s="1"/>
  <c r="BP338"/>
  <c r="BQ338" s="1"/>
  <c r="BO416"/>
  <c r="BO359"/>
  <c r="BH222"/>
  <c r="AL222" s="1"/>
  <c r="AM222" s="1"/>
  <c r="BP324"/>
  <c r="BQ324" s="1"/>
  <c r="BO343"/>
  <c r="BP343" s="1"/>
  <c r="AZ290"/>
  <c r="BA290" s="1"/>
  <c r="BB290" s="1"/>
  <c r="BC145"/>
  <c r="AZ193"/>
  <c r="BA193" s="1"/>
  <c r="AK590"/>
  <c r="BM590" s="1"/>
  <c r="AQ397"/>
  <c r="BO347"/>
  <c r="BP347" s="1"/>
  <c r="BH173"/>
  <c r="AL173" s="1"/>
  <c r="AM173" s="1"/>
  <c r="BH196"/>
  <c r="AL196" s="1"/>
  <c r="AM196" s="1"/>
  <c r="AY145"/>
  <c r="BC286"/>
  <c r="BN527"/>
  <c r="BN531"/>
  <c r="BN368"/>
  <c r="R283"/>
  <c r="U283" s="1"/>
  <c r="BN373"/>
  <c r="BN530"/>
  <c r="BN356"/>
  <c r="BN375"/>
  <c r="BN408"/>
  <c r="BB141"/>
  <c r="BT506"/>
  <c r="H211" i="3"/>
  <c r="BU367" i="1"/>
  <c r="BV367" s="1"/>
  <c r="BW367" s="1"/>
  <c r="BX367"/>
  <c r="BU529"/>
  <c r="BV529" s="1"/>
  <c r="BW529" s="1"/>
  <c r="BX529"/>
  <c r="BT529"/>
  <c r="BY529" s="1"/>
  <c r="BT414"/>
  <c r="H119" i="3"/>
  <c r="H242"/>
  <c r="BU555" i="1"/>
  <c r="BV555" s="1"/>
  <c r="BW555" s="1"/>
  <c r="BX555"/>
  <c r="BT555"/>
  <c r="AW166"/>
  <c r="AX166"/>
  <c r="H90" i="3"/>
  <c r="H232"/>
  <c r="H167"/>
  <c r="BU407" i="1"/>
  <c r="BV407" s="1"/>
  <c r="BW407" s="1"/>
  <c r="BT407"/>
  <c r="AS450"/>
  <c r="AT450" s="1"/>
  <c r="AU450" s="1"/>
  <c r="H85" i="3"/>
  <c r="H125"/>
  <c r="BX530" i="1"/>
  <c r="BT530"/>
  <c r="BU530"/>
  <c r="BV530" s="1"/>
  <c r="BW530" s="1"/>
  <c r="BT367"/>
  <c r="BX355"/>
  <c r="AQ514"/>
  <c r="AQ423"/>
  <c r="BU537"/>
  <c r="BV537" s="1"/>
  <c r="BW537" s="1"/>
  <c r="AY298"/>
  <c r="AW291"/>
  <c r="BC215"/>
  <c r="BM215" s="1"/>
  <c r="P213" i="3" s="1"/>
  <c r="AS196" i="1"/>
  <c r="BX537"/>
  <c r="AH542"/>
  <c r="AI542" s="1"/>
  <c r="AJ542" s="1"/>
  <c r="BT527"/>
  <c r="BH229"/>
  <c r="AL229" s="1"/>
  <c r="AM229" s="1"/>
  <c r="AY154"/>
  <c r="AS180"/>
  <c r="AW222"/>
  <c r="AZ286"/>
  <c r="BA286" s="1"/>
  <c r="BB286" s="1"/>
  <c r="AZ221"/>
  <c r="BA221" s="1"/>
  <c r="BC221"/>
  <c r="BD221" s="1"/>
  <c r="BG220" s="1"/>
  <c r="BI220" s="1"/>
  <c r="AZ176"/>
  <c r="BA176" s="1"/>
  <c r="AX229"/>
  <c r="AQ392"/>
  <c r="BW352"/>
  <c r="BV360"/>
  <c r="BW360" s="1"/>
  <c r="AZ190"/>
  <c r="BA190" s="1"/>
  <c r="BB190" s="1"/>
  <c r="BB264"/>
  <c r="AN454"/>
  <c r="BF486"/>
  <c r="BG486" s="1"/>
  <c r="CH486" s="1"/>
  <c r="BI486" s="1"/>
  <c r="BJ486" s="1"/>
  <c r="AX222"/>
  <c r="AZ279"/>
  <c r="BA279" s="1"/>
  <c r="AQ168"/>
  <c r="AR168" s="1"/>
  <c r="AS168" s="1"/>
  <c r="AY126"/>
  <c r="W294"/>
  <c r="BW429"/>
  <c r="BC279"/>
  <c r="AZ126"/>
  <c r="BA126" s="1"/>
  <c r="AY190"/>
  <c r="AZ298"/>
  <c r="BA298" s="1"/>
  <c r="BB298" s="1"/>
  <c r="S294"/>
  <c r="V294" s="1"/>
  <c r="T294" s="1"/>
  <c r="AB495"/>
  <c r="AY458"/>
  <c r="AZ458" s="1"/>
  <c r="BA458"/>
  <c r="E162" i="3" s="1"/>
  <c r="AY598" i="1"/>
  <c r="AZ598" s="1"/>
  <c r="BA598"/>
  <c r="E302" i="3" s="1"/>
  <c r="AY517" i="1"/>
  <c r="AZ517" s="1"/>
  <c r="BA517"/>
  <c r="E221" i="3" s="1"/>
  <c r="AP404" i="1"/>
  <c r="X300"/>
  <c r="AP300" s="1"/>
  <c r="I298" i="3" s="1"/>
  <c r="AQ248" i="1"/>
  <c r="AR248" s="1"/>
  <c r="AS248" s="1"/>
  <c r="AH510"/>
  <c r="AI510" s="1"/>
  <c r="AJ510" s="1"/>
  <c r="AQ388"/>
  <c r="AN205"/>
  <c r="D203" i="3" s="1"/>
  <c r="AV486" i="1"/>
  <c r="BW364"/>
  <c r="AP439"/>
  <c r="AX481"/>
  <c r="AW481"/>
  <c r="AX462"/>
  <c r="AW462"/>
  <c r="AX542"/>
  <c r="AW542"/>
  <c r="BA476"/>
  <c r="E180" i="3" s="1"/>
  <c r="AY476" i="1"/>
  <c r="AZ476" s="1"/>
  <c r="BA484"/>
  <c r="E188" i="3" s="1"/>
  <c r="AY484" i="1"/>
  <c r="AZ484" s="1"/>
  <c r="BC176"/>
  <c r="AT200"/>
  <c r="AU200" s="1"/>
  <c r="AV200" s="1"/>
  <c r="G198" i="3" s="1"/>
  <c r="AU298" i="1"/>
  <c r="BA524"/>
  <c r="E228" i="3" s="1"/>
  <c r="AY524" i="1"/>
  <c r="AZ524" s="1"/>
  <c r="BT505"/>
  <c r="CA505" s="1"/>
  <c r="BX505"/>
  <c r="BU505"/>
  <c r="BV505" s="1"/>
  <c r="BW505" s="1"/>
  <c r="AX510"/>
  <c r="AW510"/>
  <c r="BA584"/>
  <c r="E288" i="3" s="1"/>
  <c r="AY584" i="1"/>
  <c r="AZ584" s="1"/>
  <c r="AN293"/>
  <c r="D291" i="3" s="1"/>
  <c r="AU384" i="1"/>
  <c r="AZ247"/>
  <c r="BA247" s="1"/>
  <c r="BB247" s="1"/>
  <c r="BM260"/>
  <c r="AW240"/>
  <c r="AQ164"/>
  <c r="AR164" s="1"/>
  <c r="AY247"/>
  <c r="AQ299"/>
  <c r="AR299" s="1"/>
  <c r="AS299" s="1"/>
  <c r="AZ148"/>
  <c r="BA148" s="1"/>
  <c r="BB148" s="1"/>
  <c r="BH198"/>
  <c r="AL198" s="1"/>
  <c r="AM198" s="1"/>
  <c r="AZ215"/>
  <c r="BA215" s="1"/>
  <c r="AY148"/>
  <c r="BH240"/>
  <c r="AL240" s="1"/>
  <c r="AM240" s="1"/>
  <c r="AX240"/>
  <c r="AT182"/>
  <c r="AU182" s="1"/>
  <c r="AD205"/>
  <c r="AE205" s="1"/>
  <c r="AJ205" s="1"/>
  <c r="AD206"/>
  <c r="AE206" s="1"/>
  <c r="AJ206" s="1"/>
  <c r="BN220"/>
  <c r="AQ197"/>
  <c r="AR197" s="1"/>
  <c r="AS197" s="1"/>
  <c r="AY254"/>
  <c r="AQ201"/>
  <c r="AR201" s="1"/>
  <c r="AS201" s="1"/>
  <c r="AT223"/>
  <c r="AU223" s="1"/>
  <c r="AV223" s="1"/>
  <c r="G221" i="3" s="1"/>
  <c r="AT241" i="1"/>
  <c r="AU241" s="1"/>
  <c r="AV241" s="1"/>
  <c r="G239" i="3" s="1"/>
  <c r="X231" i="1"/>
  <c r="AP231" s="1"/>
  <c r="BD220"/>
  <c r="BG219" s="1"/>
  <c r="BI219" s="1"/>
  <c r="X206"/>
  <c r="AP206" s="1"/>
  <c r="X205"/>
  <c r="AP205" s="1"/>
  <c r="AQ230"/>
  <c r="AR230" s="1"/>
  <c r="AS230" s="1"/>
  <c r="AQ255"/>
  <c r="AR255" s="1"/>
  <c r="AS255" s="1"/>
  <c r="V282"/>
  <c r="T282" s="1"/>
  <c r="X282" s="1"/>
  <c r="AP282" s="1"/>
  <c r="I280" i="3" s="1"/>
  <c r="Y183" i="1"/>
  <c r="Z183" s="1"/>
  <c r="AN183" s="1"/>
  <c r="D181" i="3" s="1"/>
  <c r="X186" i="1"/>
  <c r="AP186" s="1"/>
  <c r="AQ203"/>
  <c r="AR203" s="1"/>
  <c r="AS203" s="1"/>
  <c r="AD282"/>
  <c r="AE282" s="1"/>
  <c r="AJ282" s="1"/>
  <c r="BB127"/>
  <c r="BD213"/>
  <c r="BG212" s="1"/>
  <c r="BI212" s="1"/>
  <c r="BC254"/>
  <c r="BM254" s="1"/>
  <c r="X293"/>
  <c r="AP293" s="1"/>
  <c r="T500"/>
  <c r="T552"/>
  <c r="T496"/>
  <c r="T587"/>
  <c r="T499"/>
  <c r="T594"/>
  <c r="T570"/>
  <c r="R301"/>
  <c r="U301" s="1"/>
  <c r="Y224"/>
  <c r="Z224" s="1"/>
  <c r="AN224" s="1"/>
  <c r="D222" i="3" s="1"/>
  <c r="AE202" i="1"/>
  <c r="AJ202" s="1"/>
  <c r="AA283"/>
  <c r="AB283" s="1"/>
  <c r="U293"/>
  <c r="AD293" s="1"/>
  <c r="AE293" s="1"/>
  <c r="AJ293" s="1"/>
  <c r="AN206"/>
  <c r="D204" i="3" s="1"/>
  <c r="AZ165" i="1"/>
  <c r="AM404"/>
  <c r="AN404" s="1"/>
  <c r="AK470"/>
  <c r="BM470" s="1"/>
  <c r="AL470"/>
  <c r="AM470" s="1"/>
  <c r="T576"/>
  <c r="AL458"/>
  <c r="AM458" s="1"/>
  <c r="AN458" s="1"/>
  <c r="BN239"/>
  <c r="X187"/>
  <c r="AP187" s="1"/>
  <c r="AX216"/>
  <c r="AN558"/>
  <c r="AA301"/>
  <c r="AB301" s="1"/>
  <c r="AC283"/>
  <c r="BB194"/>
  <c r="AA294"/>
  <c r="AB294" s="1"/>
  <c r="BB142"/>
  <c r="AD300"/>
  <c r="AE300" s="1"/>
  <c r="AJ300" s="1"/>
  <c r="P302"/>
  <c r="Q302" s="1"/>
  <c r="R302" s="1"/>
  <c r="R595"/>
  <c r="P595"/>
  <c r="R577"/>
  <c r="P577"/>
  <c r="R588"/>
  <c r="P588"/>
  <c r="BB128"/>
  <c r="BB263"/>
  <c r="AC301"/>
  <c r="W301"/>
  <c r="AQ167"/>
  <c r="AR167" s="1"/>
  <c r="AS167" s="1"/>
  <c r="X249"/>
  <c r="AP249" s="1"/>
  <c r="W283"/>
  <c r="BB124"/>
  <c r="BB246"/>
  <c r="R294"/>
  <c r="U294" s="1"/>
  <c r="AX184"/>
  <c r="AY165"/>
  <c r="AR195"/>
  <c r="AS195" s="1"/>
  <c r="AF486"/>
  <c r="P284"/>
  <c r="Q284" s="1"/>
  <c r="R284" s="1"/>
  <c r="O578"/>
  <c r="BB155"/>
  <c r="AQ273"/>
  <c r="AR273" s="1"/>
  <c r="AS273" s="1"/>
  <c r="BM227"/>
  <c r="BB143"/>
  <c r="BD246"/>
  <c r="BG245" s="1"/>
  <c r="BI245" s="1"/>
  <c r="BB191"/>
  <c r="AN202"/>
  <c r="D200" i="3" s="1"/>
  <c r="BQ66" i="1"/>
  <c r="AT224"/>
  <c r="AU224" s="1"/>
  <c r="AV224" s="1"/>
  <c r="G222" i="3" s="1"/>
  <c r="AQ224" i="1"/>
  <c r="AR224" s="1"/>
  <c r="AT274"/>
  <c r="AU274" s="1"/>
  <c r="AV274" s="1"/>
  <c r="G272" i="3" s="1"/>
  <c r="AQ274" i="1"/>
  <c r="AR274" s="1"/>
  <c r="AS274" s="1"/>
  <c r="AT256"/>
  <c r="AU256" s="1"/>
  <c r="AV256" s="1"/>
  <c r="G254" i="3" s="1"/>
  <c r="AQ256" i="1"/>
  <c r="AR256" s="1"/>
  <c r="AS256" s="1"/>
  <c r="AQ267"/>
  <c r="AR267" s="1"/>
  <c r="AS267" s="1"/>
  <c r="AT267"/>
  <c r="AU267" s="1"/>
  <c r="AV267" s="1"/>
  <c r="G265" i="3" s="1"/>
  <c r="BC272" i="1"/>
  <c r="AZ272"/>
  <c r="BA272" s="1"/>
  <c r="AY272"/>
  <c r="U268"/>
  <c r="AD268" s="1"/>
  <c r="AE268" s="1"/>
  <c r="AJ268" s="1"/>
  <c r="V283"/>
  <c r="T283" s="1"/>
  <c r="Y283" s="1"/>
  <c r="Z283" s="1"/>
  <c r="BN68"/>
  <c r="BO68"/>
  <c r="BP68" s="1"/>
  <c r="BQ68" s="1"/>
  <c r="BC163"/>
  <c r="AZ163"/>
  <c r="BA163" s="1"/>
  <c r="AY163"/>
  <c r="BM69"/>
  <c r="P67" i="3" s="1"/>
  <c r="BD69" i="1"/>
  <c r="BG68" s="1"/>
  <c r="BI68" s="1"/>
  <c r="N66" i="3" s="1"/>
  <c r="BC144" i="1"/>
  <c r="AZ144"/>
  <c r="AY144"/>
  <c r="AU192"/>
  <c r="AV192" s="1"/>
  <c r="G190" i="3" s="1"/>
  <c r="AX192" i="1"/>
  <c r="K190" i="3" s="1"/>
  <c r="BM70" i="1"/>
  <c r="P68" i="3" s="1"/>
  <c r="BD70" i="1"/>
  <c r="BG69" s="1"/>
  <c r="BI69" s="1"/>
  <c r="N67" i="3" s="1"/>
  <c r="BC146" i="1"/>
  <c r="AZ146"/>
  <c r="BA146" s="1"/>
  <c r="AY146"/>
  <c r="BC228"/>
  <c r="AZ228"/>
  <c r="BA228" s="1"/>
  <c r="AY228"/>
  <c r="BC177"/>
  <c r="AZ177"/>
  <c r="BA177" s="1"/>
  <c r="BB177" s="1"/>
  <c r="AY177"/>
  <c r="U232"/>
  <c r="AD232" s="1"/>
  <c r="AE232" s="1"/>
  <c r="AJ232" s="1"/>
  <c r="BM262"/>
  <c r="P260" i="3" s="1"/>
  <c r="BD262" i="1"/>
  <c r="BG261" s="1"/>
  <c r="BI261" s="1"/>
  <c r="AW174"/>
  <c r="BH174"/>
  <c r="AL174" s="1"/>
  <c r="AM174" s="1"/>
  <c r="AQ183"/>
  <c r="AT183"/>
  <c r="AU183" s="1"/>
  <c r="AV183" s="1"/>
  <c r="G181" i="3" s="1"/>
  <c r="BN259" i="1"/>
  <c r="BO259"/>
  <c r="BP259" s="1"/>
  <c r="BQ259" s="1"/>
  <c r="AT204"/>
  <c r="AQ204"/>
  <c r="AR204" s="1"/>
  <c r="AS204" s="1"/>
  <c r="W258"/>
  <c r="S258"/>
  <c r="AC258"/>
  <c r="AA258"/>
  <c r="AB258" s="1"/>
  <c r="R258"/>
  <c r="A557"/>
  <c r="BE263"/>
  <c r="BM263" s="1"/>
  <c r="P261" i="3" s="1"/>
  <c r="AU162" i="1"/>
  <c r="AV162" s="1"/>
  <c r="G160" i="3" s="1"/>
  <c r="AX162" i="1"/>
  <c r="K160" i="3" s="1"/>
  <c r="AU199" i="1"/>
  <c r="AV199" s="1"/>
  <c r="G197" i="3" s="1"/>
  <c r="AX199" i="1"/>
  <c r="K197" i="3" s="1"/>
  <c r="V275" i="1"/>
  <c r="T275" s="1"/>
  <c r="Y275" s="1"/>
  <c r="Z275" s="1"/>
  <c r="AN275" s="1"/>
  <c r="D273" i="3" s="1"/>
  <c r="V257" i="1"/>
  <c r="T257" s="1"/>
  <c r="Y257" s="1"/>
  <c r="Z257" s="1"/>
  <c r="AN257" s="1"/>
  <c r="D255" i="3" s="1"/>
  <c r="BM261" i="1"/>
  <c r="P259" i="3" s="1"/>
  <c r="BD261" i="1"/>
  <c r="BG260" s="1"/>
  <c r="BI260" s="1"/>
  <c r="N258" i="3" s="1"/>
  <c r="AU195" i="1"/>
  <c r="AV195" s="1"/>
  <c r="G193" i="3" s="1"/>
  <c r="AX195" i="1"/>
  <c r="K193" i="3" s="1"/>
  <c r="BH184" i="1"/>
  <c r="AL184" s="1"/>
  <c r="AM184" s="1"/>
  <c r="AW184"/>
  <c r="BL64"/>
  <c r="Y300"/>
  <c r="Z300" s="1"/>
  <c r="AN300" s="1"/>
  <c r="D298" i="3" s="1"/>
  <c r="BB227" i="1"/>
  <c r="BK52"/>
  <c r="BL52" s="1"/>
  <c r="X202"/>
  <c r="AP202" s="1"/>
  <c r="I200" i="3" s="1"/>
  <c r="BB213" i="1"/>
  <c r="BB158"/>
  <c r="BB130"/>
  <c r="AS216"/>
  <c r="BJ66"/>
  <c r="AW178"/>
  <c r="BH178"/>
  <c r="AL178" s="1"/>
  <c r="AM178" s="1"/>
  <c r="U250"/>
  <c r="AD250" s="1"/>
  <c r="AE250" s="1"/>
  <c r="AJ250" s="1"/>
  <c r="AT185"/>
  <c r="AQ185"/>
  <c r="AR185" s="1"/>
  <c r="AS185" s="1"/>
  <c r="W276"/>
  <c r="S276"/>
  <c r="R276"/>
  <c r="AC276"/>
  <c r="AA276"/>
  <c r="AB276" s="1"/>
  <c r="BN67"/>
  <c r="BO67"/>
  <c r="BP67" s="1"/>
  <c r="BQ67" s="1"/>
  <c r="A74"/>
  <c r="A366"/>
  <c r="G366" s="1"/>
  <c r="A266"/>
  <c r="BE72"/>
  <c r="V268"/>
  <c r="T268" s="1"/>
  <c r="X268" s="1"/>
  <c r="AP268" s="1"/>
  <c r="I266" i="3" s="1"/>
  <c r="AQ292" i="1"/>
  <c r="AR292" s="1"/>
  <c r="AT292"/>
  <c r="BC174"/>
  <c r="AZ174"/>
  <c r="BA174" s="1"/>
  <c r="BB174" s="1"/>
  <c r="AY174"/>
  <c r="BO246"/>
  <c r="BP246" s="1"/>
  <c r="BN246"/>
  <c r="BH157"/>
  <c r="AL157" s="1"/>
  <c r="AM157" s="1"/>
  <c r="AW157"/>
  <c r="AT181"/>
  <c r="AQ181"/>
  <c r="AR181" s="1"/>
  <c r="AS181" s="1"/>
  <c r="U275"/>
  <c r="AD275" s="1"/>
  <c r="AE275" s="1"/>
  <c r="AJ275" s="1"/>
  <c r="BH144"/>
  <c r="AL144" s="1"/>
  <c r="AM144" s="1"/>
  <c r="AW144"/>
  <c r="U257"/>
  <c r="AD257" s="1"/>
  <c r="AE257" s="1"/>
  <c r="AJ257" s="1"/>
  <c r="Y267"/>
  <c r="Z267" s="1"/>
  <c r="AN267" s="1"/>
  <c r="D265" i="3" s="1"/>
  <c r="X242" i="1"/>
  <c r="AP242" s="1"/>
  <c r="I240" i="3" s="1"/>
  <c r="Y256" i="1"/>
  <c r="Z256" s="1"/>
  <c r="AN256" s="1"/>
  <c r="D254" i="3" s="1"/>
  <c r="BD227" i="1"/>
  <c r="BG226" s="1"/>
  <c r="BI226" s="1"/>
  <c r="AX266"/>
  <c r="K264" i="3" s="1"/>
  <c r="AU149" i="1"/>
  <c r="AV149" s="1"/>
  <c r="G147" i="3" s="1"/>
  <c r="AX149" i="1"/>
  <c r="K147" i="3" s="1"/>
  <c r="V301" i="1"/>
  <c r="T301" s="1"/>
  <c r="AT281"/>
  <c r="AQ281"/>
  <c r="AR281" s="1"/>
  <c r="AS281" s="1"/>
  <c r="AZ157"/>
  <c r="BA157" s="1"/>
  <c r="BC157"/>
  <c r="AY157"/>
  <c r="AW266"/>
  <c r="BH266"/>
  <c r="AL266" s="1"/>
  <c r="AM266" s="1"/>
  <c r="A558"/>
  <c r="BE264"/>
  <c r="V250"/>
  <c r="T250" s="1"/>
  <c r="X250" s="1"/>
  <c r="AP250" s="1"/>
  <c r="I248" i="3" s="1"/>
  <c r="AW146" i="1"/>
  <c r="BH146"/>
  <c r="AL146" s="1"/>
  <c r="AM146" s="1"/>
  <c r="BH228"/>
  <c r="AL228" s="1"/>
  <c r="AM228" s="1"/>
  <c r="AW228"/>
  <c r="BN226"/>
  <c r="BO226"/>
  <c r="BP226" s="1"/>
  <c r="BQ226" s="1"/>
  <c r="V232"/>
  <c r="T232" s="1"/>
  <c r="X232" s="1"/>
  <c r="AP232" s="1"/>
  <c r="I230" i="3" s="1"/>
  <c r="BJ67" i="1"/>
  <c r="BK67" s="1"/>
  <c r="BL67" s="1"/>
  <c r="BJ259"/>
  <c r="BK259" s="1"/>
  <c r="BL259" s="1"/>
  <c r="BC280"/>
  <c r="AZ280"/>
  <c r="BA280" s="1"/>
  <c r="AY280"/>
  <c r="A73"/>
  <c r="A365"/>
  <c r="A265"/>
  <c r="BE71"/>
  <c r="BH216"/>
  <c r="AL216" s="1"/>
  <c r="AM216" s="1"/>
  <c r="AW216"/>
  <c r="Y274"/>
  <c r="Z274" s="1"/>
  <c r="AN274" s="1"/>
  <c r="D272" i="3" s="1"/>
  <c r="BM213" i="1"/>
  <c r="P211" i="3" s="1"/>
  <c r="AX178" i="1"/>
  <c r="K176" i="3" s="1"/>
  <c r="BU380" i="1" l="1"/>
  <c r="BV380" s="1"/>
  <c r="AP451"/>
  <c r="AS540"/>
  <c r="AT540" s="1"/>
  <c r="AP460"/>
  <c r="L164" i="3" s="1"/>
  <c r="AU396" i="1"/>
  <c r="AQ441"/>
  <c r="CA654"/>
  <c r="BN694"/>
  <c r="BO694" s="1"/>
  <c r="BP694" s="1"/>
  <c r="BK666"/>
  <c r="BL666" s="1"/>
  <c r="AY461"/>
  <c r="AZ461" s="1"/>
  <c r="AY573"/>
  <c r="AZ573" s="1"/>
  <c r="AY549"/>
  <c r="AZ549" s="1"/>
  <c r="AQ482"/>
  <c r="BR482" s="1"/>
  <c r="AN438"/>
  <c r="BT372"/>
  <c r="J177" i="3"/>
  <c r="BS372" i="1"/>
  <c r="BF491"/>
  <c r="BG491" s="1"/>
  <c r="CH491" s="1"/>
  <c r="BI491" s="1"/>
  <c r="BJ491" s="1"/>
  <c r="AQ522"/>
  <c r="BR522" s="1"/>
  <c r="BU522" s="1"/>
  <c r="BV522" s="1"/>
  <c r="BW522" s="1"/>
  <c r="AW536"/>
  <c r="AS465"/>
  <c r="AT465" s="1"/>
  <c r="AU465" s="1"/>
  <c r="AP438"/>
  <c r="AQ438" s="1"/>
  <c r="AK501"/>
  <c r="BM501" s="1"/>
  <c r="AU436"/>
  <c r="AF574"/>
  <c r="AG574"/>
  <c r="L226" i="3"/>
  <c r="BM509" i="1"/>
  <c r="CG509" s="1"/>
  <c r="AW561"/>
  <c r="AX478"/>
  <c r="BA478" s="1"/>
  <c r="E182" i="3" s="1"/>
  <c r="AV574" i="1"/>
  <c r="AX574" s="1"/>
  <c r="AP558"/>
  <c r="AS558" s="1"/>
  <c r="AT558" s="1"/>
  <c r="AU558" s="1"/>
  <c r="J205" i="3"/>
  <c r="AS695" i="1"/>
  <c r="AT695" s="1"/>
  <c r="AU695" s="1"/>
  <c r="AP547"/>
  <c r="L251" i="3" s="1"/>
  <c r="AL524" i="1"/>
  <c r="AM524" s="1"/>
  <c r="AN524" s="1"/>
  <c r="BN685"/>
  <c r="BK685" s="1"/>
  <c r="BL685" s="1"/>
  <c r="L145" i="3"/>
  <c r="AH478" i="1"/>
  <c r="AI478" s="1"/>
  <c r="AJ478" s="1"/>
  <c r="J182" i="3" s="1"/>
  <c r="AS399" i="1"/>
  <c r="AT399" s="1"/>
  <c r="AU399" s="1"/>
  <c r="BA485"/>
  <c r="E189" i="3" s="1"/>
  <c r="AU400" i="1"/>
  <c r="AQ540"/>
  <c r="BR540" s="1"/>
  <c r="BS380"/>
  <c r="AP566"/>
  <c r="AS566" s="1"/>
  <c r="AT566" s="1"/>
  <c r="AU566" s="1"/>
  <c r="BX380"/>
  <c r="BT380"/>
  <c r="AN548"/>
  <c r="AP443"/>
  <c r="AS443" s="1"/>
  <c r="AT443" s="1"/>
  <c r="AU443" s="1"/>
  <c r="CG669"/>
  <c r="AQ399"/>
  <c r="BR399" s="1"/>
  <c r="M103" i="3" s="1"/>
  <c r="AG489" i="1"/>
  <c r="AY501"/>
  <c r="AZ501" s="1"/>
  <c r="AS582"/>
  <c r="AT582" s="1"/>
  <c r="AU582" s="1"/>
  <c r="AS482"/>
  <c r="AT482" s="1"/>
  <c r="AU482" s="1"/>
  <c r="AU528"/>
  <c r="M76" i="3"/>
  <c r="BX372" i="1"/>
  <c r="S496"/>
  <c r="U496" s="1"/>
  <c r="AB496" s="1"/>
  <c r="AP534"/>
  <c r="L238" i="3" s="1"/>
  <c r="BW372" i="1"/>
  <c r="AQ582"/>
  <c r="BR582" s="1"/>
  <c r="AQ469"/>
  <c r="BR469" s="1"/>
  <c r="L173" i="3"/>
  <c r="X570" i="1"/>
  <c r="Y570" s="1"/>
  <c r="BD496"/>
  <c r="AK473"/>
  <c r="BM473" s="1"/>
  <c r="AC569"/>
  <c r="AY567"/>
  <c r="AZ567" s="1"/>
  <c r="AD586"/>
  <c r="L152" i="3"/>
  <c r="AQ424" i="1"/>
  <c r="BR424" s="1"/>
  <c r="AP456"/>
  <c r="AS456" s="1"/>
  <c r="AT456" s="1"/>
  <c r="AP579"/>
  <c r="L283" i="3" s="1"/>
  <c r="BQ414" i="1"/>
  <c r="AQ465"/>
  <c r="BR465" s="1"/>
  <c r="BT465" s="1"/>
  <c r="AS424"/>
  <c r="AT424" s="1"/>
  <c r="AU424" s="1"/>
  <c r="AQ448"/>
  <c r="BR448" s="1"/>
  <c r="BU448" s="1"/>
  <c r="BV448" s="1"/>
  <c r="AE586"/>
  <c r="AK524"/>
  <c r="BM524" s="1"/>
  <c r="AP597"/>
  <c r="L301" i="3" s="1"/>
  <c r="AW568" i="1"/>
  <c r="AS672"/>
  <c r="AT672" s="1"/>
  <c r="AU672" s="1"/>
  <c r="AK580"/>
  <c r="BM580" s="1"/>
  <c r="M19" i="6"/>
  <c r="M50" i="10"/>
  <c r="F28" i="14" s="1"/>
  <c r="M18" i="6"/>
  <c r="J16"/>
  <c r="S51" i="10" s="1"/>
  <c r="R51"/>
  <c r="AC498" i="1"/>
  <c r="AP516"/>
  <c r="L220" i="3" s="1"/>
  <c r="L59" i="7"/>
  <c r="U4" s="1"/>
  <c r="N10" i="6" s="1"/>
  <c r="N50" i="10" s="1"/>
  <c r="N13" i="6"/>
  <c r="N52" i="10" s="1"/>
  <c r="R52" s="1"/>
  <c r="M52"/>
  <c r="BA590" i="1"/>
  <c r="E294" i="3" s="1"/>
  <c r="AY590" i="1"/>
  <c r="AZ590" s="1"/>
  <c r="Z570"/>
  <c r="AA570" s="1"/>
  <c r="Z496"/>
  <c r="AA496" s="1"/>
  <c r="Y562"/>
  <c r="AV562" s="1"/>
  <c r="AW562" s="1"/>
  <c r="AK458"/>
  <c r="BM458" s="1"/>
  <c r="AK549"/>
  <c r="BM549" s="1"/>
  <c r="AY488"/>
  <c r="AZ488" s="1"/>
  <c r="AP457"/>
  <c r="AS457" s="1"/>
  <c r="AT457" s="1"/>
  <c r="AU457" s="1"/>
  <c r="AQ455"/>
  <c r="BR455" s="1"/>
  <c r="BA479"/>
  <c r="E183" i="3" s="1"/>
  <c r="J253"/>
  <c r="L156"/>
  <c r="AH536" i="1"/>
  <c r="AI536" s="1"/>
  <c r="AJ536" s="1"/>
  <c r="J240" i="3" s="1"/>
  <c r="AH481" i="1"/>
  <c r="AI481" s="1"/>
  <c r="AJ481" s="1"/>
  <c r="J185" i="3" s="1"/>
  <c r="V499" i="1"/>
  <c r="W499" s="1"/>
  <c r="AD498"/>
  <c r="AC544"/>
  <c r="BC570"/>
  <c r="AS455"/>
  <c r="AT455" s="1"/>
  <c r="AU455" s="1"/>
  <c r="AS671"/>
  <c r="AT671" s="1"/>
  <c r="AU671" s="1"/>
  <c r="AK476"/>
  <c r="BM476" s="1"/>
  <c r="AC562"/>
  <c r="X499"/>
  <c r="Y499" s="1"/>
  <c r="AL476"/>
  <c r="AM476" s="1"/>
  <c r="AN476" s="1"/>
  <c r="AL598"/>
  <c r="AM598" s="1"/>
  <c r="AL567"/>
  <c r="AM567" s="1"/>
  <c r="AN567" s="1"/>
  <c r="AP483"/>
  <c r="AQ483" s="1"/>
  <c r="BC499"/>
  <c r="AS452"/>
  <c r="AT452" s="1"/>
  <c r="AQ533"/>
  <c r="BR533" s="1"/>
  <c r="BX533" s="1"/>
  <c r="L293" i="3"/>
  <c r="AD569" i="1"/>
  <c r="AL475"/>
  <c r="AM475" s="1"/>
  <c r="AN475" s="1"/>
  <c r="BF569"/>
  <c r="BG569" s="1"/>
  <c r="CH569" s="1"/>
  <c r="BI569" s="1"/>
  <c r="BJ569" s="1"/>
  <c r="AY487"/>
  <c r="AZ487" s="1"/>
  <c r="CG684"/>
  <c r="BY642"/>
  <c r="BZ642" s="1"/>
  <c r="BO355"/>
  <c r="BP355" s="1"/>
  <c r="AH543"/>
  <c r="AI543" s="1"/>
  <c r="AJ543" s="1"/>
  <c r="AK543" s="1"/>
  <c r="BM543" s="1"/>
  <c r="AP583"/>
  <c r="L287" i="3" s="1"/>
  <c r="AP474" i="1"/>
  <c r="L178" i="3" s="1"/>
  <c r="K10" i="6"/>
  <c r="L50" i="10" s="1"/>
  <c r="W5" i="7"/>
  <c r="CB323" i="1"/>
  <c r="AA544"/>
  <c r="AG544" s="1"/>
  <c r="AL487"/>
  <c r="AM487" s="1"/>
  <c r="AN487" s="1"/>
  <c r="AQ589"/>
  <c r="BR589" s="1"/>
  <c r="AW543"/>
  <c r="AW585"/>
  <c r="AN554"/>
  <c r="BF544"/>
  <c r="BG544" s="1"/>
  <c r="CH544" s="1"/>
  <c r="BI544" s="1"/>
  <c r="BJ544" s="1"/>
  <c r="AF518"/>
  <c r="AH518" s="1"/>
  <c r="AI518" s="1"/>
  <c r="AJ518" s="1"/>
  <c r="Y586"/>
  <c r="AV586" s="1"/>
  <c r="AA551"/>
  <c r="AG551" s="1"/>
  <c r="AA526"/>
  <c r="AD544"/>
  <c r="AP471"/>
  <c r="AQ471" s="1"/>
  <c r="AS533"/>
  <c r="AT533" s="1"/>
  <c r="AU533" s="1"/>
  <c r="L219" i="3"/>
  <c r="CC638" i="1"/>
  <c r="CD638" s="1"/>
  <c r="BW655"/>
  <c r="AK487"/>
  <c r="BM487" s="1"/>
  <c r="AK485"/>
  <c r="BM485" s="1"/>
  <c r="AW525"/>
  <c r="AP459"/>
  <c r="AQ459" s="1"/>
  <c r="AW492"/>
  <c r="BT648"/>
  <c r="BY648" s="1"/>
  <c r="BZ648" s="1"/>
  <c r="AH480"/>
  <c r="AI480" s="1"/>
  <c r="AJ480" s="1"/>
  <c r="AK480" s="1"/>
  <c r="BM480" s="1"/>
  <c r="AV544"/>
  <c r="AW544" s="1"/>
  <c r="AD491"/>
  <c r="AS420"/>
  <c r="AT420" s="1"/>
  <c r="AQ515"/>
  <c r="BR515" s="1"/>
  <c r="L124" i="3"/>
  <c r="L172"/>
  <c r="AV551" i="1"/>
  <c r="AW551" s="1"/>
  <c r="L58" i="7"/>
  <c r="T4" s="1"/>
  <c r="M10" i="6" s="1"/>
  <c r="M49" i="10" s="1"/>
  <c r="AD526" i="1"/>
  <c r="AL591"/>
  <c r="AM591" s="1"/>
  <c r="AN591" s="1"/>
  <c r="AX477"/>
  <c r="BA477" s="1"/>
  <c r="E181" i="3" s="1"/>
  <c r="BA560" i="1"/>
  <c r="E264" i="3" s="1"/>
  <c r="AQ468" i="1"/>
  <c r="BR468" s="1"/>
  <c r="BX468" s="1"/>
  <c r="BU373"/>
  <c r="BV373" s="1"/>
  <c r="BW373" s="1"/>
  <c r="AK488"/>
  <c r="BM488" s="1"/>
  <c r="AH561"/>
  <c r="AI561" s="1"/>
  <c r="AJ561" s="1"/>
  <c r="AK561" s="1"/>
  <c r="AP561" s="1"/>
  <c r="AP453"/>
  <c r="AQ453" s="1"/>
  <c r="Y526"/>
  <c r="AV526" s="1"/>
  <c r="AX490"/>
  <c r="AY490" s="1"/>
  <c r="AZ490" s="1"/>
  <c r="AW493"/>
  <c r="AX480"/>
  <c r="BA480" s="1"/>
  <c r="E184" i="3" s="1"/>
  <c r="AQ419" i="1"/>
  <c r="BR419" s="1"/>
  <c r="AL461"/>
  <c r="AM461" s="1"/>
  <c r="AS419"/>
  <c r="AT419" s="1"/>
  <c r="AU419" s="1"/>
  <c r="AQ437"/>
  <c r="BR437" s="1"/>
  <c r="AQ508"/>
  <c r="BR508" s="1"/>
  <c r="BT508" s="1"/>
  <c r="AY196"/>
  <c r="AP442"/>
  <c r="AS442" s="1"/>
  <c r="AT442" s="1"/>
  <c r="AU442" s="1"/>
  <c r="AS437"/>
  <c r="AT437" s="1"/>
  <c r="AU437" s="1"/>
  <c r="J165" i="3"/>
  <c r="AS508" i="1"/>
  <c r="AT508" s="1"/>
  <c r="M55" i="7"/>
  <c r="BC196" i="1"/>
  <c r="AK535"/>
  <c r="BM535" s="1"/>
  <c r="AA495"/>
  <c r="AG495" s="1"/>
  <c r="AL535"/>
  <c r="AM535" s="1"/>
  <c r="AN535" s="1"/>
  <c r="AZ196"/>
  <c r="BA196" s="1"/>
  <c r="BB196" s="1"/>
  <c r="AA497"/>
  <c r="AG497" s="1"/>
  <c r="AB544"/>
  <c r="CB349"/>
  <c r="CE604"/>
  <c r="AE593"/>
  <c r="AK479"/>
  <c r="BM479" s="1"/>
  <c r="BF518"/>
  <c r="BG518" s="1"/>
  <c r="CH518" s="1"/>
  <c r="BI518" s="1"/>
  <c r="BJ518" s="1"/>
  <c r="AP541"/>
  <c r="L245" i="3" s="1"/>
  <c r="BS648" i="1"/>
  <c r="CE615"/>
  <c r="BW601"/>
  <c r="AY159"/>
  <c r="BC198"/>
  <c r="AK560"/>
  <c r="BM560" s="1"/>
  <c r="AL479"/>
  <c r="AM479" s="1"/>
  <c r="AN479" s="1"/>
  <c r="AQ572"/>
  <c r="BR572" s="1"/>
  <c r="AY580"/>
  <c r="AZ580" s="1"/>
  <c r="AY591"/>
  <c r="AZ591" s="1"/>
  <c r="AV518"/>
  <c r="BX648"/>
  <c r="AV593"/>
  <c r="AX593" s="1"/>
  <c r="AC497"/>
  <c r="BA472"/>
  <c r="E176" i="3" s="1"/>
  <c r="AY475" i="1"/>
  <c r="AZ475" s="1"/>
  <c r="AL560"/>
  <c r="AM560" s="1"/>
  <c r="AN560" s="1"/>
  <c r="AK475"/>
  <c r="BM475" s="1"/>
  <c r="AK567"/>
  <c r="BM567" s="1"/>
  <c r="AK462"/>
  <c r="BM462" s="1"/>
  <c r="CC323"/>
  <c r="CD323" s="1"/>
  <c r="CE323" s="1"/>
  <c r="AF497"/>
  <c r="AH592"/>
  <c r="AI592" s="1"/>
  <c r="AJ592" s="1"/>
  <c r="J296" i="3" s="1"/>
  <c r="AP559" i="1"/>
  <c r="L263" i="3" s="1"/>
  <c r="J192"/>
  <c r="CB646" i="1"/>
  <c r="BX532"/>
  <c r="AV575"/>
  <c r="AW575" s="1"/>
  <c r="AV569"/>
  <c r="AW569" s="1"/>
  <c r="AP554"/>
  <c r="AS554" s="1"/>
  <c r="AT554" s="1"/>
  <c r="AU554" s="1"/>
  <c r="BQ346"/>
  <c r="BY653"/>
  <c r="BZ653" s="1"/>
  <c r="CB650"/>
  <c r="AV491"/>
  <c r="AW491" s="1"/>
  <c r="AH585"/>
  <c r="AI585" s="1"/>
  <c r="AJ585" s="1"/>
  <c r="J289" i="3" s="1"/>
  <c r="AF569" i="1"/>
  <c r="AF593"/>
  <c r="AK472"/>
  <c r="BM472" s="1"/>
  <c r="AF491"/>
  <c r="AB491"/>
  <c r="AB497"/>
  <c r="BW408"/>
  <c r="AD593"/>
  <c r="Z500"/>
  <c r="AA500" s="1"/>
  <c r="AL472"/>
  <c r="AM472" s="1"/>
  <c r="AN472" s="1"/>
  <c r="AC593"/>
  <c r="BC587"/>
  <c r="BF489"/>
  <c r="BG489" s="1"/>
  <c r="CH489" s="1"/>
  <c r="BI489" s="1"/>
  <c r="BJ489" s="1"/>
  <c r="AP523"/>
  <c r="AS523" s="1"/>
  <c r="AT523" s="1"/>
  <c r="AU523" s="1"/>
  <c r="AX489"/>
  <c r="BA489" s="1"/>
  <c r="E193" i="3" s="1"/>
  <c r="AU397" i="1"/>
  <c r="N235" i="3"/>
  <c r="AG593" i="1"/>
  <c r="AU464"/>
  <c r="J189" i="3"/>
  <c r="AH568" i="1"/>
  <c r="AI568" s="1"/>
  <c r="AJ568" s="1"/>
  <c r="AL568" s="1"/>
  <c r="AM568" s="1"/>
  <c r="AN568" s="1"/>
  <c r="AH477"/>
  <c r="AI477" s="1"/>
  <c r="AJ477" s="1"/>
  <c r="J181" i="3" s="1"/>
  <c r="AH525" i="1"/>
  <c r="AI525" s="1"/>
  <c r="AJ525" s="1"/>
  <c r="J229" i="3" s="1"/>
  <c r="AH490" i="1"/>
  <c r="AI490" s="1"/>
  <c r="AJ490" s="1"/>
  <c r="AL490" s="1"/>
  <c r="AM490" s="1"/>
  <c r="AN490" s="1"/>
  <c r="BT539"/>
  <c r="BX539"/>
  <c r="AC551"/>
  <c r="AD495"/>
  <c r="AV498"/>
  <c r="AX498" s="1"/>
  <c r="AC575"/>
  <c r="BE552"/>
  <c r="CI552" s="1"/>
  <c r="BD576"/>
  <c r="BS565"/>
  <c r="AV494"/>
  <c r="AW494" s="1"/>
  <c r="AZ198"/>
  <c r="BA198" s="1"/>
  <c r="AY198"/>
  <c r="X576"/>
  <c r="Y576" s="1"/>
  <c r="BQ351"/>
  <c r="CB645"/>
  <c r="AF575"/>
  <c r="AH493"/>
  <c r="AI493" s="1"/>
  <c r="AJ493" s="1"/>
  <c r="J197" i="3" s="1"/>
  <c r="AH492" i="1"/>
  <c r="AI492" s="1"/>
  <c r="AJ492" s="1"/>
  <c r="J196" i="3" s="1"/>
  <c r="AH550" i="1"/>
  <c r="AI550" s="1"/>
  <c r="AJ550" s="1"/>
  <c r="J254" i="3" s="1"/>
  <c r="AV497" i="1"/>
  <c r="AW497" s="1"/>
  <c r="BC291"/>
  <c r="AD551"/>
  <c r="Z552"/>
  <c r="AE552" s="1"/>
  <c r="AY291"/>
  <c r="Z576"/>
  <c r="AA576" s="1"/>
  <c r="AD575"/>
  <c r="AK598"/>
  <c r="BM598" s="1"/>
  <c r="BW444"/>
  <c r="AP548"/>
  <c r="AQ548" s="1"/>
  <c r="BY602"/>
  <c r="BZ602" s="1"/>
  <c r="AC491"/>
  <c r="AL580"/>
  <c r="AM580" s="1"/>
  <c r="AL462"/>
  <c r="AM462" s="1"/>
  <c r="BF497"/>
  <c r="BG497" s="1"/>
  <c r="CH497" s="1"/>
  <c r="BI497" s="1"/>
  <c r="BJ497" s="1"/>
  <c r="AS572"/>
  <c r="AT572" s="1"/>
  <c r="CB329"/>
  <c r="AK517"/>
  <c r="BM517" s="1"/>
  <c r="AX592"/>
  <c r="BA592" s="1"/>
  <c r="E296" i="3" s="1"/>
  <c r="AX550" i="1"/>
  <c r="BA550" s="1"/>
  <c r="E254" i="3" s="1"/>
  <c r="AK484" i="1"/>
  <c r="BM484" s="1"/>
  <c r="AF544"/>
  <c r="AD497"/>
  <c r="AL484"/>
  <c r="AM484" s="1"/>
  <c r="AL517"/>
  <c r="AM517" s="1"/>
  <c r="AN517" s="1"/>
  <c r="BQ369"/>
  <c r="BF575"/>
  <c r="BG575" s="1"/>
  <c r="CH575" s="1"/>
  <c r="BI575" s="1"/>
  <c r="BJ575" s="1"/>
  <c r="AZ291"/>
  <c r="BA291" s="1"/>
  <c r="BB291" s="1"/>
  <c r="S499"/>
  <c r="U499" s="1"/>
  <c r="S576"/>
  <c r="U576" s="1"/>
  <c r="V570"/>
  <c r="W570" s="1"/>
  <c r="X496"/>
  <c r="Y496" s="1"/>
  <c r="AF489"/>
  <c r="Z594"/>
  <c r="AE594" s="1"/>
  <c r="AK591"/>
  <c r="BM591" s="1"/>
  <c r="AC495"/>
  <c r="BD570"/>
  <c r="BE496"/>
  <c r="CI496" s="1"/>
  <c r="BE499"/>
  <c r="CI499" s="1"/>
  <c r="BE500"/>
  <c r="CI500" s="1"/>
  <c r="AP467"/>
  <c r="L171" i="3" s="1"/>
  <c r="BW556" i="1"/>
  <c r="BC576"/>
  <c r="BU379"/>
  <c r="BV379" s="1"/>
  <c r="BW379" s="1"/>
  <c r="BQ520"/>
  <c r="CB315"/>
  <c r="Q53" i="3"/>
  <c r="Q38"/>
  <c r="Z499" i="1"/>
  <c r="AE499" s="1"/>
  <c r="V576"/>
  <c r="W576" s="1"/>
  <c r="S570"/>
  <c r="U570" s="1"/>
  <c r="AB570" s="1"/>
  <c r="Z587"/>
  <c r="AA587" s="1"/>
  <c r="V496"/>
  <c r="W496" s="1"/>
  <c r="CB334"/>
  <c r="AF495"/>
  <c r="BY647"/>
  <c r="BZ647" s="1"/>
  <c r="BY603"/>
  <c r="BZ603" s="1"/>
  <c r="CA649"/>
  <c r="CC649" s="1"/>
  <c r="CD649" s="1"/>
  <c r="AY535"/>
  <c r="AZ535" s="1"/>
  <c r="BF593"/>
  <c r="BG593" s="1"/>
  <c r="CH593" s="1"/>
  <c r="BI593" s="1"/>
  <c r="BJ593" s="1"/>
  <c r="CE646"/>
  <c r="CA601"/>
  <c r="CC601" s="1"/>
  <c r="AU691"/>
  <c r="AT693"/>
  <c r="AU693" s="1"/>
  <c r="AK573"/>
  <c r="BM573" s="1"/>
  <c r="AU686"/>
  <c r="BW602"/>
  <c r="AL573"/>
  <c r="AM573" s="1"/>
  <c r="AN573" s="1"/>
  <c r="AL584"/>
  <c r="AM584" s="1"/>
  <c r="AN584" s="1"/>
  <c r="BW648"/>
  <c r="BU686"/>
  <c r="BV686" s="1"/>
  <c r="BW686" s="1"/>
  <c r="BS686"/>
  <c r="BT686"/>
  <c r="BX686"/>
  <c r="BO686"/>
  <c r="BP686" s="1"/>
  <c r="BQ686" s="1"/>
  <c r="BK686"/>
  <c r="BL686" s="1"/>
  <c r="BU683"/>
  <c r="BV683" s="1"/>
  <c r="BT683"/>
  <c r="BS683"/>
  <c r="BX683"/>
  <c r="CC654"/>
  <c r="CD654" s="1"/>
  <c r="CE654" s="1"/>
  <c r="CB654"/>
  <c r="BX669"/>
  <c r="BU669"/>
  <c r="BV669" s="1"/>
  <c r="BW669" s="1"/>
  <c r="BT669"/>
  <c r="BS669"/>
  <c r="BO675"/>
  <c r="BK675"/>
  <c r="BL675" s="1"/>
  <c r="BT679"/>
  <c r="BS679"/>
  <c r="BU679"/>
  <c r="BV679" s="1"/>
  <c r="BW679" s="1"/>
  <c r="BX679"/>
  <c r="BT694"/>
  <c r="BS694"/>
  <c r="BX694"/>
  <c r="BU694"/>
  <c r="BV694" s="1"/>
  <c r="BW694" s="1"/>
  <c r="BT685"/>
  <c r="BU685"/>
  <c r="BV685" s="1"/>
  <c r="BW685" s="1"/>
  <c r="BS685"/>
  <c r="BX685"/>
  <c r="BU692"/>
  <c r="BV692" s="1"/>
  <c r="BT692"/>
  <c r="BX692"/>
  <c r="BS692"/>
  <c r="CB637"/>
  <c r="CC637"/>
  <c r="CD637" s="1"/>
  <c r="CB644"/>
  <c r="CC644"/>
  <c r="CD644" s="1"/>
  <c r="CE644" s="1"/>
  <c r="BO695"/>
  <c r="BP695" s="1"/>
  <c r="BQ695" s="1"/>
  <c r="BK695"/>
  <c r="BL695" s="1"/>
  <c r="BO689"/>
  <c r="BP689" s="1"/>
  <c r="BK689"/>
  <c r="BL689" s="1"/>
  <c r="BO693"/>
  <c r="BP693" s="1"/>
  <c r="BQ693" s="1"/>
  <c r="BK693"/>
  <c r="BL693" s="1"/>
  <c r="BX677"/>
  <c r="BT677"/>
  <c r="BS677"/>
  <c r="BU677"/>
  <c r="BV677" s="1"/>
  <c r="BO676"/>
  <c r="BP676" s="1"/>
  <c r="BK676"/>
  <c r="BL676" s="1"/>
  <c r="BO679"/>
  <c r="BP679" s="1"/>
  <c r="BK679"/>
  <c r="BL679" s="1"/>
  <c r="CG670"/>
  <c r="BN670"/>
  <c r="BS680"/>
  <c r="BX680"/>
  <c r="BU680"/>
  <c r="BV680" s="1"/>
  <c r="BT680"/>
  <c r="BX695"/>
  <c r="BS695"/>
  <c r="BU695"/>
  <c r="BV695" s="1"/>
  <c r="BW695" s="1"/>
  <c r="BT695"/>
  <c r="BS691"/>
  <c r="BX691"/>
  <c r="BT691"/>
  <c r="BU691"/>
  <c r="BV691" s="1"/>
  <c r="BO682"/>
  <c r="BP682" s="1"/>
  <c r="BQ682" s="1"/>
  <c r="BK682"/>
  <c r="BL682" s="1"/>
  <c r="BO671"/>
  <c r="BP671" s="1"/>
  <c r="BQ671" s="1"/>
  <c r="BK671"/>
  <c r="BL671" s="1"/>
  <c r="BU693"/>
  <c r="BV693" s="1"/>
  <c r="BT693"/>
  <c r="BS693"/>
  <c r="BX693"/>
  <c r="CA602"/>
  <c r="BB145"/>
  <c r="AA575"/>
  <c r="AG575" s="1"/>
  <c r="AA491"/>
  <c r="AG491" s="1"/>
  <c r="AA562"/>
  <c r="AA569"/>
  <c r="AG569" s="1"/>
  <c r="BF495"/>
  <c r="BG495" s="1"/>
  <c r="CH495" s="1"/>
  <c r="BI495" s="1"/>
  <c r="BJ495" s="1"/>
  <c r="J288" i="3"/>
  <c r="BY601" i="1"/>
  <c r="BZ601" s="1"/>
  <c r="CA603"/>
  <c r="BY649"/>
  <c r="BZ649" s="1"/>
  <c r="BY654"/>
  <c r="BZ654" s="1"/>
  <c r="BW647"/>
  <c r="CC652"/>
  <c r="CD652" s="1"/>
  <c r="CE652" s="1"/>
  <c r="CB652"/>
  <c r="BO680"/>
  <c r="BP680" s="1"/>
  <c r="BK680"/>
  <c r="BL680" s="1"/>
  <c r="BU678"/>
  <c r="BV678" s="1"/>
  <c r="BW678" s="1"/>
  <c r="BS678"/>
  <c r="BX678"/>
  <c r="BT678"/>
  <c r="BT667"/>
  <c r="BU667"/>
  <c r="BV667" s="1"/>
  <c r="BS667"/>
  <c r="BX667"/>
  <c r="CC643"/>
  <c r="CD643" s="1"/>
  <c r="CE643" s="1"/>
  <c r="CB643"/>
  <c r="BO692"/>
  <c r="BP692" s="1"/>
  <c r="BK692"/>
  <c r="BL692" s="1"/>
  <c r="BO681"/>
  <c r="BP681" s="1"/>
  <c r="BQ681" s="1"/>
  <c r="BK681"/>
  <c r="BL681" s="1"/>
  <c r="BU673"/>
  <c r="BV673" s="1"/>
  <c r="BW673" s="1"/>
  <c r="BX673"/>
  <c r="BS673"/>
  <c r="BT673"/>
  <c r="BU674"/>
  <c r="BV674" s="1"/>
  <c r="BW674" s="1"/>
  <c r="BT674"/>
  <c r="BS674"/>
  <c r="BX674"/>
  <c r="BO678"/>
  <c r="BP678" s="1"/>
  <c r="BQ678" s="1"/>
  <c r="BK678"/>
  <c r="BL678" s="1"/>
  <c r="BO668"/>
  <c r="BP668" s="1"/>
  <c r="BK668"/>
  <c r="BL668" s="1"/>
  <c r="BX681"/>
  <c r="BT681"/>
  <c r="BU681"/>
  <c r="BV681" s="1"/>
  <c r="BS681"/>
  <c r="AQ670"/>
  <c r="BR670" s="1"/>
  <c r="AS670"/>
  <c r="AT670" s="1"/>
  <c r="BX668"/>
  <c r="BS668"/>
  <c r="BT668"/>
  <c r="BU668"/>
  <c r="BV668" s="1"/>
  <c r="BW668" s="1"/>
  <c r="BO669"/>
  <c r="BP669" s="1"/>
  <c r="BQ669" s="1"/>
  <c r="BK669"/>
  <c r="BL669" s="1"/>
  <c r="BO690"/>
  <c r="BK690"/>
  <c r="BL690" s="1"/>
  <c r="BO677"/>
  <c r="BP677" s="1"/>
  <c r="BQ677" s="1"/>
  <c r="BK677"/>
  <c r="BL677" s="1"/>
  <c r="BQ238"/>
  <c r="AE494"/>
  <c r="AA498"/>
  <c r="AG498" s="1"/>
  <c r="AC494"/>
  <c r="BX377"/>
  <c r="BQ659"/>
  <c r="CD645"/>
  <c r="CE645" s="1"/>
  <c r="CD613"/>
  <c r="CE613" s="1"/>
  <c r="CB634"/>
  <c r="CC634"/>
  <c r="CD634" s="1"/>
  <c r="BS682"/>
  <c r="BX682"/>
  <c r="BU682"/>
  <c r="BV682" s="1"/>
  <c r="BW682" s="1"/>
  <c r="BT682"/>
  <c r="CB636"/>
  <c r="CC636"/>
  <c r="CD636" s="1"/>
  <c r="CE636" s="1"/>
  <c r="BO672"/>
  <c r="BP672" s="1"/>
  <c r="BQ672" s="1"/>
  <c r="BK672"/>
  <c r="BL672" s="1"/>
  <c r="CC641"/>
  <c r="CD641" s="1"/>
  <c r="CE641" s="1"/>
  <c r="CB641"/>
  <c r="BX672"/>
  <c r="BT672"/>
  <c r="BS672"/>
  <c r="BU672"/>
  <c r="BV672" s="1"/>
  <c r="BW672" s="1"/>
  <c r="CB653"/>
  <c r="CC653"/>
  <c r="CD653" s="1"/>
  <c r="CB651"/>
  <c r="CC651"/>
  <c r="CD651" s="1"/>
  <c r="CB640"/>
  <c r="CC640"/>
  <c r="BO683"/>
  <c r="BP683" s="1"/>
  <c r="BK683"/>
  <c r="BL683" s="1"/>
  <c r="BS671"/>
  <c r="BT671"/>
  <c r="BU671"/>
  <c r="BV671" s="1"/>
  <c r="BW671" s="1"/>
  <c r="BX671"/>
  <c r="BT689"/>
  <c r="BU689"/>
  <c r="BV689" s="1"/>
  <c r="BS689"/>
  <c r="BX689"/>
  <c r="CB642"/>
  <c r="CC642"/>
  <c r="BO684"/>
  <c r="BP684" s="1"/>
  <c r="BQ684" s="1"/>
  <c r="BK684"/>
  <c r="BL684" s="1"/>
  <c r="BO673"/>
  <c r="BP673" s="1"/>
  <c r="BQ673" s="1"/>
  <c r="BK673"/>
  <c r="BL673" s="1"/>
  <c r="BO691"/>
  <c r="BP691" s="1"/>
  <c r="BQ691" s="1"/>
  <c r="BK691"/>
  <c r="BL691" s="1"/>
  <c r="BU687"/>
  <c r="BV687" s="1"/>
  <c r="BW687" s="1"/>
  <c r="BX687"/>
  <c r="BT687"/>
  <c r="BS687"/>
  <c r="BU688"/>
  <c r="BX688"/>
  <c r="BT688"/>
  <c r="BS688"/>
  <c r="BX690"/>
  <c r="BT690"/>
  <c r="BS690"/>
  <c r="BU690"/>
  <c r="BV690" s="1"/>
  <c r="BW690" s="1"/>
  <c r="BO674"/>
  <c r="BP674" s="1"/>
  <c r="BQ674" s="1"/>
  <c r="BK674"/>
  <c r="BL674" s="1"/>
  <c r="BO667"/>
  <c r="BP667" s="1"/>
  <c r="BQ667" s="1"/>
  <c r="BK667"/>
  <c r="BL667" s="1"/>
  <c r="BO688"/>
  <c r="BP688" s="1"/>
  <c r="BQ688" s="1"/>
  <c r="BK688"/>
  <c r="BL688" s="1"/>
  <c r="BX675"/>
  <c r="BT675"/>
  <c r="BS675"/>
  <c r="BU675"/>
  <c r="BV675" s="1"/>
  <c r="BX684"/>
  <c r="BU684"/>
  <c r="BV684" s="1"/>
  <c r="BS684"/>
  <c r="BT684"/>
  <c r="BO687"/>
  <c r="BP687" s="1"/>
  <c r="BQ687" s="1"/>
  <c r="BK687"/>
  <c r="BL687" s="1"/>
  <c r="BS676"/>
  <c r="BT676"/>
  <c r="BU676"/>
  <c r="BV676" s="1"/>
  <c r="BX676"/>
  <c r="BW666"/>
  <c r="AD494"/>
  <c r="AX197"/>
  <c r="K195" i="3" s="1"/>
  <c r="BQ431" i="1"/>
  <c r="CC324"/>
  <c r="CD324" s="1"/>
  <c r="CE324" s="1"/>
  <c r="CA520"/>
  <c r="BQ602"/>
  <c r="BP649"/>
  <c r="BQ649" s="1"/>
  <c r="CE608"/>
  <c r="CA647"/>
  <c r="CD614"/>
  <c r="CE614" s="1"/>
  <c r="AT681"/>
  <c r="AU681" s="1"/>
  <c r="AU678"/>
  <c r="AT667"/>
  <c r="AU667" s="1"/>
  <c r="X500"/>
  <c r="Y500" s="1"/>
  <c r="X587"/>
  <c r="Y587" s="1"/>
  <c r="X594"/>
  <c r="AD594" s="1"/>
  <c r="X552"/>
  <c r="Y552" s="1"/>
  <c r="AV552" s="1"/>
  <c r="BD587"/>
  <c r="BD500"/>
  <c r="BE594"/>
  <c r="CI594" s="1"/>
  <c r="BD552"/>
  <c r="BT379"/>
  <c r="AS509"/>
  <c r="AT509" s="1"/>
  <c r="AU509" s="1"/>
  <c r="CA555"/>
  <c r="Q259" i="3" s="1"/>
  <c r="CA506" i="1"/>
  <c r="Q210" i="3" s="1"/>
  <c r="BY505" i="1"/>
  <c r="BZ505" s="1"/>
  <c r="O209" i="3" s="1"/>
  <c r="G557" i="1"/>
  <c r="G655" s="1"/>
  <c r="A655"/>
  <c r="Q588"/>
  <c r="X588" s="1"/>
  <c r="Y588" s="1"/>
  <c r="BH588"/>
  <c r="Q595"/>
  <c r="BE595" s="1"/>
  <c r="CI595" s="1"/>
  <c r="BH595"/>
  <c r="BN253"/>
  <c r="S500"/>
  <c r="U500" s="1"/>
  <c r="AB500" s="1"/>
  <c r="V587"/>
  <c r="W587" s="1"/>
  <c r="S594"/>
  <c r="U594" s="1"/>
  <c r="AB594" s="1"/>
  <c r="V552"/>
  <c r="W552" s="1"/>
  <c r="BC500"/>
  <c r="BD594"/>
  <c r="BC552"/>
  <c r="BW368"/>
  <c r="BX394"/>
  <c r="AQ509"/>
  <c r="BR509" s="1"/>
  <c r="M213" i="3" s="1"/>
  <c r="CA366" i="1"/>
  <c r="Q70" i="3" s="1"/>
  <c r="Q28"/>
  <c r="CA529" i="1"/>
  <c r="Q233" i="3" s="1"/>
  <c r="Q577" i="1"/>
  <c r="BD577" s="1"/>
  <c r="BH577"/>
  <c r="G558"/>
  <c r="G656" s="1"/>
  <c r="A656"/>
  <c r="AX255"/>
  <c r="K253" i="3" s="1"/>
  <c r="BH255" i="1"/>
  <c r="AL255" s="1"/>
  <c r="AM255" s="1"/>
  <c r="S587"/>
  <c r="U587" s="1"/>
  <c r="V594"/>
  <c r="W594" s="1"/>
  <c r="BW428"/>
  <c r="BQ555"/>
  <c r="CB512"/>
  <c r="BY362"/>
  <c r="BZ362" s="1"/>
  <c r="O66" i="3" s="1"/>
  <c r="CA362" i="1"/>
  <c r="CC362" s="1"/>
  <c r="CD362" s="1"/>
  <c r="CE362" s="1"/>
  <c r="BY342"/>
  <c r="BZ342" s="1"/>
  <c r="O46" i="3" s="1"/>
  <c r="CA342" i="1"/>
  <c r="Q46" i="3" s="1"/>
  <c r="BY352" i="1"/>
  <c r="BZ352" s="1"/>
  <c r="O56" i="3" s="1"/>
  <c r="CA352" i="1"/>
  <c r="Q56" i="3" s="1"/>
  <c r="BY350" i="1"/>
  <c r="BZ350" s="1"/>
  <c r="O54" i="3" s="1"/>
  <c r="CA350" i="1"/>
  <c r="CC350" s="1"/>
  <c r="CD350" s="1"/>
  <c r="CE350" s="1"/>
  <c r="BY363"/>
  <c r="BZ363" s="1"/>
  <c r="O67" i="3" s="1"/>
  <c r="CA363" i="1"/>
  <c r="Q67" i="3" s="1"/>
  <c r="BY355" i="1"/>
  <c r="BZ355" s="1"/>
  <c r="O59" i="3" s="1"/>
  <c r="CA355" i="1"/>
  <c r="CC355" s="1"/>
  <c r="Q19" i="3"/>
  <c r="BY358" i="1"/>
  <c r="BZ358" s="1"/>
  <c r="O62" i="3" s="1"/>
  <c r="BY336" i="1"/>
  <c r="BZ336" s="1"/>
  <c r="O40" i="3" s="1"/>
  <c r="CB336" i="1"/>
  <c r="Q63" i="3"/>
  <c r="BY359" i="1"/>
  <c r="BZ359" s="1"/>
  <c r="O63" i="3" s="1"/>
  <c r="BY343" i="1"/>
  <c r="BZ343" s="1"/>
  <c r="O47" i="3" s="1"/>
  <c r="BK530" i="1"/>
  <c r="BL530" s="1"/>
  <c r="CA530" s="1"/>
  <c r="BK413"/>
  <c r="BL413" s="1"/>
  <c r="BK393"/>
  <c r="BL393" s="1"/>
  <c r="BK360"/>
  <c r="BL360" s="1"/>
  <c r="CA360" s="1"/>
  <c r="CC345"/>
  <c r="CD345" s="1"/>
  <c r="CE345" s="1"/>
  <c r="BY345"/>
  <c r="BZ345" s="1"/>
  <c r="O49" i="3" s="1"/>
  <c r="Q23"/>
  <c r="CC319" i="1"/>
  <c r="CD319" s="1"/>
  <c r="CE319" s="1"/>
  <c r="CB319"/>
  <c r="BK436"/>
  <c r="BL436" s="1"/>
  <c r="BK375"/>
  <c r="BL375" s="1"/>
  <c r="BK527"/>
  <c r="BL527" s="1"/>
  <c r="CA527" s="1"/>
  <c r="BK394"/>
  <c r="BL394" s="1"/>
  <c r="BK464"/>
  <c r="BL464" s="1"/>
  <c r="BK399"/>
  <c r="BL399" s="1"/>
  <c r="BK418"/>
  <c r="BL418" s="1"/>
  <c r="BK422"/>
  <c r="BL422" s="1"/>
  <c r="BY340"/>
  <c r="BZ340" s="1"/>
  <c r="O44" i="3" s="1"/>
  <c r="BY506" i="1"/>
  <c r="BZ506" s="1"/>
  <c r="O210" i="3" s="1"/>
  <c r="BO521" i="1"/>
  <c r="BP521" s="1"/>
  <c r="BQ521" s="1"/>
  <c r="BK521"/>
  <c r="BL521" s="1"/>
  <c r="BQ412"/>
  <c r="CC312"/>
  <c r="CD312" s="1"/>
  <c r="CE312" s="1"/>
  <c r="BO435"/>
  <c r="BP435" s="1"/>
  <c r="BQ435" s="1"/>
  <c r="BK368"/>
  <c r="BL368" s="1"/>
  <c r="BK545"/>
  <c r="BL545" s="1"/>
  <c r="CA545" s="1"/>
  <c r="BK402"/>
  <c r="BL402" s="1"/>
  <c r="BK449"/>
  <c r="BL449" s="1"/>
  <c r="BY519"/>
  <c r="BZ519" s="1"/>
  <c r="O223" i="3" s="1"/>
  <c r="BY520" i="1"/>
  <c r="BZ520" s="1"/>
  <c r="O224" i="3" s="1"/>
  <c r="BK356" i="1"/>
  <c r="BL356" s="1"/>
  <c r="CA356" s="1"/>
  <c r="BY366"/>
  <c r="BZ366" s="1"/>
  <c r="O70" i="3" s="1"/>
  <c r="BY555" i="1"/>
  <c r="BZ555" s="1"/>
  <c r="O259" i="3" s="1"/>
  <c r="Q51"/>
  <c r="BY347" i="1"/>
  <c r="BZ347" s="1"/>
  <c r="O51" i="3" s="1"/>
  <c r="Q50"/>
  <c r="BY346" i="1"/>
  <c r="BZ346" s="1"/>
  <c r="O50" i="3" s="1"/>
  <c r="BK408" i="1"/>
  <c r="BL408" s="1"/>
  <c r="BK373"/>
  <c r="BL373" s="1"/>
  <c r="BK531"/>
  <c r="BL531" s="1"/>
  <c r="BK563"/>
  <c r="BL563" s="1"/>
  <c r="BY341"/>
  <c r="BZ341" s="1"/>
  <c r="O45" i="3" s="1"/>
  <c r="BK513" i="1"/>
  <c r="BL513" s="1"/>
  <c r="CC511"/>
  <c r="CD511" s="1"/>
  <c r="CE511" s="1"/>
  <c r="Q215" i="3"/>
  <c r="CB511" i="1"/>
  <c r="CC512"/>
  <c r="CD512" s="1"/>
  <c r="CE512" s="1"/>
  <c r="BO360"/>
  <c r="BP360" s="1"/>
  <c r="BQ366"/>
  <c r="CB312"/>
  <c r="CB316"/>
  <c r="BQ350"/>
  <c r="BQ425"/>
  <c r="CE504"/>
  <c r="CB310"/>
  <c r="Q14" i="3"/>
  <c r="Q26"/>
  <c r="CC336" i="1"/>
  <c r="CD336" s="1"/>
  <c r="CE336" s="1"/>
  <c r="CC329"/>
  <c r="CD329" s="1"/>
  <c r="CE329" s="1"/>
  <c r="CC344"/>
  <c r="CD344" s="1"/>
  <c r="CB344"/>
  <c r="CB322"/>
  <c r="CC316"/>
  <c r="CD316" s="1"/>
  <c r="CE316" s="1"/>
  <c r="G365"/>
  <c r="BC159"/>
  <c r="AZ180"/>
  <c r="BA180" s="1"/>
  <c r="BB180" s="1"/>
  <c r="BU436"/>
  <c r="BV436" s="1"/>
  <c r="BU383"/>
  <c r="BV383" s="1"/>
  <c r="BW383" s="1"/>
  <c r="BU433"/>
  <c r="BV433" s="1"/>
  <c r="BW433" s="1"/>
  <c r="BN446"/>
  <c r="BQ417"/>
  <c r="BN398"/>
  <c r="BO398" s="1"/>
  <c r="BP398" s="1"/>
  <c r="BQ445"/>
  <c r="BO513"/>
  <c r="BP513" s="1"/>
  <c r="AZ159"/>
  <c r="BA159" s="1"/>
  <c r="BO253"/>
  <c r="BP253" s="1"/>
  <c r="BQ253" s="1"/>
  <c r="AY180"/>
  <c r="BD253"/>
  <c r="BG252" s="1"/>
  <c r="BI252" s="1"/>
  <c r="BJ252" s="1"/>
  <c r="BK252" s="1"/>
  <c r="BL252" s="1"/>
  <c r="BT436"/>
  <c r="BT383"/>
  <c r="H102" i="3"/>
  <c r="H150"/>
  <c r="BN553" i="1"/>
  <c r="Q57" i="3"/>
  <c r="CB353" i="1"/>
  <c r="H83" i="3"/>
  <c r="CB358" i="1"/>
  <c r="BN382"/>
  <c r="BO382" s="1"/>
  <c r="BP382" s="1"/>
  <c r="BQ382" s="1"/>
  <c r="BN389"/>
  <c r="BO389" s="1"/>
  <c r="BP389" s="1"/>
  <c r="BQ389" s="1"/>
  <c r="H257" i="3"/>
  <c r="CG554" i="1"/>
  <c r="CG424"/>
  <c r="CG455"/>
  <c r="CG468"/>
  <c r="BR423"/>
  <c r="CG423"/>
  <c r="BR450"/>
  <c r="BU450" s="1"/>
  <c r="BV450" s="1"/>
  <c r="BW450" s="1"/>
  <c r="CG450"/>
  <c r="CG508"/>
  <c r="CG589"/>
  <c r="CG572"/>
  <c r="CG582"/>
  <c r="CG448"/>
  <c r="BR420"/>
  <c r="BX420" s="1"/>
  <c r="CG420"/>
  <c r="CG465"/>
  <c r="CG533"/>
  <c r="BR441"/>
  <c r="CG441"/>
  <c r="CG437"/>
  <c r="BR546"/>
  <c r="BP341"/>
  <c r="BQ341" s="1"/>
  <c r="M104" i="3"/>
  <c r="BS400" i="1"/>
  <c r="BT400"/>
  <c r="BS571"/>
  <c r="M275" i="3"/>
  <c r="BS395" i="1"/>
  <c r="M99" i="3"/>
  <c r="BS418" i="1"/>
  <c r="M122" i="3"/>
  <c r="M106"/>
  <c r="BS402" i="1"/>
  <c r="M107" i="3"/>
  <c r="BS403" i="1"/>
  <c r="BS449"/>
  <c r="M153" i="3"/>
  <c r="BS384" i="1"/>
  <c r="BU384"/>
  <c r="BV384" s="1"/>
  <c r="BX384"/>
  <c r="M88" i="3"/>
  <c r="BT384" i="1"/>
  <c r="M242" i="3"/>
  <c r="BS538" i="1"/>
  <c r="M168" i="3"/>
  <c r="BS464" i="1"/>
  <c r="BV416"/>
  <c r="BW416" s="1"/>
  <c r="Q207" i="3"/>
  <c r="CB503" i="1"/>
  <c r="CC503"/>
  <c r="CD503" s="1"/>
  <c r="BS390"/>
  <c r="M94" i="3"/>
  <c r="M86"/>
  <c r="BS382" i="1"/>
  <c r="BU382"/>
  <c r="BV382" s="1"/>
  <c r="BW382" s="1"/>
  <c r="M102" i="3"/>
  <c r="BS398" i="1"/>
  <c r="M93" i="3"/>
  <c r="BS389" i="1"/>
  <c r="BX389"/>
  <c r="BT389"/>
  <c r="BU389"/>
  <c r="BS415"/>
  <c r="BX415"/>
  <c r="BT415"/>
  <c r="BU415"/>
  <c r="BV415" s="1"/>
  <c r="BW415" s="1"/>
  <c r="M119" i="3"/>
  <c r="BS581" i="1"/>
  <c r="M285" i="3"/>
  <c r="BS463" i="1"/>
  <c r="M167" i="3"/>
  <c r="M81"/>
  <c r="BS377" i="1"/>
  <c r="BU377"/>
  <c r="BV377" s="1"/>
  <c r="BW377" s="1"/>
  <c r="BS393"/>
  <c r="M97" i="3"/>
  <c r="BT393" i="1"/>
  <c r="BU393"/>
  <c r="BV393" s="1"/>
  <c r="BX393"/>
  <c r="M95" i="3"/>
  <c r="BS391" i="1"/>
  <c r="CG522"/>
  <c r="CG482"/>
  <c r="BR514"/>
  <c r="CG514"/>
  <c r="CG469"/>
  <c r="BX418"/>
  <c r="CG419"/>
  <c r="CG515"/>
  <c r="M151" i="3"/>
  <c r="BS447" i="1"/>
  <c r="M87" i="3"/>
  <c r="BS383" i="1"/>
  <c r="BS387"/>
  <c r="M91" i="3"/>
  <c r="M80"/>
  <c r="BS376" i="1"/>
  <c r="CG390"/>
  <c r="H94" i="3"/>
  <c r="BN390" i="1"/>
  <c r="BK390" s="1"/>
  <c r="BO214"/>
  <c r="BP214" s="1"/>
  <c r="BQ214" s="1"/>
  <c r="BU430"/>
  <c r="BV430" s="1"/>
  <c r="BW430" s="1"/>
  <c r="BT433"/>
  <c r="BU539"/>
  <c r="BV539" s="1"/>
  <c r="BW539" s="1"/>
  <c r="BO545"/>
  <c r="BP545" s="1"/>
  <c r="BN447"/>
  <c r="BK447" s="1"/>
  <c r="AW248"/>
  <c r="BB147"/>
  <c r="BN214"/>
  <c r="BC180"/>
  <c r="AW168"/>
  <c r="BU418"/>
  <c r="BV418" s="1"/>
  <c r="BW418" s="1"/>
  <c r="BT464"/>
  <c r="BX400"/>
  <c r="BT382"/>
  <c r="BO563"/>
  <c r="BP563" s="1"/>
  <c r="BD214"/>
  <c r="BG213" s="1"/>
  <c r="BI213" s="1"/>
  <c r="N211" i="3" s="1"/>
  <c r="BX538" i="1"/>
  <c r="AU440"/>
  <c r="H151" i="3"/>
  <c r="H140"/>
  <c r="BU400" i="1"/>
  <c r="H79" i="3"/>
  <c r="BT538" i="1"/>
  <c r="BR452"/>
  <c r="BX452" s="1"/>
  <c r="CG452"/>
  <c r="M105" i="3"/>
  <c r="BS401" i="1"/>
  <c r="BU401"/>
  <c r="BV401" s="1"/>
  <c r="BW401" s="1"/>
  <c r="BT401"/>
  <c r="BX401"/>
  <c r="BP537"/>
  <c r="BQ537" s="1"/>
  <c r="M261" i="3"/>
  <c r="BS557" i="1"/>
  <c r="M77" i="3"/>
  <c r="BS373" i="1"/>
  <c r="BT373"/>
  <c r="BS396"/>
  <c r="M100" i="3"/>
  <c r="M79"/>
  <c r="BS375" i="1"/>
  <c r="BT375"/>
  <c r="BU375"/>
  <c r="BV375" s="1"/>
  <c r="BW375" s="1"/>
  <c r="M136" i="3"/>
  <c r="BS432" i="1"/>
  <c r="M137" i="3"/>
  <c r="BS433" i="1"/>
  <c r="BS381"/>
  <c r="M85" i="3"/>
  <c r="BX381" i="1"/>
  <c r="BU381"/>
  <c r="BV381" s="1"/>
  <c r="BW381" s="1"/>
  <c r="BT381"/>
  <c r="BS374"/>
  <c r="M78" i="3"/>
  <c r="BT374" i="1"/>
  <c r="BU374"/>
  <c r="BV374" s="1"/>
  <c r="BW374" s="1"/>
  <c r="BX374"/>
  <c r="M126" i="3"/>
  <c r="BS422" i="1"/>
  <c r="M134" i="3"/>
  <c r="BS430" i="1"/>
  <c r="M236" i="3"/>
  <c r="BS532" i="1"/>
  <c r="BS539"/>
  <c r="M243" i="3"/>
  <c r="M125"/>
  <c r="BS421" i="1"/>
  <c r="BX421"/>
  <c r="BT421"/>
  <c r="BU421"/>
  <c r="BV421" s="1"/>
  <c r="M211" i="3"/>
  <c r="BS507" i="1"/>
  <c r="BS528"/>
  <c r="BU528"/>
  <c r="BV528" s="1"/>
  <c r="BW528" s="1"/>
  <c r="BX528"/>
  <c r="M232" i="3"/>
  <c r="BT528" i="1"/>
  <c r="M98" i="3"/>
  <c r="BS394" i="1"/>
  <c r="BT394"/>
  <c r="M268" i="3"/>
  <c r="BS564" i="1"/>
  <c r="M90" i="3"/>
  <c r="BS386" i="1"/>
  <c r="BR388"/>
  <c r="CG388"/>
  <c r="BR392"/>
  <c r="BX392" s="1"/>
  <c r="CG392"/>
  <c r="BR397"/>
  <c r="CG397"/>
  <c r="BR440"/>
  <c r="BX440" s="1"/>
  <c r="CG440"/>
  <c r="M89" i="3"/>
  <c r="BS385" i="1"/>
  <c r="M83" i="3"/>
  <c r="BS379" i="1"/>
  <c r="M150" i="3"/>
  <c r="BS446" i="1"/>
  <c r="BU446"/>
  <c r="BV446" s="1"/>
  <c r="BW446" s="1"/>
  <c r="BX446"/>
  <c r="BT446"/>
  <c r="M257" i="3"/>
  <c r="BS553" i="1"/>
  <c r="CG373"/>
  <c r="H77" i="3"/>
  <c r="BV520" i="1"/>
  <c r="BW520" s="1"/>
  <c r="BP352"/>
  <c r="BQ352" s="1"/>
  <c r="BS436"/>
  <c r="M140" i="3"/>
  <c r="M82"/>
  <c r="BS378" i="1"/>
  <c r="AX248"/>
  <c r="K246" i="3" s="1"/>
  <c r="AN501" i="1"/>
  <c r="BU532"/>
  <c r="BV532" s="1"/>
  <c r="BX430"/>
  <c r="BU464"/>
  <c r="BV464" s="1"/>
  <c r="BX432"/>
  <c r="BO422"/>
  <c r="BP422" s="1"/>
  <c r="BU538"/>
  <c r="BV538" s="1"/>
  <c r="BW538" s="1"/>
  <c r="H89" i="3"/>
  <c r="BO418" i="1"/>
  <c r="BP418" s="1"/>
  <c r="BO413"/>
  <c r="BP413" s="1"/>
  <c r="BO436"/>
  <c r="BP436" s="1"/>
  <c r="BO393"/>
  <c r="BP393" s="1"/>
  <c r="BQ393" s="1"/>
  <c r="Q47" i="3"/>
  <c r="CC343" i="1"/>
  <c r="CD343" s="1"/>
  <c r="CB343"/>
  <c r="CD327"/>
  <c r="CE327" s="1"/>
  <c r="BO374"/>
  <c r="BP374" s="1"/>
  <c r="BQ374" s="1"/>
  <c r="BL374"/>
  <c r="BO571"/>
  <c r="BP571" s="1"/>
  <c r="BL571"/>
  <c r="CC359"/>
  <c r="CB359"/>
  <c r="BH164"/>
  <c r="AL164" s="1"/>
  <c r="AM164" s="1"/>
  <c r="BD247"/>
  <c r="BG246" s="1"/>
  <c r="BI246" s="1"/>
  <c r="N244" i="3" s="1"/>
  <c r="AU468" i="1"/>
  <c r="BO399"/>
  <c r="BP399" s="1"/>
  <c r="BO402"/>
  <c r="BP402" s="1"/>
  <c r="BO384"/>
  <c r="BL384"/>
  <c r="CB347"/>
  <c r="BO556"/>
  <c r="BP556" s="1"/>
  <c r="BQ556" s="1"/>
  <c r="BL556"/>
  <c r="CA556" s="1"/>
  <c r="BO532"/>
  <c r="BP532" s="1"/>
  <c r="BL532"/>
  <c r="Q13" i="3"/>
  <c r="CC309" i="1"/>
  <c r="CD309" s="1"/>
  <c r="CE309" s="1"/>
  <c r="CB309"/>
  <c r="AX203"/>
  <c r="AY203" s="1"/>
  <c r="AU392"/>
  <c r="BO464"/>
  <c r="BP464" s="1"/>
  <c r="BO385"/>
  <c r="BP385" s="1"/>
  <c r="BL385"/>
  <c r="BO432"/>
  <c r="BP432" s="1"/>
  <c r="BQ432" s="1"/>
  <c r="BL432"/>
  <c r="BO372"/>
  <c r="BP372" s="1"/>
  <c r="BL372"/>
  <c r="BO380"/>
  <c r="BP380" s="1"/>
  <c r="BL380"/>
  <c r="BO565"/>
  <c r="BP565" s="1"/>
  <c r="BL565"/>
  <c r="BO430"/>
  <c r="BP430" s="1"/>
  <c r="BL430"/>
  <c r="BO557"/>
  <c r="BP557" s="1"/>
  <c r="BL557"/>
  <c r="BO395"/>
  <c r="BP395" s="1"/>
  <c r="BQ395" s="1"/>
  <c r="BL395"/>
  <c r="BO391"/>
  <c r="BP391" s="1"/>
  <c r="BL391"/>
  <c r="Q49" i="3"/>
  <c r="Q35"/>
  <c r="CC331" i="1"/>
  <c r="CB331"/>
  <c r="AX164"/>
  <c r="K162" i="3" s="1"/>
  <c r="AX201" i="1"/>
  <c r="K199" i="3" s="1"/>
  <c r="AW164" i="1"/>
  <c r="AU448"/>
  <c r="BO449"/>
  <c r="BP449" s="1"/>
  <c r="BQ506"/>
  <c r="BJ238"/>
  <c r="BK238" s="1"/>
  <c r="AX230"/>
  <c r="K228" i="3" s="1"/>
  <c r="BH248" i="1"/>
  <c r="AL248" s="1"/>
  <c r="AM248" s="1"/>
  <c r="AW255"/>
  <c r="AX168"/>
  <c r="K166" i="3" s="1"/>
  <c r="BH230" i="1"/>
  <c r="AL230" s="1"/>
  <c r="AM230" s="1"/>
  <c r="BH168"/>
  <c r="AL168" s="1"/>
  <c r="AM168" s="1"/>
  <c r="AU388"/>
  <c r="AW230"/>
  <c r="BL258"/>
  <c r="K177" i="3"/>
  <c r="BC179" i="1"/>
  <c r="BH280"/>
  <c r="AL280" s="1"/>
  <c r="AM280" s="1"/>
  <c r="AY179"/>
  <c r="AU299"/>
  <c r="AV299" s="1"/>
  <c r="G297" i="3" s="1"/>
  <c r="AW280" i="1"/>
  <c r="AU167"/>
  <c r="AV167" s="1"/>
  <c r="G165" i="3" s="1"/>
  <c r="AQ454" i="1"/>
  <c r="BH273"/>
  <c r="AL273" s="1"/>
  <c r="AM273" s="1"/>
  <c r="AS454"/>
  <c r="AT454" s="1"/>
  <c r="AU454" s="1"/>
  <c r="AW273"/>
  <c r="BJ251"/>
  <c r="BK251" s="1"/>
  <c r="BL251" s="1"/>
  <c r="AZ299"/>
  <c r="BA299" s="1"/>
  <c r="BB299" s="1"/>
  <c r="K297" i="3"/>
  <c r="BC167" i="1"/>
  <c r="K165" i="3"/>
  <c r="BN420" i="1"/>
  <c r="BK420" s="1"/>
  <c r="H124" i="3"/>
  <c r="BN533" i="1"/>
  <c r="BK533" s="1"/>
  <c r="H237" i="3"/>
  <c r="BN254" i="1"/>
  <c r="P252" i="3"/>
  <c r="BJ226" i="1"/>
  <c r="BK226" s="1"/>
  <c r="BL226" s="1"/>
  <c r="N224" i="3"/>
  <c r="BO227" i="1"/>
  <c r="BP227" s="1"/>
  <c r="P225" i="3"/>
  <c r="BC184" i="1"/>
  <c r="K182" i="3"/>
  <c r="AT293" i="1"/>
  <c r="AU293" s="1"/>
  <c r="I291" i="3"/>
  <c r="BJ212" i="1"/>
  <c r="BK212" s="1"/>
  <c r="N210" i="3"/>
  <c r="AQ205" i="1"/>
  <c r="AR205" s="1"/>
  <c r="AS205" s="1"/>
  <c r="I203" i="3"/>
  <c r="AQ206" i="1"/>
  <c r="AR206" s="1"/>
  <c r="AS206" s="1"/>
  <c r="I204" i="3"/>
  <c r="BN260" i="1"/>
  <c r="P258" i="3"/>
  <c r="BN455" i="1"/>
  <c r="BK455" s="1"/>
  <c r="H159" i="3"/>
  <c r="AL510" i="1"/>
  <c r="AM510" s="1"/>
  <c r="AN510" s="1"/>
  <c r="J214" i="3"/>
  <c r="AS404" i="1"/>
  <c r="AT404" s="1"/>
  <c r="L108" i="3"/>
  <c r="AY229" i="1"/>
  <c r="K227" i="3"/>
  <c r="AK542" i="1"/>
  <c r="BM542" s="1"/>
  <c r="J246" i="3"/>
  <c r="BN508" i="1"/>
  <c r="H212" i="3"/>
  <c r="BN452" i="1"/>
  <c r="BK452" s="1"/>
  <c r="H156" i="3"/>
  <c r="AQ451" i="1"/>
  <c r="L155" i="3"/>
  <c r="BN437" i="1"/>
  <c r="BK437" s="1"/>
  <c r="H141" i="3"/>
  <c r="BN378" i="1"/>
  <c r="BO378" s="1"/>
  <c r="BP378" s="1"/>
  <c r="BQ378" s="1"/>
  <c r="H82" i="3"/>
  <c r="BN383" i="1"/>
  <c r="H87" i="3"/>
  <c r="AS466" i="1"/>
  <c r="AT466" s="1"/>
  <c r="AU466" s="1"/>
  <c r="L170" i="3"/>
  <c r="BN376" i="1"/>
  <c r="BK376" s="1"/>
  <c r="H80" i="3"/>
  <c r="AT187" i="1"/>
  <c r="AU187" s="1"/>
  <c r="AV187" s="1"/>
  <c r="G185" i="3" s="1"/>
  <c r="I185"/>
  <c r="AT186" i="1"/>
  <c r="AU186" s="1"/>
  <c r="AV186" s="1"/>
  <c r="G184" i="3" s="1"/>
  <c r="I184"/>
  <c r="BN564" i="1"/>
  <c r="BK564" s="1"/>
  <c r="H268" i="3"/>
  <c r="BN400" i="1"/>
  <c r="BO400" s="1"/>
  <c r="H104" i="3"/>
  <c r="BN450" i="1"/>
  <c r="H154" i="3"/>
  <c r="BJ245" i="1"/>
  <c r="BK245" s="1"/>
  <c r="BL245" s="1"/>
  <c r="N243" i="3"/>
  <c r="BC216" i="1"/>
  <c r="BM216" s="1"/>
  <c r="K214" i="3"/>
  <c r="BH197" i="1"/>
  <c r="AL197" s="1"/>
  <c r="AM197" s="1"/>
  <c r="AV197"/>
  <c r="G195" i="3" s="1"/>
  <c r="BJ219" i="1"/>
  <c r="BK219" s="1"/>
  <c r="BL219" s="1"/>
  <c r="N217" i="3"/>
  <c r="AZ240" i="1"/>
  <c r="BA240" s="1"/>
  <c r="BB240" s="1"/>
  <c r="K238" i="3"/>
  <c r="BH298" i="1"/>
  <c r="AL298" s="1"/>
  <c r="AM298" s="1"/>
  <c r="AV298"/>
  <c r="G296" i="3" s="1"/>
  <c r="AS439" i="1"/>
  <c r="AT439" s="1"/>
  <c r="AU439" s="1"/>
  <c r="L143" i="3"/>
  <c r="BN582" i="1"/>
  <c r="BK582" s="1"/>
  <c r="H286" i="3"/>
  <c r="BH201" i="1"/>
  <c r="AL201" s="1"/>
  <c r="AM201" s="1"/>
  <c r="AV201"/>
  <c r="G199" i="3" s="1"/>
  <c r="BJ220" i="1"/>
  <c r="BK220" s="1"/>
  <c r="BL220" s="1"/>
  <c r="N218" i="3"/>
  <c r="BN433" i="1"/>
  <c r="BK433" s="1"/>
  <c r="H137" i="3"/>
  <c r="BN441" i="1"/>
  <c r="H145" i="3"/>
  <c r="AY173" i="1"/>
  <c r="K171" i="3"/>
  <c r="BN515" i="1"/>
  <c r="BK515" s="1"/>
  <c r="H219" i="3"/>
  <c r="AX273" i="1"/>
  <c r="K271" i="3" s="1"/>
  <c r="BN396" i="1"/>
  <c r="BK396" s="1"/>
  <c r="H100" i="3"/>
  <c r="BN465" i="1"/>
  <c r="BK465" s="1"/>
  <c r="H169" i="3"/>
  <c r="BN377" i="1"/>
  <c r="BK377" s="1"/>
  <c r="H81" i="3"/>
  <c r="BN539" i="1"/>
  <c r="BK539" s="1"/>
  <c r="H243" i="3"/>
  <c r="BN401" i="1"/>
  <c r="BK401" s="1"/>
  <c r="H105" i="3"/>
  <c r="BJ261" i="1"/>
  <c r="BK261" s="1"/>
  <c r="BL261" s="1"/>
  <c r="N259" i="3"/>
  <c r="AT249" i="1"/>
  <c r="AU249" s="1"/>
  <c r="AV249" s="1"/>
  <c r="G247" i="3" s="1"/>
  <c r="I247"/>
  <c r="AQ231" i="1"/>
  <c r="AR231" s="1"/>
  <c r="AS231" s="1"/>
  <c r="I229" i="3"/>
  <c r="BH182" i="1"/>
  <c r="AL182" s="1"/>
  <c r="AM182" s="1"/>
  <c r="AV182"/>
  <c r="G180" i="3" s="1"/>
  <c r="BN589" i="1"/>
  <c r="BK589" s="1"/>
  <c r="H293" i="3"/>
  <c r="BN572" i="1"/>
  <c r="BK572" s="1"/>
  <c r="H276" i="3"/>
  <c r="BC222" i="1"/>
  <c r="BD222" s="1"/>
  <c r="BG221" s="1"/>
  <c r="BI221" s="1"/>
  <c r="K220" i="3"/>
  <c r="BN387" i="1"/>
  <c r="BK387" s="1"/>
  <c r="H91" i="3"/>
  <c r="BN581" i="1"/>
  <c r="BK581" s="1"/>
  <c r="H285" i="3"/>
  <c r="BN403" i="1"/>
  <c r="BO403" s="1"/>
  <c r="BP403" s="1"/>
  <c r="H107" i="3"/>
  <c r="AY166" i="1"/>
  <c r="K164" i="3"/>
  <c r="AQ434" i="1"/>
  <c r="L138" i="3"/>
  <c r="BJ244" i="1"/>
  <c r="BK244" s="1"/>
  <c r="BL244" s="1"/>
  <c r="N242" i="3"/>
  <c r="AN590" i="1"/>
  <c r="BZ529"/>
  <c r="O233" i="3" s="1"/>
  <c r="CD321" i="1"/>
  <c r="CE321" s="1"/>
  <c r="CD315"/>
  <c r="CE315" s="1"/>
  <c r="CC361"/>
  <c r="CD361" s="1"/>
  <c r="CE361" s="1"/>
  <c r="CB361"/>
  <c r="CC364"/>
  <c r="CB364"/>
  <c r="CB339"/>
  <c r="CC339"/>
  <c r="CD339" s="1"/>
  <c r="CB354"/>
  <c r="CC354"/>
  <c r="CD354" s="1"/>
  <c r="CE354" s="1"/>
  <c r="CC357"/>
  <c r="CD357" s="1"/>
  <c r="CB357"/>
  <c r="CB351"/>
  <c r="CC351"/>
  <c r="CE328"/>
  <c r="CE317"/>
  <c r="CB346"/>
  <c r="CC346"/>
  <c r="CD346" s="1"/>
  <c r="CE346" s="1"/>
  <c r="Q209" i="3"/>
  <c r="AQ466" i="1"/>
  <c r="AX241"/>
  <c r="BC173"/>
  <c r="AS164"/>
  <c r="AZ173"/>
  <c r="BA173" s="1"/>
  <c r="AS434"/>
  <c r="AT434" s="1"/>
  <c r="AU434" s="1"/>
  <c r="AZ166"/>
  <c r="BA166" s="1"/>
  <c r="BB166" s="1"/>
  <c r="BH203"/>
  <c r="AL203" s="1"/>
  <c r="AM203" s="1"/>
  <c r="BC166"/>
  <c r="AW203"/>
  <c r="BQ411"/>
  <c r="BQ347"/>
  <c r="AH486"/>
  <c r="AI486" s="1"/>
  <c r="AJ486" s="1"/>
  <c r="BB278"/>
  <c r="AP590"/>
  <c r="BH241"/>
  <c r="AL241" s="1"/>
  <c r="AM241" s="1"/>
  <c r="BT418"/>
  <c r="BQ343"/>
  <c r="AW241"/>
  <c r="AY240"/>
  <c r="BO356"/>
  <c r="BP356" s="1"/>
  <c r="BQ356" s="1"/>
  <c r="BO531"/>
  <c r="BP531" s="1"/>
  <c r="BO530"/>
  <c r="AX200"/>
  <c r="AL542"/>
  <c r="AM542" s="1"/>
  <c r="AN542" s="1"/>
  <c r="BU396"/>
  <c r="BV396" s="1"/>
  <c r="BP394"/>
  <c r="BQ394" s="1"/>
  <c r="BP359"/>
  <c r="BQ359" s="1"/>
  <c r="BP416"/>
  <c r="BQ416" s="1"/>
  <c r="BO408"/>
  <c r="BO368"/>
  <c r="BP368" s="1"/>
  <c r="BB193"/>
  <c r="AQ457"/>
  <c r="BT449"/>
  <c r="BT396"/>
  <c r="BX396"/>
  <c r="BO375"/>
  <c r="BO527"/>
  <c r="BP527" s="1"/>
  <c r="BO373"/>
  <c r="BC229"/>
  <c r="BM229" s="1"/>
  <c r="BD215"/>
  <c r="BG214" s="1"/>
  <c r="BI214" s="1"/>
  <c r="AS451"/>
  <c r="AT451" s="1"/>
  <c r="AU451" s="1"/>
  <c r="AZ222"/>
  <c r="BA222" s="1"/>
  <c r="BB222" s="1"/>
  <c r="AD283"/>
  <c r="AE283" s="1"/>
  <c r="AJ283" s="1"/>
  <c r="BN381"/>
  <c r="BN540"/>
  <c r="BN386"/>
  <c r="BN507"/>
  <c r="BN424"/>
  <c r="BN538"/>
  <c r="BX376"/>
  <c r="BU376"/>
  <c r="BT376"/>
  <c r="BB221"/>
  <c r="BC299"/>
  <c r="AZ229"/>
  <c r="BA229" s="1"/>
  <c r="BB229" s="1"/>
  <c r="BN379"/>
  <c r="BN421"/>
  <c r="BN463"/>
  <c r="BN415"/>
  <c r="BN528"/>
  <c r="AY222"/>
  <c r="BX414"/>
  <c r="AK510"/>
  <c r="BM510" s="1"/>
  <c r="AQ439"/>
  <c r="H96" i="3"/>
  <c r="BX506" i="1"/>
  <c r="BU506"/>
  <c r="BV506" s="1"/>
  <c r="BW506" s="1"/>
  <c r="BT422"/>
  <c r="BU395"/>
  <c r="BV395" s="1"/>
  <c r="BW395" s="1"/>
  <c r="BX395"/>
  <c r="BT395"/>
  <c r="BU386"/>
  <c r="BV386" s="1"/>
  <c r="BW386" s="1"/>
  <c r="BT386"/>
  <c r="BX386"/>
  <c r="BU507"/>
  <c r="BV507" s="1"/>
  <c r="BW507" s="1"/>
  <c r="BX507"/>
  <c r="BT507"/>
  <c r="BU563"/>
  <c r="BV563" s="1"/>
  <c r="BW563" s="1"/>
  <c r="BT563"/>
  <c r="BX563"/>
  <c r="BU527"/>
  <c r="BV527" s="1"/>
  <c r="BW527" s="1"/>
  <c r="BX527"/>
  <c r="BU414"/>
  <c r="BV414" s="1"/>
  <c r="BW414" s="1"/>
  <c r="AY299"/>
  <c r="AW197"/>
  <c r="BX449"/>
  <c r="BT553"/>
  <c r="H258" i="3"/>
  <c r="H152"/>
  <c r="BU449" i="1"/>
  <c r="BV449" s="1"/>
  <c r="BW449" s="1"/>
  <c r="H218" i="3"/>
  <c r="BT378" i="1"/>
  <c r="BU378"/>
  <c r="BV378" s="1"/>
  <c r="BW378" s="1"/>
  <c r="BX378"/>
  <c r="BU402"/>
  <c r="BV402" s="1"/>
  <c r="BW402" s="1"/>
  <c r="BX402"/>
  <c r="BT385"/>
  <c r="BU385"/>
  <c r="BV385" s="1"/>
  <c r="BW385" s="1"/>
  <c r="BX385"/>
  <c r="BT537"/>
  <c r="BY537" s="1"/>
  <c r="BU432"/>
  <c r="BT432"/>
  <c r="AX223"/>
  <c r="BC240"/>
  <c r="BM240" s="1"/>
  <c r="AT205"/>
  <c r="AX205" s="1"/>
  <c r="BO260"/>
  <c r="BP260" s="1"/>
  <c r="BQ260" s="1"/>
  <c r="BB176"/>
  <c r="BB126"/>
  <c r="X301"/>
  <c r="AP301" s="1"/>
  <c r="BB279"/>
  <c r="AU540"/>
  <c r="AW201"/>
  <c r="AW298"/>
  <c r="AW182"/>
  <c r="BB179"/>
  <c r="AZ216"/>
  <c r="BA216" s="1"/>
  <c r="BB216" s="1"/>
  <c r="AZ184"/>
  <c r="BA184" s="1"/>
  <c r="BB184" s="1"/>
  <c r="BM221"/>
  <c r="P219" i="3" s="1"/>
  <c r="AT300" i="1"/>
  <c r="AX300" s="1"/>
  <c r="AQ300"/>
  <c r="AR300" s="1"/>
  <c r="AS300" s="1"/>
  <c r="BX390"/>
  <c r="BT390"/>
  <c r="BU390"/>
  <c r="BV390" s="1"/>
  <c r="BW390" s="1"/>
  <c r="AY184"/>
  <c r="AY167"/>
  <c r="BX445"/>
  <c r="BT445"/>
  <c r="BU445"/>
  <c r="BX463"/>
  <c r="BT463"/>
  <c r="BU463"/>
  <c r="BV463" s="1"/>
  <c r="BW463" s="1"/>
  <c r="BO254"/>
  <c r="BP254" s="1"/>
  <c r="AQ186"/>
  <c r="AR186" s="1"/>
  <c r="AS186" s="1"/>
  <c r="AT231"/>
  <c r="AU231" s="1"/>
  <c r="BF494"/>
  <c r="BG494" s="1"/>
  <c r="AP584"/>
  <c r="AY462"/>
  <c r="AZ462" s="1"/>
  <c r="BA462"/>
  <c r="E166" i="3" s="1"/>
  <c r="AY543" i="1"/>
  <c r="AZ543" s="1"/>
  <c r="BA543"/>
  <c r="E247" i="3" s="1"/>
  <c r="BD254" i="1"/>
  <c r="BG253" s="1"/>
  <c r="BI253" s="1"/>
  <c r="W302"/>
  <c r="BF498"/>
  <c r="BG498" s="1"/>
  <c r="CH498" s="1"/>
  <c r="BI498" s="1"/>
  <c r="BJ498" s="1"/>
  <c r="BU564"/>
  <c r="BV564" s="1"/>
  <c r="BX564"/>
  <c r="BT564"/>
  <c r="BA536"/>
  <c r="E240" i="3" s="1"/>
  <c r="AY536" i="1"/>
  <c r="AZ536" s="1"/>
  <c r="AY585"/>
  <c r="AZ585" s="1"/>
  <c r="BA585"/>
  <c r="E289" i="3" s="1"/>
  <c r="AB552" i="1"/>
  <c r="AP461"/>
  <c r="AP470"/>
  <c r="AQ470" s="1"/>
  <c r="BR470" s="1"/>
  <c r="BS470" s="1"/>
  <c r="AY510"/>
  <c r="AZ510" s="1"/>
  <c r="BA510"/>
  <c r="E214" i="3" s="1"/>
  <c r="AY525" i="1"/>
  <c r="AZ525" s="1"/>
  <c r="BA525"/>
  <c r="E229" i="3" s="1"/>
  <c r="AY542" i="1"/>
  <c r="AZ542" s="1"/>
  <c r="BA542"/>
  <c r="E246" i="3" s="1"/>
  <c r="AY481" i="1"/>
  <c r="AZ481" s="1"/>
  <c r="BA481"/>
  <c r="E185" i="3" s="1"/>
  <c r="AQ404" i="1"/>
  <c r="AY493"/>
  <c r="AZ493" s="1"/>
  <c r="BA493"/>
  <c r="E197" i="3" s="1"/>
  <c r="AP591" i="1"/>
  <c r="AX486"/>
  <c r="AW486"/>
  <c r="BA568"/>
  <c r="E272" i="3" s="1"/>
  <c r="AY568" i="1"/>
  <c r="AZ568" s="1"/>
  <c r="BA492"/>
  <c r="E196" i="3" s="1"/>
  <c r="AY492" i="1"/>
  <c r="AZ492" s="1"/>
  <c r="BX398"/>
  <c r="BU398"/>
  <c r="BV398" s="1"/>
  <c r="BW398" s="1"/>
  <c r="BT398"/>
  <c r="AY561"/>
  <c r="AZ561" s="1"/>
  <c r="BA561"/>
  <c r="E265" i="3" s="1"/>
  <c r="AX495" i="1"/>
  <c r="AW495"/>
  <c r="BF551"/>
  <c r="BG551" s="1"/>
  <c r="CH551" s="1"/>
  <c r="BI551" s="1"/>
  <c r="BJ551" s="1"/>
  <c r="BD263"/>
  <c r="BG262" s="1"/>
  <c r="BI262" s="1"/>
  <c r="AQ293"/>
  <c r="AR293" s="1"/>
  <c r="AS293" s="1"/>
  <c r="AQ249"/>
  <c r="AR249" s="1"/>
  <c r="AS249" s="1"/>
  <c r="AD294"/>
  <c r="AE294" s="1"/>
  <c r="AJ294" s="1"/>
  <c r="AW223"/>
  <c r="BB215"/>
  <c r="AG494"/>
  <c r="AX182"/>
  <c r="K180" i="3" s="1"/>
  <c r="Y282" i="1"/>
  <c r="Z282" s="1"/>
  <c r="AN282" s="1"/>
  <c r="D280" i="3" s="1"/>
  <c r="W284" i="1"/>
  <c r="BH223"/>
  <c r="AL223" s="1"/>
  <c r="AM223" s="1"/>
  <c r="AT206"/>
  <c r="AU206" s="1"/>
  <c r="AY216"/>
  <c r="AA284"/>
  <c r="AB284" s="1"/>
  <c r="BN227"/>
  <c r="BD228"/>
  <c r="BG227" s="1"/>
  <c r="BI227" s="1"/>
  <c r="BH200"/>
  <c r="AL200" s="1"/>
  <c r="AM200" s="1"/>
  <c r="AT282"/>
  <c r="AX282" s="1"/>
  <c r="K280" i="3" s="1"/>
  <c r="AQ282" i="1"/>
  <c r="AR282" s="1"/>
  <c r="AS282" s="1"/>
  <c r="AQ187"/>
  <c r="AR187" s="1"/>
  <c r="AS187" s="1"/>
  <c r="S302"/>
  <c r="V302" s="1"/>
  <c r="T302" s="1"/>
  <c r="Y302" s="1"/>
  <c r="Z302" s="1"/>
  <c r="AW200"/>
  <c r="AN283"/>
  <c r="D281" i="3" s="1"/>
  <c r="AD301" i="1"/>
  <c r="AE301" s="1"/>
  <c r="AJ301" s="1"/>
  <c r="AX183"/>
  <c r="AA302"/>
  <c r="AB302" s="1"/>
  <c r="T577"/>
  <c r="T588"/>
  <c r="T595"/>
  <c r="X283"/>
  <c r="AP283" s="1"/>
  <c r="AC284"/>
  <c r="AC302"/>
  <c r="AX224"/>
  <c r="S284"/>
  <c r="V284" s="1"/>
  <c r="T284" s="1"/>
  <c r="Y284" s="1"/>
  <c r="Z284" s="1"/>
  <c r="BA165"/>
  <c r="BB165" s="1"/>
  <c r="X294"/>
  <c r="AP294" s="1"/>
  <c r="Y232"/>
  <c r="Z232" s="1"/>
  <c r="AN232" s="1"/>
  <c r="D230" i="3" s="1"/>
  <c r="AX256" i="1"/>
  <c r="AN470"/>
  <c r="R578"/>
  <c r="P578"/>
  <c r="R596"/>
  <c r="P596"/>
  <c r="BB157"/>
  <c r="Y301"/>
  <c r="Z301" s="1"/>
  <c r="AN301" s="1"/>
  <c r="D299" i="3" s="1"/>
  <c r="AZ167" i="1"/>
  <c r="BA167" s="1"/>
  <c r="BB167" s="1"/>
  <c r="AX274"/>
  <c r="AF551"/>
  <c r="BB228"/>
  <c r="X257"/>
  <c r="AP257" s="1"/>
  <c r="X275"/>
  <c r="AP275" s="1"/>
  <c r="AS224"/>
  <c r="AF494"/>
  <c r="AR183"/>
  <c r="AS183" s="1"/>
  <c r="AX267"/>
  <c r="AF498"/>
  <c r="AQ232"/>
  <c r="AR232" s="1"/>
  <c r="AT232"/>
  <c r="AU232" s="1"/>
  <c r="AV232" s="1"/>
  <c r="G230" i="3" s="1"/>
  <c r="AT250" i="1"/>
  <c r="AU250" s="1"/>
  <c r="AV250" s="1"/>
  <c r="G248" i="3" s="1"/>
  <c r="AQ250" i="1"/>
  <c r="AR250" s="1"/>
  <c r="AS250" s="1"/>
  <c r="AQ268"/>
  <c r="AR268" s="1"/>
  <c r="AT268"/>
  <c r="AU268" s="1"/>
  <c r="AV268" s="1"/>
  <c r="G266" i="3" s="1"/>
  <c r="BN213" i="1"/>
  <c r="BO213"/>
  <c r="BP213" s="1"/>
  <c r="BQ213" s="1"/>
  <c r="A75"/>
  <c r="A367"/>
  <c r="A267"/>
  <c r="BE73"/>
  <c r="BM72"/>
  <c r="P70" i="3" s="1"/>
  <c r="BD72" i="1"/>
  <c r="BG71" s="1"/>
  <c r="BI71" s="1"/>
  <c r="N69" i="3" s="1"/>
  <c r="BH195" i="1"/>
  <c r="AL195" s="1"/>
  <c r="AM195" s="1"/>
  <c r="AW195"/>
  <c r="U258"/>
  <c r="AD258" s="1"/>
  <c r="AE258" s="1"/>
  <c r="AJ258" s="1"/>
  <c r="BN70"/>
  <c r="BO70"/>
  <c r="BP70" s="1"/>
  <c r="BQ70" s="1"/>
  <c r="BN215"/>
  <c r="BO215"/>
  <c r="BP215" s="1"/>
  <c r="BQ215" s="1"/>
  <c r="BM264"/>
  <c r="P262" i="3" s="1"/>
  <c r="BD264" i="1"/>
  <c r="BG263" s="1"/>
  <c r="BI263" s="1"/>
  <c r="BH149"/>
  <c r="AL149" s="1"/>
  <c r="AM149" s="1"/>
  <c r="AW149"/>
  <c r="AU292"/>
  <c r="AV292" s="1"/>
  <c r="G290" i="3" s="1"/>
  <c r="AX292" i="1"/>
  <c r="K290" i="3" s="1"/>
  <c r="V276" i="1"/>
  <c r="T276" s="1"/>
  <c r="X276" s="1"/>
  <c r="AP276" s="1"/>
  <c r="I274" i="3" s="1"/>
  <c r="AQ202" i="1"/>
  <c r="AR202" s="1"/>
  <c r="AS202" s="1"/>
  <c r="AT202"/>
  <c r="BC199"/>
  <c r="AZ199"/>
  <c r="BA199" s="1"/>
  <c r="BB199" s="1"/>
  <c r="AY199"/>
  <c r="BO263"/>
  <c r="BP263" s="1"/>
  <c r="BN263"/>
  <c r="BH183"/>
  <c r="AL183" s="1"/>
  <c r="AM183" s="1"/>
  <c r="AW183"/>
  <c r="BH192"/>
  <c r="AL192" s="1"/>
  <c r="AM192" s="1"/>
  <c r="AW192"/>
  <c r="BO69"/>
  <c r="BP69" s="1"/>
  <c r="BQ69" s="1"/>
  <c r="BN69"/>
  <c r="BH224"/>
  <c r="AL224" s="1"/>
  <c r="AM224" s="1"/>
  <c r="AW224"/>
  <c r="Y268"/>
  <c r="Z268" s="1"/>
  <c r="AN268" s="1"/>
  <c r="D266" i="3" s="1"/>
  <c r="BM228" i="1"/>
  <c r="P226" i="3" s="1"/>
  <c r="BB146" i="1"/>
  <c r="BA144"/>
  <c r="BB144" s="1"/>
  <c r="BB163"/>
  <c r="BB272"/>
  <c r="BC178"/>
  <c r="AZ178"/>
  <c r="BA178" s="1"/>
  <c r="AY178"/>
  <c r="BJ260"/>
  <c r="BK260" s="1"/>
  <c r="BL260" s="1"/>
  <c r="BN262"/>
  <c r="BO262"/>
  <c r="BP262" s="1"/>
  <c r="A559"/>
  <c r="BE265"/>
  <c r="BM71"/>
  <c r="P69" i="3" s="1"/>
  <c r="BD71" i="1"/>
  <c r="BG70" s="1"/>
  <c r="BI70" s="1"/>
  <c r="N68" i="3" s="1"/>
  <c r="AU281" i="1"/>
  <c r="AV281" s="1"/>
  <c r="G279" i="3" s="1"/>
  <c r="AX281" i="1"/>
  <c r="K279" i="3" s="1"/>
  <c r="BC149" i="1"/>
  <c r="AZ149"/>
  <c r="BA149" s="1"/>
  <c r="BB149" s="1"/>
  <c r="AY149"/>
  <c r="AU181"/>
  <c r="AV181" s="1"/>
  <c r="G179" i="3" s="1"/>
  <c r="AX181" i="1"/>
  <c r="K179" i="3" s="1"/>
  <c r="A560" i="1"/>
  <c r="BE266"/>
  <c r="U276"/>
  <c r="AD276" s="1"/>
  <c r="AE276" s="1"/>
  <c r="AJ276" s="1"/>
  <c r="AU185"/>
  <c r="AV185" s="1"/>
  <c r="G183" i="3" s="1"/>
  <c r="AX185" i="1"/>
  <c r="K183" i="3" s="1"/>
  <c r="BO247" i="1"/>
  <c r="BP247" s="1"/>
  <c r="BQ247" s="1"/>
  <c r="BN247"/>
  <c r="BO261"/>
  <c r="BP261" s="1"/>
  <c r="BQ261" s="1"/>
  <c r="BN261"/>
  <c r="AW162"/>
  <c r="BH162"/>
  <c r="AL162" s="1"/>
  <c r="AM162" s="1"/>
  <c r="AU204"/>
  <c r="AV204" s="1"/>
  <c r="G202" i="3" s="1"/>
  <c r="AX204" i="1"/>
  <c r="K202" i="3" s="1"/>
  <c r="BC192" i="1"/>
  <c r="AZ192"/>
  <c r="BA192" s="1"/>
  <c r="AY192"/>
  <c r="BJ68"/>
  <c r="BK68" s="1"/>
  <c r="BL68" s="1"/>
  <c r="AW274"/>
  <c r="BH274"/>
  <c r="AL274" s="1"/>
  <c r="AM274" s="1"/>
  <c r="BB280"/>
  <c r="Y250"/>
  <c r="Z250" s="1"/>
  <c r="AN250" s="1"/>
  <c r="D248" i="3" s="1"/>
  <c r="BQ246" i="1"/>
  <c r="AS292"/>
  <c r="BK66"/>
  <c r="BL66" s="1"/>
  <c r="AT242"/>
  <c r="AQ242"/>
  <c r="AR242" s="1"/>
  <c r="AS242" s="1"/>
  <c r="BC162"/>
  <c r="AZ162"/>
  <c r="AY162"/>
  <c r="U284"/>
  <c r="BC266"/>
  <c r="AZ266"/>
  <c r="AY266"/>
  <c r="U302"/>
  <c r="A76"/>
  <c r="A268"/>
  <c r="BE74"/>
  <c r="A368"/>
  <c r="G368" s="1"/>
  <c r="BC195"/>
  <c r="AZ195"/>
  <c r="BA195" s="1"/>
  <c r="BB195" s="1"/>
  <c r="AY195"/>
  <c r="BH199"/>
  <c r="AL199" s="1"/>
  <c r="AM199" s="1"/>
  <c r="AW199"/>
  <c r="V258"/>
  <c r="T258" s="1"/>
  <c r="X258" s="1"/>
  <c r="AP258" s="1"/>
  <c r="I256" i="3" s="1"/>
  <c r="BJ69" i="1"/>
  <c r="BK69" s="1"/>
  <c r="BL69" s="1"/>
  <c r="AW267"/>
  <c r="BH267"/>
  <c r="AL267" s="1"/>
  <c r="AM267" s="1"/>
  <c r="BH256"/>
  <c r="AL256" s="1"/>
  <c r="AM256" s="1"/>
  <c r="AW256"/>
  <c r="Y294"/>
  <c r="Z294" s="1"/>
  <c r="AN294" s="1"/>
  <c r="D292" i="3" s="1"/>
  <c r="BF526" i="1" l="1"/>
  <c r="BG526" s="1"/>
  <c r="CH526" s="1"/>
  <c r="BI526" s="1"/>
  <c r="BJ526" s="1"/>
  <c r="AQ566"/>
  <c r="AC570"/>
  <c r="BW380"/>
  <c r="AQ460"/>
  <c r="BR460" s="1"/>
  <c r="BU460" s="1"/>
  <c r="BV460" s="1"/>
  <c r="AS460"/>
  <c r="AT460" s="1"/>
  <c r="BK694"/>
  <c r="BL694" s="1"/>
  <c r="AS438"/>
  <c r="AT438" s="1"/>
  <c r="AU438" s="1"/>
  <c r="L142" i="3"/>
  <c r="L258"/>
  <c r="AW574" i="1"/>
  <c r="AK478"/>
  <c r="BM478" s="1"/>
  <c r="AP462"/>
  <c r="AQ462" s="1"/>
  <c r="AS541"/>
  <c r="AT541" s="1"/>
  <c r="AU541" s="1"/>
  <c r="O13" i="6"/>
  <c r="O52" i="10" s="1"/>
  <c r="S52" s="1"/>
  <c r="AQ443" i="1"/>
  <c r="BR443" s="1"/>
  <c r="L147" i="3"/>
  <c r="AQ541" i="1"/>
  <c r="N250" i="3"/>
  <c r="AH489" i="1"/>
  <c r="AI489" s="1"/>
  <c r="AJ489" s="1"/>
  <c r="J193" i="3" s="1"/>
  <c r="AP580" i="1"/>
  <c r="L284" i="3" s="1"/>
  <c r="L262"/>
  <c r="AQ558" i="1"/>
  <c r="BR558" s="1"/>
  <c r="M59" i="7"/>
  <c r="AK536" i="1"/>
  <c r="BM536" s="1"/>
  <c r="AQ547"/>
  <c r="BR547" s="1"/>
  <c r="BU547" s="1"/>
  <c r="BV547" s="1"/>
  <c r="BW547" s="1"/>
  <c r="BF562"/>
  <c r="BG562" s="1"/>
  <c r="CH562" s="1"/>
  <c r="BI562" s="1"/>
  <c r="BJ562" s="1"/>
  <c r="BU399"/>
  <c r="BV399" s="1"/>
  <c r="BW399" s="1"/>
  <c r="AS547"/>
  <c r="AT547" s="1"/>
  <c r="AU547" s="1"/>
  <c r="AG562"/>
  <c r="AL592"/>
  <c r="AM592" s="1"/>
  <c r="AN592" s="1"/>
  <c r="AP501"/>
  <c r="AQ501" s="1"/>
  <c r="L161" i="3"/>
  <c r="BX399" i="1"/>
  <c r="AH574"/>
  <c r="AI574" s="1"/>
  <c r="AJ574" s="1"/>
  <c r="AL574" s="1"/>
  <c r="AM574" s="1"/>
  <c r="L270" i="3"/>
  <c r="BO685" i="1"/>
  <c r="BP685" s="1"/>
  <c r="BQ685" s="1"/>
  <c r="AD570"/>
  <c r="AQ456"/>
  <c r="BR456" s="1"/>
  <c r="AS597"/>
  <c r="AT597" s="1"/>
  <c r="K16" i="6"/>
  <c r="T51" i="10" s="1"/>
  <c r="BQ355" i="1"/>
  <c r="AY478"/>
  <c r="AZ478" s="1"/>
  <c r="AQ579"/>
  <c r="BR579" s="1"/>
  <c r="AS579"/>
  <c r="AT579" s="1"/>
  <c r="AU579" s="1"/>
  <c r="BF499"/>
  <c r="BG499" s="1"/>
  <c r="CH499" s="1"/>
  <c r="BI499" s="1"/>
  <c r="BJ499" s="1"/>
  <c r="AE570"/>
  <c r="AP473"/>
  <c r="AQ473" s="1"/>
  <c r="AV496"/>
  <c r="AX496" s="1"/>
  <c r="AP485"/>
  <c r="AS485" s="1"/>
  <c r="AT485" s="1"/>
  <c r="AU485" s="1"/>
  <c r="BT399"/>
  <c r="BS399"/>
  <c r="AL478"/>
  <c r="AM478" s="1"/>
  <c r="AS534"/>
  <c r="AT534" s="1"/>
  <c r="AU534" s="1"/>
  <c r="AF562"/>
  <c r="AP524"/>
  <c r="AQ524" s="1"/>
  <c r="AQ583"/>
  <c r="BR583" s="1"/>
  <c r="BU583" s="1"/>
  <c r="BV583" s="1"/>
  <c r="BW583" s="1"/>
  <c r="AQ534"/>
  <c r="BR534" s="1"/>
  <c r="BM561"/>
  <c r="AF586"/>
  <c r="AN598"/>
  <c r="AQ597"/>
  <c r="BR597" s="1"/>
  <c r="AU452"/>
  <c r="AE576"/>
  <c r="AC500"/>
  <c r="AK592"/>
  <c r="BM592" s="1"/>
  <c r="AP458"/>
  <c r="L162" i="3" s="1"/>
  <c r="AS474" i="1"/>
  <c r="AT474" s="1"/>
  <c r="AU474" s="1"/>
  <c r="L160" i="3"/>
  <c r="AS459" i="1"/>
  <c r="AT459" s="1"/>
  <c r="AU459" s="1"/>
  <c r="AL536"/>
  <c r="AM536" s="1"/>
  <c r="AN536" s="1"/>
  <c r="AP476"/>
  <c r="AS476" s="1"/>
  <c r="AT476" s="1"/>
  <c r="AS471"/>
  <c r="AT471" s="1"/>
  <c r="AU471" s="1"/>
  <c r="L157" i="3"/>
  <c r="AQ474" i="1"/>
  <c r="BR474" s="1"/>
  <c r="BU474" s="1"/>
  <c r="BV474" s="1"/>
  <c r="BW474" s="1"/>
  <c r="BF586"/>
  <c r="BG586" s="1"/>
  <c r="CH586" s="1"/>
  <c r="BI586" s="1"/>
  <c r="BJ586" s="1"/>
  <c r="AX544"/>
  <c r="BA544" s="1"/>
  <c r="E248" i="3" s="1"/>
  <c r="AS483" i="1"/>
  <c r="AT483" s="1"/>
  <c r="AU483" s="1"/>
  <c r="AP488"/>
  <c r="L192" i="3" s="1"/>
  <c r="J247"/>
  <c r="AE496" i="1"/>
  <c r="AD499"/>
  <c r="P13" i="6"/>
  <c r="P52" i="10" s="1"/>
  <c r="T52" s="1"/>
  <c r="AY477" i="1"/>
  <c r="AZ477" s="1"/>
  <c r="AQ516"/>
  <c r="BR516" s="1"/>
  <c r="BT516" s="1"/>
  <c r="L187" i="3"/>
  <c r="N18" i="6"/>
  <c r="R49" i="10" s="1"/>
  <c r="AX569" i="1"/>
  <c r="AY569" s="1"/>
  <c r="AZ569" s="1"/>
  <c r="AS516"/>
  <c r="AT516" s="1"/>
  <c r="AU516" s="1"/>
  <c r="AF499"/>
  <c r="AE500"/>
  <c r="AL543"/>
  <c r="AM543" s="1"/>
  <c r="AN543" s="1"/>
  <c r="AC499"/>
  <c r="BA490"/>
  <c r="E194" i="3" s="1"/>
  <c r="AK490" i="1"/>
  <c r="BM490" s="1"/>
  <c r="AF500"/>
  <c r="BC197"/>
  <c r="AK481"/>
  <c r="BM481" s="1"/>
  <c r="AP549"/>
  <c r="AS549" s="1"/>
  <c r="AT549" s="1"/>
  <c r="AU549" s="1"/>
  <c r="AY592"/>
  <c r="AZ592" s="1"/>
  <c r="AP567"/>
  <c r="L271" i="3" s="1"/>
  <c r="CB350" i="1"/>
  <c r="AL481"/>
  <c r="AM481" s="1"/>
  <c r="AN481" s="1"/>
  <c r="AZ197"/>
  <c r="BA197" s="1"/>
  <c r="BB197" s="1"/>
  <c r="AD500"/>
  <c r="AN580"/>
  <c r="AW593"/>
  <c r="AP535"/>
  <c r="AS535" s="1"/>
  <c r="AT535" s="1"/>
  <c r="AU535" s="1"/>
  <c r="AN461"/>
  <c r="AX497"/>
  <c r="BA497" s="1"/>
  <c r="E201" i="3" s="1"/>
  <c r="AL561" i="1"/>
  <c r="AM561" s="1"/>
  <c r="AN561" s="1"/>
  <c r="AS583"/>
  <c r="AT583" s="1"/>
  <c r="AU583" s="1"/>
  <c r="J272" i="3"/>
  <c r="CE638" i="1"/>
  <c r="AN484"/>
  <c r="AE587"/>
  <c r="J265" i="3"/>
  <c r="L227"/>
  <c r="AH569" i="1"/>
  <c r="AI569" s="1"/>
  <c r="AJ569" s="1"/>
  <c r="J273" i="3" s="1"/>
  <c r="AL480" i="1"/>
  <c r="AM480" s="1"/>
  <c r="AN480" s="1"/>
  <c r="BW384"/>
  <c r="AP487"/>
  <c r="AS487" s="1"/>
  <c r="AT487" s="1"/>
  <c r="AU487" s="1"/>
  <c r="AU420"/>
  <c r="J184" i="3"/>
  <c r="BW693" i="1"/>
  <c r="AY480"/>
  <c r="AZ480" s="1"/>
  <c r="AG586"/>
  <c r="AC576"/>
  <c r="AS453"/>
  <c r="AT453" s="1"/>
  <c r="AU453" s="1"/>
  <c r="L175" i="3"/>
  <c r="L163"/>
  <c r="BF576" i="1"/>
  <c r="BG576" s="1"/>
  <c r="CH576" s="1"/>
  <c r="BI576" s="1"/>
  <c r="BJ576" s="1"/>
  <c r="AD576"/>
  <c r="CA648"/>
  <c r="CB648" s="1"/>
  <c r="AQ467"/>
  <c r="BR467" s="1"/>
  <c r="BT467" s="1"/>
  <c r="AS467"/>
  <c r="AT467" s="1"/>
  <c r="AU467" s="1"/>
  <c r="AU508"/>
  <c r="AX551"/>
  <c r="AY551" s="1"/>
  <c r="AZ551" s="1"/>
  <c r="AQ442"/>
  <c r="BR442" s="1"/>
  <c r="AK525"/>
  <c r="BM525" s="1"/>
  <c r="L146" i="3"/>
  <c r="AQ559" i="1"/>
  <c r="BR559" s="1"/>
  <c r="BX559" s="1"/>
  <c r="AX494"/>
  <c r="BA494" s="1"/>
  <c r="E198" i="3" s="1"/>
  <c r="V595" i="1"/>
  <c r="W595" s="1"/>
  <c r="AK493"/>
  <c r="BM493" s="1"/>
  <c r="AN462"/>
  <c r="AP479"/>
  <c r="L183" i="3" s="1"/>
  <c r="AP484" i="1"/>
  <c r="L188" i="3" s="1"/>
  <c r="AS548" i="1"/>
  <c r="AT548" s="1"/>
  <c r="AF576"/>
  <c r="AV576"/>
  <c r="AW576" s="1"/>
  <c r="AH544"/>
  <c r="AI544" s="1"/>
  <c r="AJ544" s="1"/>
  <c r="J248" i="3" s="1"/>
  <c r="AZ248" i="1"/>
  <c r="BA248" s="1"/>
  <c r="BB248" s="1"/>
  <c r="AG526"/>
  <c r="AK477"/>
  <c r="BM477" s="1"/>
  <c r="AP472"/>
  <c r="AS472" s="1"/>
  <c r="AT472" s="1"/>
  <c r="AY489"/>
  <c r="AZ489" s="1"/>
  <c r="AX491"/>
  <c r="BA491" s="1"/>
  <c r="E195" i="3" s="1"/>
  <c r="AP560" i="1"/>
  <c r="AQ560" s="1"/>
  <c r="Q7" i="7"/>
  <c r="O8" i="6" s="1"/>
  <c r="O48" i="10" s="1"/>
  <c r="N55" i="7"/>
  <c r="R7" s="1"/>
  <c r="P8" i="6" s="1"/>
  <c r="P48" i="10" s="1"/>
  <c r="AF526" i="1"/>
  <c r="AL477"/>
  <c r="AM477" s="1"/>
  <c r="AN477" s="1"/>
  <c r="AP475"/>
  <c r="AS475" s="1"/>
  <c r="AT475" s="1"/>
  <c r="AU475" s="1"/>
  <c r="AH593"/>
  <c r="AI593" s="1"/>
  <c r="AJ593" s="1"/>
  <c r="J297" i="3" s="1"/>
  <c r="AL550" i="1"/>
  <c r="AM550" s="1"/>
  <c r="AN550" s="1"/>
  <c r="AX518"/>
  <c r="AW518"/>
  <c r="V588"/>
  <c r="W588" s="1"/>
  <c r="BF588" s="1"/>
  <c r="AK568"/>
  <c r="BM568" s="1"/>
  <c r="AQ554"/>
  <c r="BR554" s="1"/>
  <c r="M258" i="3" s="1"/>
  <c r="AW498" i="1"/>
  <c r="AQ523"/>
  <c r="BR523" s="1"/>
  <c r="AG576"/>
  <c r="AL493"/>
  <c r="AM493" s="1"/>
  <c r="AN493" s="1"/>
  <c r="AL525"/>
  <c r="AM525" s="1"/>
  <c r="AN525" s="1"/>
  <c r="AX575"/>
  <c r="AY575" s="1"/>
  <c r="AZ575" s="1"/>
  <c r="AB499"/>
  <c r="BT392"/>
  <c r="L252" i="3"/>
  <c r="AA499" i="1"/>
  <c r="AG499" s="1"/>
  <c r="AK585"/>
  <c r="BM585" s="1"/>
  <c r="AV499"/>
  <c r="AW499" s="1"/>
  <c r="AS559"/>
  <c r="AT559" s="1"/>
  <c r="AU559" s="1"/>
  <c r="AL585"/>
  <c r="AM585" s="1"/>
  <c r="AN585" s="1"/>
  <c r="BT533"/>
  <c r="AP517"/>
  <c r="L221" i="3" s="1"/>
  <c r="BC595" i="1"/>
  <c r="AH491"/>
  <c r="AI491" s="1"/>
  <c r="AJ491" s="1"/>
  <c r="J195" i="3" s="1"/>
  <c r="AZ273" i="1"/>
  <c r="BA273" s="1"/>
  <c r="BB273" s="1"/>
  <c r="BJ246"/>
  <c r="BK246" s="1"/>
  <c r="BL246" s="1"/>
  <c r="BB198"/>
  <c r="AA594"/>
  <c r="AK492"/>
  <c r="BM492" s="1"/>
  <c r="J194" i="3"/>
  <c r="AH575" i="1"/>
  <c r="AI575" s="1"/>
  <c r="AJ575" s="1"/>
  <c r="J279" i="3" s="1"/>
  <c r="AH497" i="1"/>
  <c r="AI497" s="1"/>
  <c r="AJ497" s="1"/>
  <c r="J201" i="3" s="1"/>
  <c r="AL492" i="1"/>
  <c r="AM492" s="1"/>
  <c r="AB576"/>
  <c r="Y594"/>
  <c r="AF594" s="1"/>
  <c r="BL238"/>
  <c r="BU533"/>
  <c r="BV533" s="1"/>
  <c r="BW533" s="1"/>
  <c r="BW532"/>
  <c r="X595"/>
  <c r="Y595" s="1"/>
  <c r="AA552"/>
  <c r="AG552" s="1"/>
  <c r="AK550"/>
  <c r="BM550" s="1"/>
  <c r="AP598"/>
  <c r="AS598" s="1"/>
  <c r="AT598" s="1"/>
  <c r="AU598" s="1"/>
  <c r="AC587"/>
  <c r="BC577"/>
  <c r="AV587"/>
  <c r="AX587" s="1"/>
  <c r="CB649"/>
  <c r="AZ255"/>
  <c r="BA255" s="1"/>
  <c r="BB255" s="1"/>
  <c r="S577"/>
  <c r="U577" s="1"/>
  <c r="AB577" s="1"/>
  <c r="S595"/>
  <c r="U595" s="1"/>
  <c r="AB595" s="1"/>
  <c r="AD587"/>
  <c r="BD595"/>
  <c r="AU572"/>
  <c r="AY248"/>
  <c r="AC594"/>
  <c r="BJ213"/>
  <c r="BK213" s="1"/>
  <c r="BL213" s="1"/>
  <c r="AY550"/>
  <c r="AZ550" s="1"/>
  <c r="BW464"/>
  <c r="BW667"/>
  <c r="AH495"/>
  <c r="AI495" s="1"/>
  <c r="AJ495" s="1"/>
  <c r="J199" i="3" s="1"/>
  <c r="BF496" i="1"/>
  <c r="BG496" s="1"/>
  <c r="CH496" s="1"/>
  <c r="BI496" s="1"/>
  <c r="BJ496" s="1"/>
  <c r="AG496"/>
  <c r="AF496"/>
  <c r="BQ402"/>
  <c r="AC496"/>
  <c r="AD496"/>
  <c r="AZ203"/>
  <c r="BA203" s="1"/>
  <c r="BD588"/>
  <c r="AP573"/>
  <c r="L277" i="3" s="1"/>
  <c r="BC255" i="1"/>
  <c r="BM255" s="1"/>
  <c r="P253" i="3" s="1"/>
  <c r="Z588" i="1"/>
  <c r="AA588" s="1"/>
  <c r="BC588"/>
  <c r="CE649"/>
  <c r="BQ683"/>
  <c r="AU670"/>
  <c r="AG570"/>
  <c r="BW681"/>
  <c r="BQ422"/>
  <c r="BW393"/>
  <c r="AF587"/>
  <c r="BQ689"/>
  <c r="AY197"/>
  <c r="AY255"/>
  <c r="Z595"/>
  <c r="AE595" s="1"/>
  <c r="S588"/>
  <c r="U588" s="1"/>
  <c r="BC203"/>
  <c r="BE588"/>
  <c r="CI588" s="1"/>
  <c r="AB587"/>
  <c r="BU392"/>
  <c r="BV392" s="1"/>
  <c r="BW392" s="1"/>
  <c r="BQ668"/>
  <c r="BW691"/>
  <c r="BQ676"/>
  <c r="CB601"/>
  <c r="BW680"/>
  <c r="AV500"/>
  <c r="AW500" s="1"/>
  <c r="BQ679"/>
  <c r="CA656"/>
  <c r="BY656"/>
  <c r="BZ656" s="1"/>
  <c r="BX670"/>
  <c r="BS670"/>
  <c r="BU670"/>
  <c r="BV670" s="1"/>
  <c r="BT670"/>
  <c r="CA655"/>
  <c r="BY655"/>
  <c r="BZ655" s="1"/>
  <c r="CC647"/>
  <c r="CD647" s="1"/>
  <c r="CB647"/>
  <c r="CC602"/>
  <c r="CD602" s="1"/>
  <c r="CE602" s="1"/>
  <c r="CB602"/>
  <c r="BO670"/>
  <c r="BP670" s="1"/>
  <c r="BK670"/>
  <c r="BL670" s="1"/>
  <c r="X577"/>
  <c r="Y577" s="1"/>
  <c r="BS509"/>
  <c r="AZ164"/>
  <c r="BA164" s="1"/>
  <c r="AX187"/>
  <c r="K185" i="3" s="1"/>
  <c r="V577" i="1"/>
  <c r="W577" s="1"/>
  <c r="BF577" s="1"/>
  <c r="BE577"/>
  <c r="CI577" s="1"/>
  <c r="BF587"/>
  <c r="BG587" s="1"/>
  <c r="CH587" s="1"/>
  <c r="BI587" s="1"/>
  <c r="BJ587" s="1"/>
  <c r="BQ413"/>
  <c r="BQ398"/>
  <c r="BW676"/>
  <c r="CD640"/>
  <c r="CE640" s="1"/>
  <c r="BW677"/>
  <c r="AX186"/>
  <c r="K184" i="3" s="1"/>
  <c r="BC164" i="1"/>
  <c r="AG587"/>
  <c r="Z577"/>
  <c r="AA577" s="1"/>
  <c r="AG500"/>
  <c r="BF500"/>
  <c r="BG500" s="1"/>
  <c r="CH500" s="1"/>
  <c r="BI500" s="1"/>
  <c r="BJ500" s="1"/>
  <c r="BU440"/>
  <c r="BV440" s="1"/>
  <c r="BQ545"/>
  <c r="BQ449"/>
  <c r="K201" i="3"/>
  <c r="BW684" i="1"/>
  <c r="BV688"/>
  <c r="BW688" s="1"/>
  <c r="BW689"/>
  <c r="CE651"/>
  <c r="CE634"/>
  <c r="BP690"/>
  <c r="BQ690" s="1"/>
  <c r="BQ692"/>
  <c r="BQ680"/>
  <c r="CE637"/>
  <c r="BP675"/>
  <c r="BQ675" s="1"/>
  <c r="CD601"/>
  <c r="CE601" s="1"/>
  <c r="CC603"/>
  <c r="CD603" s="1"/>
  <c r="CE603" s="1"/>
  <c r="CB603"/>
  <c r="CA537"/>
  <c r="Q241" i="3" s="1"/>
  <c r="BW675" i="1"/>
  <c r="CD642"/>
  <c r="CE642" s="1"/>
  <c r="CE653"/>
  <c r="BQ694"/>
  <c r="BW692"/>
  <c r="BW683"/>
  <c r="G559"/>
  <c r="G657" s="1"/>
  <c r="A657"/>
  <c r="Q596"/>
  <c r="BE596" s="1"/>
  <c r="CI596" s="1"/>
  <c r="BH596"/>
  <c r="G560"/>
  <c r="G658" s="1"/>
  <c r="A658"/>
  <c r="CA365"/>
  <c r="Q69" i="3" s="1"/>
  <c r="BY365" i="1"/>
  <c r="BZ365" s="1"/>
  <c r="O69" i="3" s="1"/>
  <c r="AF552" i="1"/>
  <c r="AC552"/>
  <c r="BF552"/>
  <c r="BG552" s="1"/>
  <c r="CH552" s="1"/>
  <c r="BI552" s="1"/>
  <c r="BJ552" s="1"/>
  <c r="BQ360"/>
  <c r="Q578"/>
  <c r="BC578" s="1"/>
  <c r="BH578"/>
  <c r="AZ168"/>
  <c r="BA168" s="1"/>
  <c r="BB168" s="1"/>
  <c r="AD552"/>
  <c r="BT450"/>
  <c r="AY168"/>
  <c r="CA368"/>
  <c r="Q72" i="3" s="1"/>
  <c r="BY531" i="1"/>
  <c r="BZ531" s="1"/>
  <c r="O235" i="3" s="1"/>
  <c r="CA531" i="1"/>
  <c r="CC531" s="1"/>
  <c r="CD531" s="1"/>
  <c r="CE531" s="1"/>
  <c r="BY532"/>
  <c r="BZ532" s="1"/>
  <c r="O236" i="3" s="1"/>
  <c r="CA532" i="1"/>
  <c r="Q236" i="3" s="1"/>
  <c r="BY368" i="1"/>
  <c r="BZ368" s="1"/>
  <c r="O72" i="3" s="1"/>
  <c r="BY356" i="1"/>
  <c r="BZ356" s="1"/>
  <c r="O60" i="3" s="1"/>
  <c r="BY360" i="1"/>
  <c r="BZ360" s="1"/>
  <c r="O64" i="3" s="1"/>
  <c r="BK507" i="1"/>
  <c r="BL507" s="1"/>
  <c r="CA507" s="1"/>
  <c r="BK383"/>
  <c r="BL383" s="1"/>
  <c r="BK446"/>
  <c r="BL446" s="1"/>
  <c r="CB520"/>
  <c r="Q224" i="3"/>
  <c r="BY545" i="1"/>
  <c r="BZ545" s="1"/>
  <c r="O249" i="3" s="1"/>
  <c r="Q231"/>
  <c r="BY527" i="1"/>
  <c r="BZ527" s="1"/>
  <c r="O231" i="3" s="1"/>
  <c r="BK424" i="1"/>
  <c r="BL424" s="1"/>
  <c r="BK441"/>
  <c r="BL441" s="1"/>
  <c r="BK421"/>
  <c r="BL421" s="1"/>
  <c r="BK386"/>
  <c r="BL386" s="1"/>
  <c r="BY556"/>
  <c r="BZ556" s="1"/>
  <c r="O260" i="3" s="1"/>
  <c r="BK389" i="1"/>
  <c r="BL389" s="1"/>
  <c r="BQ436"/>
  <c r="CC347"/>
  <c r="CD347" s="1"/>
  <c r="CE347" s="1"/>
  <c r="CB345"/>
  <c r="CC520"/>
  <c r="CD520" s="1"/>
  <c r="CE520" s="1"/>
  <c r="BQ513"/>
  <c r="BK463"/>
  <c r="BL463" s="1"/>
  <c r="BK450"/>
  <c r="BL450" s="1"/>
  <c r="BO553"/>
  <c r="BP553" s="1"/>
  <c r="BK553"/>
  <c r="BL553" s="1"/>
  <c r="CA553" s="1"/>
  <c r="BK415"/>
  <c r="BL415" s="1"/>
  <c r="BK381"/>
  <c r="BL381" s="1"/>
  <c r="CB362"/>
  <c r="Q66" i="3"/>
  <c r="Q234"/>
  <c r="BY530" i="1"/>
  <c r="BZ530" s="1"/>
  <c r="O234" i="3" s="1"/>
  <c r="Q62"/>
  <c r="CC358" i="1"/>
  <c r="CD358" s="1"/>
  <c r="CE358" s="1"/>
  <c r="BK528"/>
  <c r="BL528" s="1"/>
  <c r="CA528" s="1"/>
  <c r="BK379"/>
  <c r="BL379" s="1"/>
  <c r="BK538"/>
  <c r="BL538" s="1"/>
  <c r="CA538" s="1"/>
  <c r="BK540"/>
  <c r="BL540" s="1"/>
  <c r="BK403"/>
  <c r="BL403" s="1"/>
  <c r="BK400"/>
  <c r="BL400" s="1"/>
  <c r="BK378"/>
  <c r="BL378" s="1"/>
  <c r="BK508"/>
  <c r="BL508" s="1"/>
  <c r="CA508" s="1"/>
  <c r="BK382"/>
  <c r="BL382" s="1"/>
  <c r="BK398"/>
  <c r="BL398" s="1"/>
  <c r="BQ532"/>
  <c r="BO446"/>
  <c r="BP446" s="1"/>
  <c r="BQ446" s="1"/>
  <c r="BQ571"/>
  <c r="CE344"/>
  <c r="BQ553"/>
  <c r="Q40" i="3"/>
  <c r="CB363" i="1"/>
  <c r="CC342"/>
  <c r="CD342" s="1"/>
  <c r="CE342" s="1"/>
  <c r="Q59" i="3"/>
  <c r="CB352" i="1"/>
  <c r="CB342"/>
  <c r="CB355"/>
  <c r="CC352"/>
  <c r="CD352" s="1"/>
  <c r="CE352" s="1"/>
  <c r="CC363"/>
  <c r="CD363" s="1"/>
  <c r="CB360"/>
  <c r="Q54" i="3"/>
  <c r="G367" i="1"/>
  <c r="BR541"/>
  <c r="BT541" s="1"/>
  <c r="BW436"/>
  <c r="BX465"/>
  <c r="BW421"/>
  <c r="BB159"/>
  <c r="BX448"/>
  <c r="BX508"/>
  <c r="BN522"/>
  <c r="M174" i="3"/>
  <c r="BO441" i="1"/>
  <c r="BP441" s="1"/>
  <c r="BQ441" s="1"/>
  <c r="BQ430"/>
  <c r="BQ372"/>
  <c r="H226" i="3"/>
  <c r="CE503" i="1"/>
  <c r="CG516"/>
  <c r="BR459"/>
  <c r="BT459" s="1"/>
  <c r="CG459"/>
  <c r="BT482"/>
  <c r="BR483"/>
  <c r="CG483"/>
  <c r="BR453"/>
  <c r="BT453" s="1"/>
  <c r="CG453"/>
  <c r="BR404"/>
  <c r="CG404"/>
  <c r="CH494"/>
  <c r="BI494" s="1"/>
  <c r="BJ494" s="1"/>
  <c r="CG558"/>
  <c r="BR471"/>
  <c r="CG471"/>
  <c r="CG583"/>
  <c r="CG443"/>
  <c r="CG597"/>
  <c r="CG523"/>
  <c r="BU465"/>
  <c r="BV465" s="1"/>
  <c r="BW465" s="1"/>
  <c r="BR466"/>
  <c r="CG466"/>
  <c r="BR434"/>
  <c r="CG434"/>
  <c r="BR454"/>
  <c r="BX454" s="1"/>
  <c r="CG454"/>
  <c r="CG460"/>
  <c r="BL447"/>
  <c r="BO447"/>
  <c r="BP447" s="1"/>
  <c r="M123" i="3"/>
  <c r="BS419" i="1"/>
  <c r="BT419"/>
  <c r="BU419"/>
  <c r="BV419" s="1"/>
  <c r="BW419" s="1"/>
  <c r="BX419"/>
  <c r="M186" i="3"/>
  <c r="BS482" i="1"/>
  <c r="M226" i="3"/>
  <c r="BS522" i="1"/>
  <c r="BV389"/>
  <c r="BW389" s="1"/>
  <c r="M244" i="3"/>
  <c r="BS540" i="1"/>
  <c r="BU540"/>
  <c r="BV540" s="1"/>
  <c r="BX540"/>
  <c r="BT540"/>
  <c r="M145" i="3"/>
  <c r="BS441" i="1"/>
  <c r="M169" i="3"/>
  <c r="BS465" i="1"/>
  <c r="M152" i="3"/>
  <c r="BS448" i="1"/>
  <c r="M276" i="3"/>
  <c r="BS572" i="1"/>
  <c r="M154" i="3"/>
  <c r="BS450" i="1"/>
  <c r="M172" i="3"/>
  <c r="BS468" i="1"/>
  <c r="BS455"/>
  <c r="M159" i="3"/>
  <c r="M128"/>
  <c r="BX424" i="1"/>
  <c r="BS424"/>
  <c r="BT424"/>
  <c r="BU424"/>
  <c r="BV424" s="1"/>
  <c r="CG456"/>
  <c r="CG442"/>
  <c r="CG467"/>
  <c r="CG534"/>
  <c r="M144" i="3"/>
  <c r="BS440" i="1"/>
  <c r="BT440"/>
  <c r="BS388"/>
  <c r="BX388"/>
  <c r="BU388"/>
  <c r="BV388" s="1"/>
  <c r="M92" i="3"/>
  <c r="BT388" i="1"/>
  <c r="M173" i="3"/>
  <c r="BS469" i="1"/>
  <c r="CG540"/>
  <c r="H244" i="3"/>
  <c r="BT452" i="1"/>
  <c r="BT420"/>
  <c r="CE343"/>
  <c r="BN440"/>
  <c r="BK440" s="1"/>
  <c r="H92" i="3"/>
  <c r="BC168" i="1"/>
  <c r="AY164"/>
  <c r="BC248"/>
  <c r="BM248" s="1"/>
  <c r="P246" i="3" s="1"/>
  <c r="BT448" i="1"/>
  <c r="BX522"/>
  <c r="BX450"/>
  <c r="BT468"/>
  <c r="BQ563"/>
  <c r="CG470"/>
  <c r="BU397"/>
  <c r="BV397" s="1"/>
  <c r="BW397" s="1"/>
  <c r="M101" i="3"/>
  <c r="BT397" i="1"/>
  <c r="BS397"/>
  <c r="BX397"/>
  <c r="M156" i="3"/>
  <c r="BS452" i="1"/>
  <c r="BV400"/>
  <c r="BW400" s="1"/>
  <c r="BL390"/>
  <c r="BO390"/>
  <c r="BP390" s="1"/>
  <c r="M219" i="3"/>
  <c r="BS515" i="1"/>
  <c r="BS514"/>
  <c r="M218" i="3"/>
  <c r="BU514" i="1"/>
  <c r="BV514" s="1"/>
  <c r="BW514" s="1"/>
  <c r="BX514"/>
  <c r="BT514"/>
  <c r="M250" i="3"/>
  <c r="BS546" i="1"/>
  <c r="M141" i="3"/>
  <c r="BS437" i="1"/>
  <c r="M237" i="3"/>
  <c r="BS533" i="1"/>
  <c r="M124" i="3"/>
  <c r="BS420" i="1"/>
  <c r="M286" i="3"/>
  <c r="BS582" i="1"/>
  <c r="M293" i="3"/>
  <c r="BS589" i="1"/>
  <c r="M212" i="3"/>
  <c r="BS508" i="1"/>
  <c r="BU508"/>
  <c r="M127" i="3"/>
  <c r="BS423" i="1"/>
  <c r="CG559"/>
  <c r="CG547"/>
  <c r="CG579"/>
  <c r="BR439"/>
  <c r="CG439"/>
  <c r="BR438"/>
  <c r="BU438" s="1"/>
  <c r="BV438" s="1"/>
  <c r="BW438" s="1"/>
  <c r="CG438"/>
  <c r="BR548"/>
  <c r="BX548" s="1"/>
  <c r="CG548"/>
  <c r="BR457"/>
  <c r="BU457" s="1"/>
  <c r="CG457"/>
  <c r="CG474"/>
  <c r="BR451"/>
  <c r="BR566"/>
  <c r="BX566" s="1"/>
  <c r="CG566"/>
  <c r="Q45" i="3"/>
  <c r="CC341" i="1"/>
  <c r="CD341" s="1"/>
  <c r="CE341" s="1"/>
  <c r="CB341"/>
  <c r="M96" i="3"/>
  <c r="BS392" i="1"/>
  <c r="CG546"/>
  <c r="H250" i="3"/>
  <c r="BN546" i="1"/>
  <c r="BK546" s="1"/>
  <c r="CG573"/>
  <c r="BT522"/>
  <c r="BU452"/>
  <c r="BV452" s="1"/>
  <c r="BU420"/>
  <c r="BV420" s="1"/>
  <c r="BW420" s="1"/>
  <c r="BN388"/>
  <c r="BU468"/>
  <c r="BV468" s="1"/>
  <c r="BQ399"/>
  <c r="H144" i="3"/>
  <c r="CG488" i="1"/>
  <c r="H128" i="3"/>
  <c r="BQ418" i="1"/>
  <c r="BQ565"/>
  <c r="BQ557"/>
  <c r="BQ385"/>
  <c r="BO376"/>
  <c r="BP376" s="1"/>
  <c r="BL376"/>
  <c r="BO533"/>
  <c r="BP533" s="1"/>
  <c r="BQ533" s="1"/>
  <c r="BL533"/>
  <c r="Q223" i="3"/>
  <c r="CC519" i="1"/>
  <c r="CD519" s="1"/>
  <c r="CB519"/>
  <c r="Q44" i="3"/>
  <c r="CC340" i="1"/>
  <c r="CD340" s="1"/>
  <c r="CE340" s="1"/>
  <c r="CB340"/>
  <c r="CD359"/>
  <c r="CE359" s="1"/>
  <c r="BO387"/>
  <c r="BP387" s="1"/>
  <c r="BQ387" s="1"/>
  <c r="BL387"/>
  <c r="BO589"/>
  <c r="BP589" s="1"/>
  <c r="BQ589" s="1"/>
  <c r="BL589"/>
  <c r="BO539"/>
  <c r="BP539" s="1"/>
  <c r="BL539"/>
  <c r="CA539" s="1"/>
  <c r="BO465"/>
  <c r="BP465" s="1"/>
  <c r="BL465"/>
  <c r="AX293"/>
  <c r="K291" i="3" s="1"/>
  <c r="BC201" i="1"/>
  <c r="BH187"/>
  <c r="AL187" s="1"/>
  <c r="AM187" s="1"/>
  <c r="BQ391"/>
  <c r="BQ464"/>
  <c r="BO515"/>
  <c r="BP515" s="1"/>
  <c r="BQ515" s="1"/>
  <c r="BL515"/>
  <c r="BO433"/>
  <c r="BP433" s="1"/>
  <c r="BL433"/>
  <c r="BO582"/>
  <c r="BP582" s="1"/>
  <c r="BQ582" s="1"/>
  <c r="BL582"/>
  <c r="BO564"/>
  <c r="BP564" s="1"/>
  <c r="BQ564" s="1"/>
  <c r="BL564"/>
  <c r="BO437"/>
  <c r="BP437" s="1"/>
  <c r="BQ437" s="1"/>
  <c r="BL437"/>
  <c r="BO452"/>
  <c r="BP452" s="1"/>
  <c r="BL452"/>
  <c r="BO455"/>
  <c r="BP455" s="1"/>
  <c r="BL455"/>
  <c r="BO420"/>
  <c r="BP420" s="1"/>
  <c r="BQ420" s="1"/>
  <c r="BL420"/>
  <c r="CD331"/>
  <c r="CE331" s="1"/>
  <c r="Q60" i="3"/>
  <c r="CB356" i="1"/>
  <c r="CC356"/>
  <c r="CD356" s="1"/>
  <c r="CE356" s="1"/>
  <c r="AZ201"/>
  <c r="BA201" s="1"/>
  <c r="BB201" s="1"/>
  <c r="AW186"/>
  <c r="AW187"/>
  <c r="BO383"/>
  <c r="BP383" s="1"/>
  <c r="BQ383" s="1"/>
  <c r="BO508"/>
  <c r="BP508" s="1"/>
  <c r="BO450"/>
  <c r="BP450" s="1"/>
  <c r="BO581"/>
  <c r="BP581" s="1"/>
  <c r="BL581"/>
  <c r="BO572"/>
  <c r="BP572" s="1"/>
  <c r="BL572"/>
  <c r="BO401"/>
  <c r="BP401" s="1"/>
  <c r="BL401"/>
  <c r="BO377"/>
  <c r="BP377" s="1"/>
  <c r="BL377"/>
  <c r="BO396"/>
  <c r="BP396" s="1"/>
  <c r="BQ396" s="1"/>
  <c r="BL396"/>
  <c r="BP384"/>
  <c r="BQ384" s="1"/>
  <c r="AY201"/>
  <c r="BH186"/>
  <c r="AL186" s="1"/>
  <c r="AM186" s="1"/>
  <c r="AU456"/>
  <c r="BQ380"/>
  <c r="H164" i="3"/>
  <c r="AY230" i="1"/>
  <c r="BM222"/>
  <c r="BN222" s="1"/>
  <c r="AD284"/>
  <c r="AE284" s="1"/>
  <c r="AJ284" s="1"/>
  <c r="BC230"/>
  <c r="BM230" s="1"/>
  <c r="P228" i="3" s="1"/>
  <c r="BH299" i="1"/>
  <c r="AL299" s="1"/>
  <c r="AM299" s="1"/>
  <c r="AZ230"/>
  <c r="BA230" s="1"/>
  <c r="AX249"/>
  <c r="K247" i="3" s="1"/>
  <c r="BH249" i="1"/>
  <c r="AL249" s="1"/>
  <c r="AM249" s="1"/>
  <c r="AW299"/>
  <c r="AW249"/>
  <c r="AU460"/>
  <c r="AP543"/>
  <c r="AS543" s="1"/>
  <c r="AT543" s="1"/>
  <c r="AU543" s="1"/>
  <c r="AY273"/>
  <c r="BH167"/>
  <c r="AL167" s="1"/>
  <c r="AM167" s="1"/>
  <c r="BL212"/>
  <c r="AW167"/>
  <c r="AP542"/>
  <c r="L246" i="3" s="1"/>
  <c r="BQ227" i="1"/>
  <c r="BD216"/>
  <c r="BG215" s="1"/>
  <c r="BI215" s="1"/>
  <c r="N213" i="3" s="1"/>
  <c r="BC273" i="1"/>
  <c r="AU404"/>
  <c r="AT283"/>
  <c r="AU283" s="1"/>
  <c r="AV283" s="1"/>
  <c r="G281" i="3" s="1"/>
  <c r="I281"/>
  <c r="AW293" i="1"/>
  <c r="AV293"/>
  <c r="G291" i="3" s="1"/>
  <c r="BN559" i="1"/>
  <c r="BK559" s="1"/>
  <c r="H263" i="3"/>
  <c r="AY267" i="1"/>
  <c r="K265" i="3"/>
  <c r="BJ221" i="1"/>
  <c r="BK221" s="1"/>
  <c r="BL221" s="1"/>
  <c r="N219" i="3"/>
  <c r="AZ183" i="1"/>
  <c r="BA183" s="1"/>
  <c r="BB183" s="1"/>
  <c r="K181" i="3"/>
  <c r="AS561" i="1"/>
  <c r="AT561" s="1"/>
  <c r="AU561" s="1"/>
  <c r="L265" i="3"/>
  <c r="AQ461" i="1"/>
  <c r="L165" i="3"/>
  <c r="BN547" i="1"/>
  <c r="BK547" s="1"/>
  <c r="H251" i="3"/>
  <c r="BJ253" i="1"/>
  <c r="BK253" s="1"/>
  <c r="BL253" s="1"/>
  <c r="N251" i="3"/>
  <c r="AZ200" i="1"/>
  <c r="BA200" s="1"/>
  <c r="K198" i="3"/>
  <c r="AL486" i="1"/>
  <c r="AM486" s="1"/>
  <c r="J190" i="3"/>
  <c r="BC256" i="1"/>
  <c r="BD256" s="1"/>
  <c r="BG255" s="1"/>
  <c r="BI255" s="1"/>
  <c r="K254" i="3"/>
  <c r="AL518" i="1"/>
  <c r="AM518" s="1"/>
  <c r="AN518" s="1"/>
  <c r="J222" i="3"/>
  <c r="AY223" i="1"/>
  <c r="K221" i="3"/>
  <c r="AY241" i="1"/>
  <c r="K239" i="3"/>
  <c r="BJ263" i="1"/>
  <c r="BK263" s="1"/>
  <c r="BL263" s="1"/>
  <c r="N261" i="3"/>
  <c r="BN216" i="1"/>
  <c r="P214" i="3"/>
  <c r="AT275" i="1"/>
  <c r="AU275" s="1"/>
  <c r="AV275" s="1"/>
  <c r="G273" i="3" s="1"/>
  <c r="I273"/>
  <c r="AY274" i="1"/>
  <c r="K272" i="3"/>
  <c r="BJ227" i="1"/>
  <c r="BK227" s="1"/>
  <c r="BL227" s="1"/>
  <c r="N225" i="3"/>
  <c r="BH206" i="1"/>
  <c r="AL206" s="1"/>
  <c r="AM206" s="1"/>
  <c r="AV206"/>
  <c r="G204" i="3" s="1"/>
  <c r="BJ262" i="1"/>
  <c r="BK262" s="1"/>
  <c r="N260" i="3"/>
  <c r="H277"/>
  <c r="AW231" i="1"/>
  <c r="AV231"/>
  <c r="G229" i="3" s="1"/>
  <c r="BC300" i="1"/>
  <c r="K298" i="3"/>
  <c r="AT301" i="1"/>
  <c r="AU301" s="1"/>
  <c r="AV301" s="1"/>
  <c r="G299" i="3" s="1"/>
  <c r="I299"/>
  <c r="BO240" i="1"/>
  <c r="BP240" s="1"/>
  <c r="P238" i="3"/>
  <c r="H178"/>
  <c r="BN423" i="1"/>
  <c r="BO423" s="1"/>
  <c r="BP423" s="1"/>
  <c r="H127" i="3"/>
  <c r="BN534" i="1"/>
  <c r="H238" i="3"/>
  <c r="BJ214" i="1"/>
  <c r="BK214" s="1"/>
  <c r="BL214" s="1"/>
  <c r="N212" i="3"/>
  <c r="BN397" i="1"/>
  <c r="H101" i="3"/>
  <c r="H227"/>
  <c r="AS590" i="1"/>
  <c r="AT590" s="1"/>
  <c r="AU590" s="1"/>
  <c r="L294" i="3"/>
  <c r="AQ257" i="1"/>
  <c r="AR257" s="1"/>
  <c r="AS257" s="1"/>
  <c r="I255" i="3"/>
  <c r="BN468" i="1"/>
  <c r="BO468" s="1"/>
  <c r="H172" i="3"/>
  <c r="BO229" i="1"/>
  <c r="BP229" s="1"/>
  <c r="BQ229" s="1"/>
  <c r="P227" i="3"/>
  <c r="BN457" i="1"/>
  <c r="H161" i="3"/>
  <c r="AQ294" i="1"/>
  <c r="AR294" s="1"/>
  <c r="AS294" s="1"/>
  <c r="I292" i="3"/>
  <c r="AY224" i="1"/>
  <c r="K222" i="3"/>
  <c r="AS591" i="1"/>
  <c r="AT591" s="1"/>
  <c r="AU591" s="1"/>
  <c r="L295" i="3"/>
  <c r="BN456" i="1"/>
  <c r="BO456" s="1"/>
  <c r="H160" i="3"/>
  <c r="AS470" i="1"/>
  <c r="AT470" s="1"/>
  <c r="AU470" s="1"/>
  <c r="L174" i="3"/>
  <c r="AS584" i="1"/>
  <c r="AT584" s="1"/>
  <c r="L288" i="3"/>
  <c r="AY205" i="1"/>
  <c r="K203" i="3"/>
  <c r="BN482" i="1"/>
  <c r="BK482" s="1"/>
  <c r="H186" i="3"/>
  <c r="H157"/>
  <c r="BN509" i="1"/>
  <c r="BK509" s="1"/>
  <c r="H213" i="3"/>
  <c r="BN469" i="1"/>
  <c r="H173" i="3"/>
  <c r="BN419" i="1"/>
  <c r="BK419" s="1"/>
  <c r="H123" i="3"/>
  <c r="CC366" i="1"/>
  <c r="CD366" s="1"/>
  <c r="CE366" s="1"/>
  <c r="CB366"/>
  <c r="CD364"/>
  <c r="CE364" s="1"/>
  <c r="CE357"/>
  <c r="CB555"/>
  <c r="CC555"/>
  <c r="CD555" s="1"/>
  <c r="CE555" s="1"/>
  <c r="CB527"/>
  <c r="CC527"/>
  <c r="CD527" s="1"/>
  <c r="CB506"/>
  <c r="CC506"/>
  <c r="CD506" s="1"/>
  <c r="CD355"/>
  <c r="CE355" s="1"/>
  <c r="BZ537"/>
  <c r="O241" i="3" s="1"/>
  <c r="CD351" i="1"/>
  <c r="CE351" s="1"/>
  <c r="CC505"/>
  <c r="CD505" s="1"/>
  <c r="CB505"/>
  <c r="CB529"/>
  <c r="CC529"/>
  <c r="CD529" s="1"/>
  <c r="CE339"/>
  <c r="BN229"/>
  <c r="AX231"/>
  <c r="BB173"/>
  <c r="BC241"/>
  <c r="BM241" s="1"/>
  <c r="AK486"/>
  <c r="BM486" s="1"/>
  <c r="BH231"/>
  <c r="AL231" s="1"/>
  <c r="AM231" s="1"/>
  <c r="AZ241"/>
  <c r="BA241" s="1"/>
  <c r="AU205"/>
  <c r="BH205" s="1"/>
  <c r="AL205" s="1"/>
  <c r="AM205" s="1"/>
  <c r="AQ590"/>
  <c r="AP510"/>
  <c r="BH293"/>
  <c r="AL293" s="1"/>
  <c r="AM293" s="1"/>
  <c r="BP530"/>
  <c r="BQ530" s="1"/>
  <c r="BQ527"/>
  <c r="BQ368"/>
  <c r="BW396"/>
  <c r="BC200"/>
  <c r="AY200"/>
  <c r="BQ531"/>
  <c r="AS461"/>
  <c r="AT461" s="1"/>
  <c r="AU461" s="1"/>
  <c r="BQ403"/>
  <c r="AY300"/>
  <c r="BO528"/>
  <c r="BP528" s="1"/>
  <c r="BQ528" s="1"/>
  <c r="BO463"/>
  <c r="BP463" s="1"/>
  <c r="BO379"/>
  <c r="BO538"/>
  <c r="BP538" s="1"/>
  <c r="BQ538" s="1"/>
  <c r="BO424"/>
  <c r="BP424" s="1"/>
  <c r="BO386"/>
  <c r="BP386" s="1"/>
  <c r="BQ386" s="1"/>
  <c r="BO381"/>
  <c r="BP400"/>
  <c r="BQ400" s="1"/>
  <c r="BO415"/>
  <c r="BO421"/>
  <c r="BO507"/>
  <c r="BO540"/>
  <c r="BP540" s="1"/>
  <c r="BP408"/>
  <c r="BQ408" s="1"/>
  <c r="BP373"/>
  <c r="BQ373" s="1"/>
  <c r="AH551"/>
  <c r="AI551" s="1"/>
  <c r="AJ551" s="1"/>
  <c r="AQ584"/>
  <c r="BP375"/>
  <c r="BQ375" s="1"/>
  <c r="BQ254"/>
  <c r="BD229"/>
  <c r="BG228" s="1"/>
  <c r="BI228" s="1"/>
  <c r="BN404"/>
  <c r="BN448"/>
  <c r="BN392"/>
  <c r="BC223"/>
  <c r="BM223" s="1"/>
  <c r="BX482"/>
  <c r="BN554"/>
  <c r="AZ223"/>
  <c r="BA223" s="1"/>
  <c r="BB223" s="1"/>
  <c r="AQ561"/>
  <c r="BU482"/>
  <c r="BV482" s="1"/>
  <c r="BW482" s="1"/>
  <c r="BN514"/>
  <c r="BN451"/>
  <c r="BV376"/>
  <c r="BW376" s="1"/>
  <c r="AZ300"/>
  <c r="BA300" s="1"/>
  <c r="BB300" s="1"/>
  <c r="H171" i="3"/>
  <c r="BX391" i="1"/>
  <c r="BT391"/>
  <c r="BT582"/>
  <c r="BU515"/>
  <c r="BV515" s="1"/>
  <c r="BW515" s="1"/>
  <c r="BV432"/>
  <c r="BW432" s="1"/>
  <c r="H174" i="3"/>
  <c r="BU447" i="1"/>
  <c r="BV447" s="1"/>
  <c r="BW447" s="1"/>
  <c r="BX447"/>
  <c r="BT447"/>
  <c r="H147" i="3"/>
  <c r="BX553" i="1"/>
  <c r="BU553"/>
  <c r="BV553" s="1"/>
  <c r="BW553" s="1"/>
  <c r="BU422"/>
  <c r="BV422" s="1"/>
  <c r="BW422" s="1"/>
  <c r="BX422"/>
  <c r="BD240"/>
  <c r="BG239" s="1"/>
  <c r="BI239" s="1"/>
  <c r="AH498"/>
  <c r="AI498" s="1"/>
  <c r="AJ498" s="1"/>
  <c r="BU391"/>
  <c r="BV391" s="1"/>
  <c r="BW391" s="1"/>
  <c r="BX513"/>
  <c r="BT513"/>
  <c r="BY513" s="1"/>
  <c r="BU513"/>
  <c r="BV513" s="1"/>
  <c r="AN302"/>
  <c r="D300" i="3" s="1"/>
  <c r="AQ580" i="1"/>
  <c r="AX562"/>
  <c r="BA562" s="1"/>
  <c r="E266" i="3" s="1"/>
  <c r="BC183" i="1"/>
  <c r="AK518"/>
  <c r="BM518" s="1"/>
  <c r="AS462"/>
  <c r="AT462" s="1"/>
  <c r="AU462" s="1"/>
  <c r="BN240"/>
  <c r="AH494"/>
  <c r="AI494" s="1"/>
  <c r="AJ494" s="1"/>
  <c r="AT257"/>
  <c r="AU257" s="1"/>
  <c r="AZ256"/>
  <c r="BA256" s="1"/>
  <c r="BB256" s="1"/>
  <c r="BO221"/>
  <c r="BP221" s="1"/>
  <c r="BQ221" s="1"/>
  <c r="BN221"/>
  <c r="BW564"/>
  <c r="AU300"/>
  <c r="BC205"/>
  <c r="BV445"/>
  <c r="BW445" s="1"/>
  <c r="AQ591"/>
  <c r="AP480"/>
  <c r="AX586"/>
  <c r="AW586"/>
  <c r="AY486"/>
  <c r="AZ486" s="1"/>
  <c r="BA486"/>
  <c r="E190" i="3" s="1"/>
  <c r="AX526" i="1"/>
  <c r="AW526"/>
  <c r="BU565"/>
  <c r="BV565" s="1"/>
  <c r="BW565" s="1"/>
  <c r="BX565"/>
  <c r="BT565"/>
  <c r="BT469"/>
  <c r="BX469"/>
  <c r="BU469"/>
  <c r="AY495"/>
  <c r="AZ495" s="1"/>
  <c r="BA495"/>
  <c r="E199" i="3" s="1"/>
  <c r="BU581" i="1"/>
  <c r="BV581" s="1"/>
  <c r="BW581" s="1"/>
  <c r="BX581"/>
  <c r="BT581"/>
  <c r="AW552"/>
  <c r="AX552"/>
  <c r="AP478"/>
  <c r="BU423"/>
  <c r="BV423" s="1"/>
  <c r="BW423" s="1"/>
  <c r="BT423"/>
  <c r="BX423"/>
  <c r="BT387"/>
  <c r="BU387"/>
  <c r="BV387" s="1"/>
  <c r="BW387" s="1"/>
  <c r="BX387"/>
  <c r="AY498"/>
  <c r="AZ498" s="1"/>
  <c r="BA498"/>
  <c r="E202" i="3" s="1"/>
  <c r="BT521" i="1"/>
  <c r="CA521" s="1"/>
  <c r="BX521"/>
  <c r="BU521"/>
  <c r="BV521" s="1"/>
  <c r="BW521" s="1"/>
  <c r="BU571"/>
  <c r="BV571" s="1"/>
  <c r="BW571" s="1"/>
  <c r="BT571"/>
  <c r="BX571"/>
  <c r="BW448"/>
  <c r="BF570"/>
  <c r="BG570" s="1"/>
  <c r="CH570" s="1"/>
  <c r="BI570" s="1"/>
  <c r="BJ570" s="1"/>
  <c r="AY593"/>
  <c r="AZ593" s="1"/>
  <c r="BA593"/>
  <c r="E297" i="3" s="1"/>
  <c r="AY574" i="1"/>
  <c r="AZ574" s="1"/>
  <c r="BA574"/>
  <c r="E278" i="3" s="1"/>
  <c r="AV570" i="1"/>
  <c r="BD266"/>
  <c r="BG265" s="1"/>
  <c r="BI265" s="1"/>
  <c r="AX250"/>
  <c r="AZ182"/>
  <c r="AY182"/>
  <c r="BC182"/>
  <c r="AN284"/>
  <c r="D282" i="3" s="1"/>
  <c r="AW206" i="1"/>
  <c r="X302"/>
  <c r="AP302" s="1"/>
  <c r="AQ301"/>
  <c r="AR301" s="1"/>
  <c r="AS301" s="1"/>
  <c r="BC224"/>
  <c r="BM224" s="1"/>
  <c r="AT294"/>
  <c r="AU294" s="1"/>
  <c r="AN478"/>
  <c r="BC267"/>
  <c r="AD302"/>
  <c r="AE302" s="1"/>
  <c r="AJ302" s="1"/>
  <c r="AX206"/>
  <c r="BC282"/>
  <c r="AZ282"/>
  <c r="BA282" s="1"/>
  <c r="BB282" s="1"/>
  <c r="AY282"/>
  <c r="BC274"/>
  <c r="Y276"/>
  <c r="Z276" s="1"/>
  <c r="AN276" s="1"/>
  <c r="D274" i="3" s="1"/>
  <c r="AU282" i="1"/>
  <c r="AV282" s="1"/>
  <c r="G280" i="3" s="1"/>
  <c r="AQ283" i="1"/>
  <c r="AR283" s="1"/>
  <c r="AS283" s="1"/>
  <c r="AZ274"/>
  <c r="BA274" s="1"/>
  <c r="AZ224"/>
  <c r="BA224" s="1"/>
  <c r="AY183"/>
  <c r="BO216"/>
  <c r="BP216" s="1"/>
  <c r="AQ275"/>
  <c r="AR275" s="1"/>
  <c r="AS275" s="1"/>
  <c r="T596"/>
  <c r="T578"/>
  <c r="AZ205"/>
  <c r="BA205" s="1"/>
  <c r="AS232"/>
  <c r="AY256"/>
  <c r="AD588"/>
  <c r="AF570"/>
  <c r="AZ267"/>
  <c r="BA267" s="1"/>
  <c r="BB267" s="1"/>
  <c r="AX232"/>
  <c r="AC588"/>
  <c r="AX268"/>
  <c r="AT258"/>
  <c r="AU258" s="1"/>
  <c r="AV258" s="1"/>
  <c r="G256" i="3" s="1"/>
  <c r="AQ258" i="1"/>
  <c r="AR258" s="1"/>
  <c r="AS258" s="1"/>
  <c r="BJ70"/>
  <c r="BK70" s="1"/>
  <c r="BN228"/>
  <c r="BO228"/>
  <c r="BP228" s="1"/>
  <c r="BQ228" s="1"/>
  <c r="BC292"/>
  <c r="AZ292"/>
  <c r="AY292"/>
  <c r="BJ71"/>
  <c r="BK71" s="1"/>
  <c r="BL71" s="1"/>
  <c r="A561"/>
  <c r="BE267"/>
  <c r="A78"/>
  <c r="A370"/>
  <c r="A270"/>
  <c r="BE76"/>
  <c r="BC185"/>
  <c r="AZ185"/>
  <c r="BA185" s="1"/>
  <c r="BB185" s="1"/>
  <c r="AY185"/>
  <c r="AU202"/>
  <c r="AV202" s="1"/>
  <c r="G200" i="3" s="1"/>
  <c r="AX202" i="1"/>
  <c r="K200" i="3" s="1"/>
  <c r="BO264" i="1"/>
  <c r="BP264" s="1"/>
  <c r="BN264"/>
  <c r="A77"/>
  <c r="A369"/>
  <c r="A269"/>
  <c r="BE75"/>
  <c r="BA266"/>
  <c r="BB266" s="1"/>
  <c r="BA162"/>
  <c r="BB162" s="1"/>
  <c r="BB192"/>
  <c r="BM266"/>
  <c r="P264" i="3" s="1"/>
  <c r="BQ262" i="1"/>
  <c r="BB178"/>
  <c r="BQ263"/>
  <c r="AS268"/>
  <c r="BM74"/>
  <c r="P72" i="3" s="1"/>
  <c r="BD74" i="1"/>
  <c r="BG73" s="1"/>
  <c r="BI73" s="1"/>
  <c r="N71" i="3" s="1"/>
  <c r="BC181" i="1"/>
  <c r="AZ181"/>
  <c r="BA181" s="1"/>
  <c r="AY181"/>
  <c r="BH281"/>
  <c r="AL281" s="1"/>
  <c r="AM281" s="1"/>
  <c r="AW281"/>
  <c r="A562"/>
  <c r="BE268"/>
  <c r="BH204"/>
  <c r="AL204" s="1"/>
  <c r="AM204" s="1"/>
  <c r="AW204"/>
  <c r="BH181"/>
  <c r="AL181" s="1"/>
  <c r="AM181" s="1"/>
  <c r="AW181"/>
  <c r="BO71"/>
  <c r="BP71" s="1"/>
  <c r="BQ71" s="1"/>
  <c r="BN71"/>
  <c r="BM265"/>
  <c r="P263" i="3" s="1"/>
  <c r="BD265" i="1"/>
  <c r="BG264" s="1"/>
  <c r="BI264" s="1"/>
  <c r="BH292"/>
  <c r="AL292" s="1"/>
  <c r="AM292" s="1"/>
  <c r="AW292"/>
  <c r="BO72"/>
  <c r="BP72" s="1"/>
  <c r="BN72"/>
  <c r="BH250"/>
  <c r="AL250" s="1"/>
  <c r="AM250" s="1"/>
  <c r="AW250"/>
  <c r="BH232"/>
  <c r="AL232" s="1"/>
  <c r="AM232" s="1"/>
  <c r="AW232"/>
  <c r="Y258"/>
  <c r="Z258" s="1"/>
  <c r="AN258" s="1"/>
  <c r="D256" i="3" s="1"/>
  <c r="BC204" i="1"/>
  <c r="AZ204"/>
  <c r="BA204" s="1"/>
  <c r="AY204"/>
  <c r="AQ276"/>
  <c r="AR276" s="1"/>
  <c r="AT276"/>
  <c r="AU276" s="1"/>
  <c r="AV276" s="1"/>
  <c r="G274" i="3" s="1"/>
  <c r="AU242" i="1"/>
  <c r="AV242" s="1"/>
  <c r="G240" i="3" s="1"/>
  <c r="AX242" i="1"/>
  <c r="K240" i="3" s="1"/>
  <c r="BH185" i="1"/>
  <c r="AL185" s="1"/>
  <c r="AM185" s="1"/>
  <c r="AW185"/>
  <c r="BC281"/>
  <c r="AZ281"/>
  <c r="BA281" s="1"/>
  <c r="BB281" s="1"/>
  <c r="AY281"/>
  <c r="BM73"/>
  <c r="P71" i="3" s="1"/>
  <c r="BD73" i="1"/>
  <c r="BG72" s="1"/>
  <c r="BI72" s="1"/>
  <c r="N70" i="3" s="1"/>
  <c r="BH268" i="1"/>
  <c r="AL268" s="1"/>
  <c r="AM268" s="1"/>
  <c r="AW268"/>
  <c r="X284"/>
  <c r="AP284" s="1"/>
  <c r="I282" i="3" s="1"/>
  <c r="AW496" i="1" l="1"/>
  <c r="AS580"/>
  <c r="AT580" s="1"/>
  <c r="L166" i="3"/>
  <c r="AY544" i="1"/>
  <c r="AZ544" s="1"/>
  <c r="AK497"/>
  <c r="BM497" s="1"/>
  <c r="AK574"/>
  <c r="BM574" s="1"/>
  <c r="J278" i="3"/>
  <c r="AP536" i="1"/>
  <c r="AQ536" s="1"/>
  <c r="BA551"/>
  <c r="E255" i="3" s="1"/>
  <c r="AK489" i="1"/>
  <c r="BM489" s="1"/>
  <c r="L205" i="3"/>
  <c r="AL489" i="1"/>
  <c r="AM489" s="1"/>
  <c r="AN489" s="1"/>
  <c r="AS501"/>
  <c r="AT501" s="1"/>
  <c r="AU501" s="1"/>
  <c r="AU597"/>
  <c r="V4" i="7"/>
  <c r="O10" i="6" s="1"/>
  <c r="O50" i="10" s="1"/>
  <c r="N59" i="7"/>
  <c r="W4" s="1"/>
  <c r="P10" i="6" s="1"/>
  <c r="P50" i="10" s="1"/>
  <c r="AH562" i="1"/>
  <c r="AI562" s="1"/>
  <c r="AJ562" s="1"/>
  <c r="J266" i="3" s="1"/>
  <c r="AQ485" i="1"/>
  <c r="BR485" s="1"/>
  <c r="AQ549"/>
  <c r="BR549" s="1"/>
  <c r="L177" i="3"/>
  <c r="AS524" i="1"/>
  <c r="AT524" s="1"/>
  <c r="AU524" s="1"/>
  <c r="AP490"/>
  <c r="AS490" s="1"/>
  <c r="AT490" s="1"/>
  <c r="AU490" s="1"/>
  <c r="AQ472"/>
  <c r="BR472" s="1"/>
  <c r="AQ475"/>
  <c r="BR475" s="1"/>
  <c r="L189" i="3"/>
  <c r="AQ458" i="1"/>
  <c r="BR458" s="1"/>
  <c r="AK491"/>
  <c r="BM491" s="1"/>
  <c r="AP481"/>
  <c r="L185" i="3" s="1"/>
  <c r="AS458" i="1"/>
  <c r="AT458" s="1"/>
  <c r="AU458" s="1"/>
  <c r="L253" i="3"/>
  <c r="L228"/>
  <c r="AH586" i="1"/>
  <c r="AI586" s="1"/>
  <c r="AJ586" s="1"/>
  <c r="J290" i="3" s="1"/>
  <c r="AH526" i="1"/>
  <c r="AI526" s="1"/>
  <c r="AJ526" s="1"/>
  <c r="J230" i="3" s="1"/>
  <c r="L180"/>
  <c r="AQ476" i="1"/>
  <c r="BR476" s="1"/>
  <c r="BX476" s="1"/>
  <c r="AS473"/>
  <c r="AT473" s="1"/>
  <c r="AU473" s="1"/>
  <c r="L191" i="3"/>
  <c r="AE588" i="1"/>
  <c r="AL544"/>
  <c r="AM544" s="1"/>
  <c r="AP592"/>
  <c r="L296" i="3" s="1"/>
  <c r="BC187" i="1"/>
  <c r="AK569"/>
  <c r="BM569" s="1"/>
  <c r="BA569"/>
  <c r="E273" i="3" s="1"/>
  <c r="AL569" i="1"/>
  <c r="AM569" s="1"/>
  <c r="AN569" s="1"/>
  <c r="AK575"/>
  <c r="BM575" s="1"/>
  <c r="AS488"/>
  <c r="AT488" s="1"/>
  <c r="BF594"/>
  <c r="BG594" s="1"/>
  <c r="CH594" s="1"/>
  <c r="BI594" s="1"/>
  <c r="BJ594" s="1"/>
  <c r="L179" i="3"/>
  <c r="AL575" i="1"/>
  <c r="AM575" s="1"/>
  <c r="AN575" s="1"/>
  <c r="AX500"/>
  <c r="AY500" s="1"/>
  <c r="AZ500" s="1"/>
  <c r="L176" i="3"/>
  <c r="L239"/>
  <c r="BT566" i="1"/>
  <c r="AQ488"/>
  <c r="BR488" s="1"/>
  <c r="M192" i="3" s="1"/>
  <c r="O18" i="6"/>
  <c r="S49" i="10" s="1"/>
  <c r="AZ187" i="1"/>
  <c r="BA187" s="1"/>
  <c r="BB187" s="1"/>
  <c r="Z578"/>
  <c r="AA578" s="1"/>
  <c r="L264" i="3"/>
  <c r="AY187" i="1"/>
  <c r="AE577"/>
  <c r="AS560"/>
  <c r="AT560" s="1"/>
  <c r="AQ567"/>
  <c r="BR567" s="1"/>
  <c r="BX567" s="1"/>
  <c r="AS567"/>
  <c r="AT567" s="1"/>
  <c r="AU567" s="1"/>
  <c r="AF588"/>
  <c r="AQ535"/>
  <c r="BR535" s="1"/>
  <c r="AQ479"/>
  <c r="BR479" s="1"/>
  <c r="BU479" s="1"/>
  <c r="BV479" s="1"/>
  <c r="BW479" s="1"/>
  <c r="AH500"/>
  <c r="AI500" s="1"/>
  <c r="AJ500" s="1"/>
  <c r="J204" i="3" s="1"/>
  <c r="AV577" i="1"/>
  <c r="AW577" s="1"/>
  <c r="AL491"/>
  <c r="AM491" s="1"/>
  <c r="AN491" s="1"/>
  <c r="AL497"/>
  <c r="AM497" s="1"/>
  <c r="AN497" s="1"/>
  <c r="AP493"/>
  <c r="L197" i="3" s="1"/>
  <c r="AY497" i="1"/>
  <c r="AZ497" s="1"/>
  <c r="AQ487"/>
  <c r="BR487" s="1"/>
  <c r="BT487" s="1"/>
  <c r="CC648"/>
  <c r="CD648" s="1"/>
  <c r="AK593"/>
  <c r="BM593" s="1"/>
  <c r="AF577"/>
  <c r="AX499"/>
  <c r="BA499" s="1"/>
  <c r="E203" i="3" s="1"/>
  <c r="AU548" i="1"/>
  <c r="AH587"/>
  <c r="AI587" s="1"/>
  <c r="AJ587" s="1"/>
  <c r="J291" i="3" s="1"/>
  <c r="BX554" i="1"/>
  <c r="AL593"/>
  <c r="AM593" s="1"/>
  <c r="AN593" s="1"/>
  <c r="BX541"/>
  <c r="BB203"/>
  <c r="AG577"/>
  <c r="AP525"/>
  <c r="L229" i="3" s="1"/>
  <c r="AX576" i="1"/>
  <c r="AY576" s="1"/>
  <c r="AZ576" s="1"/>
  <c r="AP477"/>
  <c r="AQ477" s="1"/>
  <c r="AS479"/>
  <c r="AT479" s="1"/>
  <c r="AU479" s="1"/>
  <c r="BA575"/>
  <c r="E279" i="3" s="1"/>
  <c r="L302"/>
  <c r="AW587" i="1"/>
  <c r="CA533"/>
  <c r="CC533" s="1"/>
  <c r="CD533" s="1"/>
  <c r="AY494"/>
  <c r="AZ494" s="1"/>
  <c r="AP550"/>
  <c r="L254" i="3" s="1"/>
  <c r="AA595" i="1"/>
  <c r="AG595" s="1"/>
  <c r="AL495"/>
  <c r="AM495" s="1"/>
  <c r="AN495" s="1"/>
  <c r="AY491"/>
  <c r="AZ491" s="1"/>
  <c r="AH576"/>
  <c r="AI576" s="1"/>
  <c r="AJ576" s="1"/>
  <c r="J280" i="3" s="1"/>
  <c r="BG588" i="1"/>
  <c r="CH588" s="1"/>
  <c r="BI588" s="1"/>
  <c r="BJ588" s="1"/>
  <c r="AS484"/>
  <c r="AT484" s="1"/>
  <c r="AH499"/>
  <c r="AI499" s="1"/>
  <c r="AJ499" s="1"/>
  <c r="J203" i="3" s="1"/>
  <c r="AQ484" i="1"/>
  <c r="BR484" s="1"/>
  <c r="BU484" s="1"/>
  <c r="BV484" s="1"/>
  <c r="AK544"/>
  <c r="BM544" s="1"/>
  <c r="BT554"/>
  <c r="BU554"/>
  <c r="BV554" s="1"/>
  <c r="BW554" s="1"/>
  <c r="BA518"/>
  <c r="E222" i="3" s="1"/>
  <c r="AY518" i="1"/>
  <c r="AZ518" s="1"/>
  <c r="AP568"/>
  <c r="L272" i="3" s="1"/>
  <c r="AQ598" i="1"/>
  <c r="BR598" s="1"/>
  <c r="AS517"/>
  <c r="AT517" s="1"/>
  <c r="AU517" s="1"/>
  <c r="BN248"/>
  <c r="V596"/>
  <c r="W596" s="1"/>
  <c r="AQ517"/>
  <c r="BR517" s="1"/>
  <c r="BU517" s="1"/>
  <c r="BV517" s="1"/>
  <c r="BW517" s="1"/>
  <c r="AS573"/>
  <c r="AT573" s="1"/>
  <c r="AU573" s="1"/>
  <c r="BS554"/>
  <c r="AG594"/>
  <c r="AH594" s="1"/>
  <c r="AI594" s="1"/>
  <c r="AJ594" s="1"/>
  <c r="J298" i="3" s="1"/>
  <c r="AC595" i="1"/>
  <c r="AD595"/>
  <c r="AV594"/>
  <c r="AW594" s="1"/>
  <c r="AP585"/>
  <c r="AS585" s="1"/>
  <c r="AT585" s="1"/>
  <c r="AU585" s="1"/>
  <c r="AU476"/>
  <c r="AC577"/>
  <c r="AP492"/>
  <c r="AS492" s="1"/>
  <c r="AT492" s="1"/>
  <c r="BT460"/>
  <c r="BT438"/>
  <c r="BB230"/>
  <c r="AD577"/>
  <c r="BX457"/>
  <c r="BX467"/>
  <c r="CE648"/>
  <c r="AH570"/>
  <c r="AI570" s="1"/>
  <c r="AJ570" s="1"/>
  <c r="J274" i="3" s="1"/>
  <c r="AK495" i="1"/>
  <c r="BM495" s="1"/>
  <c r="AN492"/>
  <c r="BU453"/>
  <c r="BV453" s="1"/>
  <c r="BW453" s="1"/>
  <c r="AF595"/>
  <c r="AN486"/>
  <c r="AX275"/>
  <c r="K273" i="3" s="1"/>
  <c r="BH275" i="1"/>
  <c r="AL275" s="1"/>
  <c r="AM275" s="1"/>
  <c r="BQ450"/>
  <c r="AV595"/>
  <c r="AW595" s="1"/>
  <c r="BU454"/>
  <c r="BV454" s="1"/>
  <c r="BW454" s="1"/>
  <c r="BU541"/>
  <c r="BV541" s="1"/>
  <c r="BW541" s="1"/>
  <c r="BF595"/>
  <c r="BG595" s="1"/>
  <c r="CH595" s="1"/>
  <c r="BI595" s="1"/>
  <c r="BJ595" s="1"/>
  <c r="CE363"/>
  <c r="AW275"/>
  <c r="AZ249"/>
  <c r="BA249" s="1"/>
  <c r="BB249" s="1"/>
  <c r="BQ377"/>
  <c r="BQ572"/>
  <c r="AG588"/>
  <c r="AB588"/>
  <c r="AQ573"/>
  <c r="BR573" s="1"/>
  <c r="BU573" s="1"/>
  <c r="BV573" s="1"/>
  <c r="BW573" s="1"/>
  <c r="AH496"/>
  <c r="AI496" s="1"/>
  <c r="AJ496" s="1"/>
  <c r="J200" i="3" s="1"/>
  <c r="AV588" i="1"/>
  <c r="AX588" s="1"/>
  <c r="BX438"/>
  <c r="BQ240"/>
  <c r="AU580"/>
  <c r="AH552"/>
  <c r="AI552" s="1"/>
  <c r="AJ552" s="1"/>
  <c r="J256" i="3" s="1"/>
  <c r="BC186" i="1"/>
  <c r="BD255"/>
  <c r="BG254" s="1"/>
  <c r="BI254" s="1"/>
  <c r="N252" i="3" s="1"/>
  <c r="BW440" i="1"/>
  <c r="AZ186"/>
  <c r="BA186" s="1"/>
  <c r="BN255"/>
  <c r="CE647"/>
  <c r="AY186"/>
  <c r="BO255"/>
  <c r="BP255" s="1"/>
  <c r="BQ255" s="1"/>
  <c r="BG577"/>
  <c r="CH577" s="1"/>
  <c r="BI577" s="1"/>
  <c r="BJ577" s="1"/>
  <c r="BU459"/>
  <c r="BV459" s="1"/>
  <c r="BW459" s="1"/>
  <c r="BE578"/>
  <c r="CI578" s="1"/>
  <c r="BT454"/>
  <c r="BD578"/>
  <c r="S578"/>
  <c r="U578" s="1"/>
  <c r="AB578" s="1"/>
  <c r="X578"/>
  <c r="AD578" s="1"/>
  <c r="V578"/>
  <c r="W578" s="1"/>
  <c r="AU472"/>
  <c r="BW540"/>
  <c r="BW670"/>
  <c r="CC655"/>
  <c r="CD655" s="1"/>
  <c r="CE655" s="1"/>
  <c r="CB655"/>
  <c r="BX459"/>
  <c r="BW452"/>
  <c r="CA513"/>
  <c r="Q217" i="3" s="1"/>
  <c r="BQ670" i="1"/>
  <c r="CA658"/>
  <c r="BY658"/>
  <c r="BZ658" s="1"/>
  <c r="CA657"/>
  <c r="BY657"/>
  <c r="BZ657" s="1"/>
  <c r="CB656"/>
  <c r="CC656"/>
  <c r="CD656" s="1"/>
  <c r="CE656" s="1"/>
  <c r="CC365"/>
  <c r="CD365" s="1"/>
  <c r="CE365" s="1"/>
  <c r="BB164"/>
  <c r="BD248"/>
  <c r="BG247" s="1"/>
  <c r="BI247" s="1"/>
  <c r="N245" i="3" s="1"/>
  <c r="BO248" i="1"/>
  <c r="BP248" s="1"/>
  <c r="BD596"/>
  <c r="BW388"/>
  <c r="Z596"/>
  <c r="AE596" s="1"/>
  <c r="BC596"/>
  <c r="CB365"/>
  <c r="BY367"/>
  <c r="BZ367" s="1"/>
  <c r="O71" i="3" s="1"/>
  <c r="CA367" i="1"/>
  <c r="Q71" i="3" s="1"/>
  <c r="S596" i="1"/>
  <c r="U596" s="1"/>
  <c r="AB596" s="1"/>
  <c r="BY521"/>
  <c r="BZ521" s="1"/>
  <c r="O225" i="3" s="1"/>
  <c r="G561" i="1"/>
  <c r="G659" s="1"/>
  <c r="A659"/>
  <c r="G562"/>
  <c r="G660" s="1"/>
  <c r="A660"/>
  <c r="AX283"/>
  <c r="K281" i="3" s="1"/>
  <c r="AZ293" i="1"/>
  <c r="BA293" s="1"/>
  <c r="X596"/>
  <c r="Y596" s="1"/>
  <c r="BQ376"/>
  <c r="BQ447"/>
  <c r="CA540"/>
  <c r="CB531"/>
  <c r="Q235" i="3"/>
  <c r="Q212"/>
  <c r="BY508" i="1"/>
  <c r="BZ508" s="1"/>
  <c r="O212" i="3" s="1"/>
  <c r="BY540" i="1"/>
  <c r="BZ540" s="1"/>
  <c r="O244" i="3" s="1"/>
  <c r="BK534" i="1"/>
  <c r="BL534" s="1"/>
  <c r="BK522"/>
  <c r="BL522" s="1"/>
  <c r="CA522" s="1"/>
  <c r="BY538"/>
  <c r="BZ538" s="1"/>
  <c r="O242" i="3" s="1"/>
  <c r="Q232"/>
  <c r="BY528" i="1"/>
  <c r="BZ528" s="1"/>
  <c r="O232" i="3" s="1"/>
  <c r="Q211"/>
  <c r="BY507" i="1"/>
  <c r="BZ507" s="1"/>
  <c r="O211" i="3" s="1"/>
  <c r="BK514" i="1"/>
  <c r="BL514" s="1"/>
  <c r="CA514" s="1"/>
  <c r="BK554"/>
  <c r="BL554" s="1"/>
  <c r="BK469"/>
  <c r="BL469" s="1"/>
  <c r="BK423"/>
  <c r="BL423" s="1"/>
  <c r="BY539"/>
  <c r="BZ539" s="1"/>
  <c r="O243" i="3" s="1"/>
  <c r="CB545" i="1"/>
  <c r="Q249" i="3"/>
  <c r="CC545" i="1"/>
  <c r="CB530"/>
  <c r="BO534"/>
  <c r="BP534" s="1"/>
  <c r="BQ539"/>
  <c r="CC530"/>
  <c r="CD530" s="1"/>
  <c r="CE530" s="1"/>
  <c r="BK448"/>
  <c r="BL448" s="1"/>
  <c r="BK397"/>
  <c r="BL397" s="1"/>
  <c r="BK392"/>
  <c r="BL392" s="1"/>
  <c r="BY533"/>
  <c r="BZ533" s="1"/>
  <c r="O237" i="3" s="1"/>
  <c r="BK388" i="1"/>
  <c r="BL388" s="1"/>
  <c r="BK451"/>
  <c r="BL451" s="1"/>
  <c r="BK404"/>
  <c r="BL404" s="1"/>
  <c r="BK456"/>
  <c r="BL456" s="1"/>
  <c r="BK457"/>
  <c r="BL457" s="1"/>
  <c r="BK468"/>
  <c r="BL468" s="1"/>
  <c r="Q257" i="3"/>
  <c r="BY553" i="1"/>
  <c r="BZ553" s="1"/>
  <c r="O257" i="3" s="1"/>
  <c r="CC360" i="1"/>
  <c r="Q64" i="3"/>
  <c r="BQ581" i="1"/>
  <c r="BQ455"/>
  <c r="BO522"/>
  <c r="BP522" s="1"/>
  <c r="CC532"/>
  <c r="CD532" s="1"/>
  <c r="CE532" s="1"/>
  <c r="CB532"/>
  <c r="G370"/>
  <c r="AY293"/>
  <c r="BL262"/>
  <c r="BM256"/>
  <c r="BN256" s="1"/>
  <c r="BU559"/>
  <c r="BV559" s="1"/>
  <c r="BW559" s="1"/>
  <c r="BO388"/>
  <c r="BP388" s="1"/>
  <c r="BQ388" s="1"/>
  <c r="BN566"/>
  <c r="BK566" s="1"/>
  <c r="BL566" s="1"/>
  <c r="BQ390"/>
  <c r="CG541"/>
  <c r="BN541"/>
  <c r="BK541" s="1"/>
  <c r="H245" i="3"/>
  <c r="BC293" i="1"/>
  <c r="BQ452"/>
  <c r="H270" i="3"/>
  <c r="G369" i="1"/>
  <c r="M245" i="3"/>
  <c r="BS541" i="1"/>
  <c r="BO230"/>
  <c r="BP230" s="1"/>
  <c r="BQ230" s="1"/>
  <c r="BT559"/>
  <c r="BD230"/>
  <c r="BG229" s="1"/>
  <c r="BI229" s="1"/>
  <c r="N227" i="3" s="1"/>
  <c r="BQ433" i="1"/>
  <c r="BN453"/>
  <c r="H158" i="3"/>
  <c r="BN474" i="1"/>
  <c r="BQ401"/>
  <c r="CE519"/>
  <c r="H108" i="3"/>
  <c r="CG535" i="1"/>
  <c r="CG487"/>
  <c r="CG484"/>
  <c r="BR580"/>
  <c r="CG580"/>
  <c r="CG479"/>
  <c r="BR561"/>
  <c r="CG561"/>
  <c r="BX523"/>
  <c r="BR524"/>
  <c r="BT524" s="1"/>
  <c r="CG524"/>
  <c r="CG475"/>
  <c r="M270" i="3"/>
  <c r="BS566" i="1"/>
  <c r="M178" i="3"/>
  <c r="BS474" i="1"/>
  <c r="M252" i="3"/>
  <c r="BS548" i="1"/>
  <c r="M283" i="3"/>
  <c r="BS579" i="1"/>
  <c r="M263" i="3"/>
  <c r="BS559" i="1"/>
  <c r="M238" i="3"/>
  <c r="BS534" i="1"/>
  <c r="M146" i="3"/>
  <c r="BS442" i="1"/>
  <c r="M187" i="3"/>
  <c r="BS483" i="1"/>
  <c r="BR591"/>
  <c r="BX591" s="1"/>
  <c r="CG591"/>
  <c r="CG598"/>
  <c r="BX471"/>
  <c r="CG472"/>
  <c r="BR590"/>
  <c r="CG590"/>
  <c r="BR462"/>
  <c r="BR461"/>
  <c r="CG461"/>
  <c r="BL546"/>
  <c r="BO546"/>
  <c r="BP546" s="1"/>
  <c r="M142" i="3"/>
  <c r="BS438" i="1"/>
  <c r="BT434"/>
  <c r="BS434"/>
  <c r="BX434"/>
  <c r="BU434"/>
  <c r="BV434" s="1"/>
  <c r="BW434" s="1"/>
  <c r="M138" i="3"/>
  <c r="M301"/>
  <c r="BS597" i="1"/>
  <c r="M287" i="3"/>
  <c r="BS583" i="1"/>
  <c r="M262" i="3"/>
  <c r="BS558" i="1"/>
  <c r="M163" i="3"/>
  <c r="BS459" i="1"/>
  <c r="BX453"/>
  <c r="BW468"/>
  <c r="H301" i="3"/>
  <c r="H138"/>
  <c r="BU548" i="1"/>
  <c r="BV548" s="1"/>
  <c r="BT474"/>
  <c r="BO397"/>
  <c r="BP397" s="1"/>
  <c r="BO469"/>
  <c r="BP469" s="1"/>
  <c r="BQ469" s="1"/>
  <c r="BN523"/>
  <c r="BN454"/>
  <c r="BK454" s="1"/>
  <c r="BL454" s="1"/>
  <c r="BN434"/>
  <c r="BW424"/>
  <c r="BN460"/>
  <c r="BK460" s="1"/>
  <c r="CG485"/>
  <c r="CG567"/>
  <c r="M155" i="3"/>
  <c r="BS451" i="1"/>
  <c r="BX451"/>
  <c r="BT451"/>
  <c r="BU451"/>
  <c r="BV451" s="1"/>
  <c r="BW451" s="1"/>
  <c r="M161" i="3"/>
  <c r="BS457" i="1"/>
  <c r="M251" i="3"/>
  <c r="BS547" i="1"/>
  <c r="BX547"/>
  <c r="M171" i="3"/>
  <c r="BS467" i="1"/>
  <c r="BU467"/>
  <c r="BV467" s="1"/>
  <c r="BW467" s="1"/>
  <c r="M160" i="3"/>
  <c r="BS456" i="1"/>
  <c r="BU456"/>
  <c r="BV456" s="1"/>
  <c r="BT456"/>
  <c r="BX456"/>
  <c r="M164" i="3"/>
  <c r="BS460" i="1"/>
  <c r="M170" i="3"/>
  <c r="BS466" i="1"/>
  <c r="M157" i="3"/>
  <c r="BS453" i="1"/>
  <c r="CG476"/>
  <c r="BT583"/>
  <c r="BR584"/>
  <c r="CG584"/>
  <c r="BX516"/>
  <c r="CG517"/>
  <c r="BR501"/>
  <c r="CG501"/>
  <c r="BR473"/>
  <c r="CG473"/>
  <c r="BR560"/>
  <c r="BT560" s="1"/>
  <c r="CG560"/>
  <c r="CG549"/>
  <c r="CG458"/>
  <c r="CG451"/>
  <c r="H155" i="3"/>
  <c r="M143"/>
  <c r="BS439" i="1"/>
  <c r="BU439"/>
  <c r="BV439" s="1"/>
  <c r="BW439" s="1"/>
  <c r="BT439"/>
  <c r="BX439"/>
  <c r="BV508"/>
  <c r="BW508" s="1"/>
  <c r="BL440"/>
  <c r="BO440"/>
  <c r="BP440" s="1"/>
  <c r="M158" i="3"/>
  <c r="BS454" i="1"/>
  <c r="M227" i="3"/>
  <c r="BS523" i="1"/>
  <c r="M147" i="3"/>
  <c r="BU443" i="1"/>
  <c r="BV443" s="1"/>
  <c r="BW443" s="1"/>
  <c r="BX443"/>
  <c r="BS443"/>
  <c r="BT443"/>
  <c r="M175" i="3"/>
  <c r="BS471" i="1"/>
  <c r="BT404"/>
  <c r="M108" i="3"/>
  <c r="BU404" i="1"/>
  <c r="BV404" s="1"/>
  <c r="BS404"/>
  <c r="BX404"/>
  <c r="M220" i="3"/>
  <c r="BS516" i="1"/>
  <c r="BN230"/>
  <c r="BT457"/>
  <c r="BU566"/>
  <c r="BV566" s="1"/>
  <c r="BW566" s="1"/>
  <c r="BX460"/>
  <c r="BT548"/>
  <c r="BX474"/>
  <c r="BN597"/>
  <c r="BK597" s="1"/>
  <c r="BN573"/>
  <c r="BO573" s="1"/>
  <c r="BP573" s="1"/>
  <c r="BQ573" s="1"/>
  <c r="BT547"/>
  <c r="BQ508"/>
  <c r="BO457"/>
  <c r="BP457" s="1"/>
  <c r="CB528"/>
  <c r="Q260" i="3"/>
  <c r="CB556" i="1"/>
  <c r="CC556"/>
  <c r="CD556" s="1"/>
  <c r="CE556" s="1"/>
  <c r="BO419"/>
  <c r="BP419" s="1"/>
  <c r="BQ419" s="1"/>
  <c r="BL419"/>
  <c r="BO509"/>
  <c r="BP509" s="1"/>
  <c r="BL509"/>
  <c r="BO547"/>
  <c r="BP547" s="1"/>
  <c r="BL547"/>
  <c r="Q242" i="3"/>
  <c r="CC538" i="1"/>
  <c r="CB538"/>
  <c r="BQ465"/>
  <c r="BO482"/>
  <c r="BP482" s="1"/>
  <c r="BQ482" s="1"/>
  <c r="BL482"/>
  <c r="BO559"/>
  <c r="BP559" s="1"/>
  <c r="BQ559" s="1"/>
  <c r="BL559"/>
  <c r="AU584"/>
  <c r="P220" i="3"/>
  <c r="AX301" i="1"/>
  <c r="K299" i="3" s="1"/>
  <c r="BB200" i="1"/>
  <c r="AN574"/>
  <c r="BO222"/>
  <c r="BP222" s="1"/>
  <c r="AY249"/>
  <c r="AS542"/>
  <c r="AT542" s="1"/>
  <c r="AU542" s="1"/>
  <c r="AQ542"/>
  <c r="BC249"/>
  <c r="BM249" s="1"/>
  <c r="P247" i="3" s="1"/>
  <c r="AQ543" i="1"/>
  <c r="L247" i="3"/>
  <c r="BJ215" i="1"/>
  <c r="BK215" s="1"/>
  <c r="BL215" s="1"/>
  <c r="BC206"/>
  <c r="K204" i="3"/>
  <c r="BJ265" i="1"/>
  <c r="BK265" s="1"/>
  <c r="BL265" s="1"/>
  <c r="N263" i="3"/>
  <c r="AQ480" i="1"/>
  <c r="L184" i="3"/>
  <c r="BN471" i="1"/>
  <c r="BK471" s="1"/>
  <c r="H175" i="3"/>
  <c r="BN459" i="1"/>
  <c r="BK459" s="1"/>
  <c r="H163" i="3"/>
  <c r="BJ264" i="1"/>
  <c r="BK264" s="1"/>
  <c r="BL264" s="1"/>
  <c r="N262" i="3"/>
  <c r="AZ268" i="1"/>
  <c r="BA268" s="1"/>
  <c r="K266" i="3"/>
  <c r="BC232" i="1"/>
  <c r="BD232" s="1"/>
  <c r="BG231" s="1"/>
  <c r="BI231" s="1"/>
  <c r="K230" i="3"/>
  <c r="BO224" i="1"/>
  <c r="BP224" s="1"/>
  <c r="BQ224" s="1"/>
  <c r="P222" i="3"/>
  <c r="BH257" i="1"/>
  <c r="AL257" s="1"/>
  <c r="AM257" s="1"/>
  <c r="AV257"/>
  <c r="G255" i="3" s="1"/>
  <c r="H165"/>
  <c r="BN442" i="1"/>
  <c r="BK442" s="1"/>
  <c r="H146" i="3"/>
  <c r="BN516" i="1"/>
  <c r="BK516" s="1"/>
  <c r="H220" i="3"/>
  <c r="BN488" i="1"/>
  <c r="H192" i="3"/>
  <c r="BN483" i="1"/>
  <c r="BK483" s="1"/>
  <c r="H187" i="3"/>
  <c r="BN439" i="1"/>
  <c r="H143" i="3"/>
  <c r="H205"/>
  <c r="AS510" i="1"/>
  <c r="AT510" s="1"/>
  <c r="AU510" s="1"/>
  <c r="L214" i="3"/>
  <c r="H294"/>
  <c r="AZ231" i="1"/>
  <c r="BA231" s="1"/>
  <c r="BB231" s="1"/>
  <c r="K229" i="3"/>
  <c r="BH294" i="1"/>
  <c r="AL294" s="1"/>
  <c r="AM294" s="1"/>
  <c r="AV294"/>
  <c r="G292" i="3" s="1"/>
  <c r="AW300" i="1"/>
  <c r="AV300"/>
  <c r="G298" i="3" s="1"/>
  <c r="BJ239" i="1"/>
  <c r="BK239" s="1"/>
  <c r="BL239" s="1"/>
  <c r="N237" i="3"/>
  <c r="H179"/>
  <c r="AT302" i="1"/>
  <c r="AU302" s="1"/>
  <c r="AV302" s="1"/>
  <c r="G300" i="3" s="1"/>
  <c r="I300"/>
  <c r="AZ250" i="1"/>
  <c r="BA250" s="1"/>
  <c r="K248" i="3"/>
  <c r="AS536" i="1"/>
  <c r="AT536" s="1"/>
  <c r="AL498"/>
  <c r="AM498" s="1"/>
  <c r="J202" i="3"/>
  <c r="BN583" i="1"/>
  <c r="BK583" s="1"/>
  <c r="H287" i="3"/>
  <c r="BN438" i="1"/>
  <c r="BK438" s="1"/>
  <c r="H142" i="3"/>
  <c r="BN548" i="1"/>
  <c r="BK548" s="1"/>
  <c r="H252" i="3"/>
  <c r="AL551" i="1"/>
  <c r="AM551" s="1"/>
  <c r="AN551" s="1"/>
  <c r="J255" i="3"/>
  <c r="BN466" i="1"/>
  <c r="BK466" s="1"/>
  <c r="H170" i="3"/>
  <c r="BJ255" i="1"/>
  <c r="BK255" s="1"/>
  <c r="BL255" s="1"/>
  <c r="N253" i="3"/>
  <c r="AS478" i="1"/>
  <c r="AT478" s="1"/>
  <c r="AU478" s="1"/>
  <c r="L182" i="3"/>
  <c r="AK494" i="1"/>
  <c r="BM494" s="1"/>
  <c r="J198" i="3"/>
  <c r="BN558" i="1"/>
  <c r="BK558" s="1"/>
  <c r="H262" i="3"/>
  <c r="BN579" i="1"/>
  <c r="BK579" s="1"/>
  <c r="H283" i="3"/>
  <c r="BO223" i="1"/>
  <c r="BP223" s="1"/>
  <c r="BQ223" s="1"/>
  <c r="P221" i="3"/>
  <c r="BJ228" i="1"/>
  <c r="BK228" s="1"/>
  <c r="BL228" s="1"/>
  <c r="N226" i="3"/>
  <c r="AW205" i="1"/>
  <c r="AV205"/>
  <c r="G203" i="3" s="1"/>
  <c r="BN241" i="1"/>
  <c r="P239" i="3"/>
  <c r="BD267" i="1"/>
  <c r="BG266" s="1"/>
  <c r="BI266" s="1"/>
  <c r="N264" i="3" s="1"/>
  <c r="BB241" i="1"/>
  <c r="BD241"/>
  <c r="BG240" s="1"/>
  <c r="BI240" s="1"/>
  <c r="BC231"/>
  <c r="BD231" s="1"/>
  <c r="BG230" s="1"/>
  <c r="BI230" s="1"/>
  <c r="BD223"/>
  <c r="BG222" s="1"/>
  <c r="BI222" s="1"/>
  <c r="CE506"/>
  <c r="CC368"/>
  <c r="CD368" s="1"/>
  <c r="CE368" s="1"/>
  <c r="CB368"/>
  <c r="CE505"/>
  <c r="Q225" i="3"/>
  <c r="CC508" i="1"/>
  <c r="CE527"/>
  <c r="BZ513"/>
  <c r="O217" i="3" s="1"/>
  <c r="CC507" i="1"/>
  <c r="CD507" s="1"/>
  <c r="CE507" s="1"/>
  <c r="CB507"/>
  <c r="CB537"/>
  <c r="CC537"/>
  <c r="CE529"/>
  <c r="AY231"/>
  <c r="AP486"/>
  <c r="AY250"/>
  <c r="AK551"/>
  <c r="BM551" s="1"/>
  <c r="BO241"/>
  <c r="BP241" s="1"/>
  <c r="BQ241" s="1"/>
  <c r="AK498"/>
  <c r="BM498" s="1"/>
  <c r="BH301"/>
  <c r="AL301" s="1"/>
  <c r="AM301" s="1"/>
  <c r="AX257"/>
  <c r="AP518"/>
  <c r="AY562"/>
  <c r="AZ562" s="1"/>
  <c r="AQ510"/>
  <c r="BQ540"/>
  <c r="BQ424"/>
  <c r="BN224"/>
  <c r="BT471"/>
  <c r="BP415"/>
  <c r="BQ415" s="1"/>
  <c r="BP381"/>
  <c r="BQ381" s="1"/>
  <c r="BP379"/>
  <c r="BQ379" s="1"/>
  <c r="BQ463"/>
  <c r="BQ423"/>
  <c r="BP507"/>
  <c r="BQ507" s="1"/>
  <c r="BP421"/>
  <c r="BQ421" s="1"/>
  <c r="BP468"/>
  <c r="BQ468" s="1"/>
  <c r="BP456"/>
  <c r="BQ456" s="1"/>
  <c r="BO448"/>
  <c r="BP448" s="1"/>
  <c r="BO404"/>
  <c r="BP404" s="1"/>
  <c r="BX582"/>
  <c r="AW257"/>
  <c r="BU471"/>
  <c r="BV471" s="1"/>
  <c r="BW471" s="1"/>
  <c r="BX583"/>
  <c r="BU516"/>
  <c r="BV516" s="1"/>
  <c r="BO392"/>
  <c r="BB224"/>
  <c r="BO514"/>
  <c r="BO451"/>
  <c r="BP451" s="1"/>
  <c r="BO554"/>
  <c r="BP554" s="1"/>
  <c r="AQ302"/>
  <c r="AR302" s="1"/>
  <c r="BU523"/>
  <c r="BV523" s="1"/>
  <c r="BW523" s="1"/>
  <c r="BT523"/>
  <c r="BT437"/>
  <c r="BX437"/>
  <c r="BU437"/>
  <c r="BV437" s="1"/>
  <c r="BN458"/>
  <c r="BN470"/>
  <c r="BD224"/>
  <c r="BG223" s="1"/>
  <c r="BI223" s="1"/>
  <c r="BN443"/>
  <c r="BN467"/>
  <c r="BT441"/>
  <c r="BX441"/>
  <c r="BT466"/>
  <c r="BU466"/>
  <c r="BV466" s="1"/>
  <c r="BW466" s="1"/>
  <c r="BX466"/>
  <c r="BX509"/>
  <c r="H191" i="3"/>
  <c r="BU582" i="1"/>
  <c r="BV582" s="1"/>
  <c r="BW582" s="1"/>
  <c r="BM267"/>
  <c r="AQ478"/>
  <c r="H188" i="3"/>
  <c r="H284"/>
  <c r="BT442" i="1"/>
  <c r="BX442"/>
  <c r="BU442"/>
  <c r="BV442" s="1"/>
  <c r="BW442" s="1"/>
  <c r="BT470"/>
  <c r="BX470"/>
  <c r="BU470"/>
  <c r="BV470" s="1"/>
  <c r="BW470" s="1"/>
  <c r="BX557"/>
  <c r="BT557"/>
  <c r="BU557"/>
  <c r="BV557" s="1"/>
  <c r="BW557" s="1"/>
  <c r="BN223"/>
  <c r="BU441"/>
  <c r="BV441" s="1"/>
  <c r="BW441" s="1"/>
  <c r="BW513"/>
  <c r="BT589"/>
  <c r="BU589"/>
  <c r="BV589" s="1"/>
  <c r="BW589" s="1"/>
  <c r="BX589"/>
  <c r="BX515"/>
  <c r="BT515"/>
  <c r="CA515" s="1"/>
  <c r="BC250"/>
  <c r="BD250" s="1"/>
  <c r="BG249" s="1"/>
  <c r="BI249" s="1"/>
  <c r="AL494"/>
  <c r="AM494" s="1"/>
  <c r="AN494" s="1"/>
  <c r="AW294"/>
  <c r="AW301"/>
  <c r="BH300"/>
  <c r="AL300" s="1"/>
  <c r="AM300" s="1"/>
  <c r="AZ206"/>
  <c r="BA206" s="1"/>
  <c r="AY232"/>
  <c r="AS480"/>
  <c r="AT480" s="1"/>
  <c r="BX572"/>
  <c r="BU572"/>
  <c r="BV572" s="1"/>
  <c r="BW572" s="1"/>
  <c r="BT572"/>
  <c r="BU455"/>
  <c r="BV455" s="1"/>
  <c r="BW455" s="1"/>
  <c r="BT455"/>
  <c r="BX455"/>
  <c r="BA552"/>
  <c r="E256" i="3" s="1"/>
  <c r="AY552" i="1"/>
  <c r="AZ552" s="1"/>
  <c r="BT403"/>
  <c r="BX403"/>
  <c r="BU403"/>
  <c r="BV403" s="1"/>
  <c r="BW403" s="1"/>
  <c r="BA496"/>
  <c r="E200" i="3" s="1"/>
  <c r="AY496" i="1"/>
  <c r="AZ496" s="1"/>
  <c r="AY526"/>
  <c r="AZ526" s="1"/>
  <c r="BA526"/>
  <c r="E230" i="3" s="1"/>
  <c r="AY586" i="1"/>
  <c r="AZ586" s="1"/>
  <c r="BA586"/>
  <c r="E290" i="3" s="1"/>
  <c r="AX294" i="1"/>
  <c r="AY587"/>
  <c r="AZ587" s="1"/>
  <c r="BA587"/>
  <c r="E291" i="3" s="1"/>
  <c r="BX546" i="1"/>
  <c r="BU546"/>
  <c r="BV546" s="1"/>
  <c r="BW546" s="1"/>
  <c r="BT546"/>
  <c r="BV457"/>
  <c r="BW457" s="1"/>
  <c r="BV469"/>
  <c r="BW469" s="1"/>
  <c r="AX570"/>
  <c r="AW570"/>
  <c r="BX558"/>
  <c r="BU558"/>
  <c r="BV558" s="1"/>
  <c r="BW558" s="1"/>
  <c r="BT558"/>
  <c r="BW460"/>
  <c r="BQ216"/>
  <c r="BA182"/>
  <c r="BB182" s="1"/>
  <c r="AY206"/>
  <c r="AW283"/>
  <c r="BH283"/>
  <c r="AL283" s="1"/>
  <c r="AM283" s="1"/>
  <c r="AZ232"/>
  <c r="BA232" s="1"/>
  <c r="BB232" s="1"/>
  <c r="AW282"/>
  <c r="AY268"/>
  <c r="AS276"/>
  <c r="BB274"/>
  <c r="AN544"/>
  <c r="BH282"/>
  <c r="AL282" s="1"/>
  <c r="AM282" s="1"/>
  <c r="BC268"/>
  <c r="BM268" s="1"/>
  <c r="P266" i="3" s="1"/>
  <c r="BB205" i="1"/>
  <c r="BB181"/>
  <c r="BQ72"/>
  <c r="BA292"/>
  <c r="BB292" s="1"/>
  <c r="BL70"/>
  <c r="AX276"/>
  <c r="AW242"/>
  <c r="BH242"/>
  <c r="AL242" s="1"/>
  <c r="AM242" s="1"/>
  <c r="AQ284"/>
  <c r="AR284" s="1"/>
  <c r="AT284"/>
  <c r="BM75"/>
  <c r="P73" i="3" s="1"/>
  <c r="BD75" i="1"/>
  <c r="BG74" s="1"/>
  <c r="BI74" s="1"/>
  <c r="N72" i="3" s="1"/>
  <c r="AW202" i="1"/>
  <c r="BH202"/>
  <c r="AL202" s="1"/>
  <c r="AM202" s="1"/>
  <c r="BH276"/>
  <c r="AL276" s="1"/>
  <c r="AM276" s="1"/>
  <c r="AW276"/>
  <c r="A79"/>
  <c r="BE77"/>
  <c r="A371"/>
  <c r="A271"/>
  <c r="BC202"/>
  <c r="AZ202"/>
  <c r="BA202" s="1"/>
  <c r="AY202"/>
  <c r="A564"/>
  <c r="BE270"/>
  <c r="BB204"/>
  <c r="BQ264"/>
  <c r="AX258"/>
  <c r="K256" i="3" s="1"/>
  <c r="BN73" i="1"/>
  <c r="BO73"/>
  <c r="BP73" s="1"/>
  <c r="BQ73" s="1"/>
  <c r="BO74"/>
  <c r="BP74" s="1"/>
  <c r="BQ74" s="1"/>
  <c r="BN74"/>
  <c r="BM76"/>
  <c r="P74" i="3" s="1"/>
  <c r="BD76" i="1"/>
  <c r="BG75" s="1"/>
  <c r="BI75" s="1"/>
  <c r="N73" i="3" s="1"/>
  <c r="AW258" i="1"/>
  <c r="BH258"/>
  <c r="AL258" s="1"/>
  <c r="AM258" s="1"/>
  <c r="BJ72"/>
  <c r="BK72" s="1"/>
  <c r="BL72" s="1"/>
  <c r="BC242"/>
  <c r="AZ242"/>
  <c r="BA242" s="1"/>
  <c r="BB242" s="1"/>
  <c r="AY242"/>
  <c r="BO265"/>
  <c r="BP265" s="1"/>
  <c r="BQ265" s="1"/>
  <c r="BN265"/>
  <c r="BJ73"/>
  <c r="BK73" s="1"/>
  <c r="BL73" s="1"/>
  <c r="BN266"/>
  <c r="BO266"/>
  <c r="BP266" s="1"/>
  <c r="A563"/>
  <c r="A661" s="1"/>
  <c r="BE269"/>
  <c r="A80"/>
  <c r="A372"/>
  <c r="BE78"/>
  <c r="A272"/>
  <c r="AP497" l="1"/>
  <c r="L201" i="3" s="1"/>
  <c r="AL526" i="1"/>
  <c r="AM526" s="1"/>
  <c r="AN526" s="1"/>
  <c r="L240" i="3"/>
  <c r="AQ568" i="1"/>
  <c r="AP489"/>
  <c r="L193" i="3" s="1"/>
  <c r="AP574" i="1"/>
  <c r="AQ574" s="1"/>
  <c r="AL562"/>
  <c r="AM562" s="1"/>
  <c r="AL576"/>
  <c r="AM576" s="1"/>
  <c r="AN576" s="1"/>
  <c r="BA576"/>
  <c r="E280" i="3" s="1"/>
  <c r="AS481" i="1"/>
  <c r="AT481" s="1"/>
  <c r="AU481" s="1"/>
  <c r="AQ481"/>
  <c r="P18" i="6"/>
  <c r="T49" i="10" s="1"/>
  <c r="AS550" i="1"/>
  <c r="AT550" s="1"/>
  <c r="AU550" s="1"/>
  <c r="AQ490"/>
  <c r="BR490" s="1"/>
  <c r="BT490" s="1"/>
  <c r="AK562"/>
  <c r="BM562" s="1"/>
  <c r="L181" i="3"/>
  <c r="L194"/>
  <c r="AQ592" i="1"/>
  <c r="BR592" s="1"/>
  <c r="BT592" s="1"/>
  <c r="AK526"/>
  <c r="BM526" s="1"/>
  <c r="AP491"/>
  <c r="L195" i="3" s="1"/>
  <c r="Q237"/>
  <c r="AY275" i="1"/>
  <c r="BA500"/>
  <c r="E204" i="3" s="1"/>
  <c r="AK586" i="1"/>
  <c r="BM586" s="1"/>
  <c r="AS592"/>
  <c r="AT592" s="1"/>
  <c r="AK587"/>
  <c r="BM587" s="1"/>
  <c r="AL586"/>
  <c r="AM586" s="1"/>
  <c r="AN586" s="1"/>
  <c r="AP569"/>
  <c r="L273" i="3" s="1"/>
  <c r="AU560" i="1"/>
  <c r="BS488"/>
  <c r="AU488"/>
  <c r="AX577"/>
  <c r="BA577" s="1"/>
  <c r="E281" i="3" s="1"/>
  <c r="CB533" i="1"/>
  <c r="AE578"/>
  <c r="AP575"/>
  <c r="L279" i="3" s="1"/>
  <c r="AL587" i="1"/>
  <c r="AM587" s="1"/>
  <c r="AN587" s="1"/>
  <c r="AS493"/>
  <c r="AT493" s="1"/>
  <c r="AU493" s="1"/>
  <c r="AS477"/>
  <c r="AT477" s="1"/>
  <c r="AU477" s="1"/>
  <c r="AQ493"/>
  <c r="BR493" s="1"/>
  <c r="AK500"/>
  <c r="BM500" s="1"/>
  <c r="AP593"/>
  <c r="AQ593" s="1"/>
  <c r="AL500"/>
  <c r="AM500" s="1"/>
  <c r="AN500" s="1"/>
  <c r="AS525"/>
  <c r="AT525" s="1"/>
  <c r="AU525" s="1"/>
  <c r="AL499"/>
  <c r="AM499" s="1"/>
  <c r="AN499" s="1"/>
  <c r="AY499"/>
  <c r="AZ499" s="1"/>
  <c r="AZ275"/>
  <c r="BA275" s="1"/>
  <c r="BB275" s="1"/>
  <c r="AK499"/>
  <c r="BM499" s="1"/>
  <c r="AQ525"/>
  <c r="BR525" s="1"/>
  <c r="AK570"/>
  <c r="BM570" s="1"/>
  <c r="AP544"/>
  <c r="AS544" s="1"/>
  <c r="AT544" s="1"/>
  <c r="AU544" s="1"/>
  <c r="AX594"/>
  <c r="BA594" s="1"/>
  <c r="E298" i="3" s="1"/>
  <c r="AK576" i="1"/>
  <c r="BM576" s="1"/>
  <c r="AQ550"/>
  <c r="BR550" s="1"/>
  <c r="BO256"/>
  <c r="BP256" s="1"/>
  <c r="BQ256" s="1"/>
  <c r="BQ522"/>
  <c r="BU560"/>
  <c r="BV560" s="1"/>
  <c r="AH595"/>
  <c r="AI595" s="1"/>
  <c r="AJ595" s="1"/>
  <c r="J299" i="3" s="1"/>
  <c r="AH577" i="1"/>
  <c r="AI577" s="1"/>
  <c r="AJ577" s="1"/>
  <c r="J281" i="3" s="1"/>
  <c r="AU484" i="1"/>
  <c r="AS568"/>
  <c r="AT568" s="1"/>
  <c r="AQ585"/>
  <c r="BR585" s="1"/>
  <c r="AF596"/>
  <c r="L289" i="3"/>
  <c r="CA554" i="1"/>
  <c r="AX595"/>
  <c r="BA595" s="1"/>
  <c r="E299" i="3" s="1"/>
  <c r="AP495" i="1"/>
  <c r="L199" i="3" s="1"/>
  <c r="BJ254" i="1"/>
  <c r="BK254" s="1"/>
  <c r="L196" i="3"/>
  <c r="BM232" i="1"/>
  <c r="P230" i="3" s="1"/>
  <c r="BT573" i="1"/>
  <c r="AQ492"/>
  <c r="BR492" s="1"/>
  <c r="BC283"/>
  <c r="AL570"/>
  <c r="AM570" s="1"/>
  <c r="BX573"/>
  <c r="BJ247"/>
  <c r="BK247" s="1"/>
  <c r="BL247" s="1"/>
  <c r="AH588"/>
  <c r="AI588" s="1"/>
  <c r="AJ588" s="1"/>
  <c r="J292" i="3" s="1"/>
  <c r="BC275" i="1"/>
  <c r="AA596"/>
  <c r="AG596" s="1"/>
  <c r="BQ248"/>
  <c r="BB293"/>
  <c r="AK496"/>
  <c r="BM496" s="1"/>
  <c r="BU476"/>
  <c r="BV476" s="1"/>
  <c r="BT591"/>
  <c r="BU487"/>
  <c r="BV487" s="1"/>
  <c r="BW487" s="1"/>
  <c r="CC367"/>
  <c r="CD367" s="1"/>
  <c r="CE367" s="1"/>
  <c r="AL496"/>
  <c r="AM496" s="1"/>
  <c r="AN496" s="1"/>
  <c r="BT476"/>
  <c r="CB367"/>
  <c r="AW588"/>
  <c r="BW548"/>
  <c r="BS573"/>
  <c r="M277" i="3"/>
  <c r="AK552" i="1"/>
  <c r="BM552" s="1"/>
  <c r="BO566"/>
  <c r="BP566" s="1"/>
  <c r="BB186"/>
  <c r="AL552"/>
  <c r="AM552" s="1"/>
  <c r="AN552" s="1"/>
  <c r="AP494"/>
  <c r="L198" i="3" s="1"/>
  <c r="BW404" i="1"/>
  <c r="BX479"/>
  <c r="AC578"/>
  <c r="Y578"/>
  <c r="AV578" s="1"/>
  <c r="BQ397"/>
  <c r="BU524"/>
  <c r="BV524" s="1"/>
  <c r="AC596"/>
  <c r="AV596"/>
  <c r="AX596" s="1"/>
  <c r="BX560"/>
  <c r="BQ534"/>
  <c r="BQ222"/>
  <c r="CC658"/>
  <c r="CD658" s="1"/>
  <c r="CE658" s="1"/>
  <c r="CB658"/>
  <c r="CA660"/>
  <c r="BY660"/>
  <c r="BZ660" s="1"/>
  <c r="CA659"/>
  <c r="BY659"/>
  <c r="BZ659" s="1"/>
  <c r="CB657"/>
  <c r="CC657"/>
  <c r="CD657" s="1"/>
  <c r="CE657" s="1"/>
  <c r="AD596"/>
  <c r="BF596"/>
  <c r="BG596" s="1"/>
  <c r="CH596" s="1"/>
  <c r="BI596" s="1"/>
  <c r="BJ596" s="1"/>
  <c r="BU567"/>
  <c r="BV567" s="1"/>
  <c r="BW567" s="1"/>
  <c r="P254" i="3"/>
  <c r="CA557" i="1"/>
  <c r="Q261" i="3" s="1"/>
  <c r="BY557" i="1"/>
  <c r="BZ557" s="1"/>
  <c r="O261" i="3" s="1"/>
  <c r="AZ283" i="1"/>
  <c r="BA283" s="1"/>
  <c r="BB283" s="1"/>
  <c r="BN249"/>
  <c r="CA546"/>
  <c r="Q250" i="3" s="1"/>
  <c r="BY515" i="1"/>
  <c r="BZ515" s="1"/>
  <c r="O219" i="3" s="1"/>
  <c r="G564" i="1"/>
  <c r="A662"/>
  <c r="CA369"/>
  <c r="Q73" i="3" s="1"/>
  <c r="BY369" i="1"/>
  <c r="BZ369" s="1"/>
  <c r="O73" i="3" s="1"/>
  <c r="BY370" i="1"/>
  <c r="BZ370" s="1"/>
  <c r="O74" i="3" s="1"/>
  <c r="CA370" i="1"/>
  <c r="Q74" i="3" s="1"/>
  <c r="AY283" i="1"/>
  <c r="BD249"/>
  <c r="BG248" s="1"/>
  <c r="BI248" s="1"/>
  <c r="BJ248" s="1"/>
  <c r="BK248" s="1"/>
  <c r="BL248" s="1"/>
  <c r="AY301"/>
  <c r="BO249"/>
  <c r="BP249" s="1"/>
  <c r="BQ249" s="1"/>
  <c r="CA547"/>
  <c r="BY559"/>
  <c r="BZ559" s="1"/>
  <c r="O263" i="3" s="1"/>
  <c r="CA559" i="1"/>
  <c r="CB559" s="1"/>
  <c r="BK474"/>
  <c r="BL474" s="1"/>
  <c r="CC514"/>
  <c r="CD514" s="1"/>
  <c r="CE514" s="1"/>
  <c r="BY514"/>
  <c r="BZ514" s="1"/>
  <c r="O218" i="3" s="1"/>
  <c r="BK443" i="1"/>
  <c r="BL443" s="1"/>
  <c r="BK467"/>
  <c r="BL467" s="1"/>
  <c r="BK470"/>
  <c r="BL470" s="1"/>
  <c r="BK439"/>
  <c r="BL439" s="1"/>
  <c r="BK488"/>
  <c r="BL488" s="1"/>
  <c r="BY546"/>
  <c r="BZ546" s="1"/>
  <c r="O250" i="3" s="1"/>
  <c r="BK453" i="1"/>
  <c r="BL453" s="1"/>
  <c r="CD360"/>
  <c r="CE360" s="1"/>
  <c r="CD545"/>
  <c r="CE545" s="1"/>
  <c r="CB554"/>
  <c r="BY554"/>
  <c r="BZ554" s="1"/>
  <c r="O258" i="3" s="1"/>
  <c r="BY522" i="1"/>
  <c r="BZ522" s="1"/>
  <c r="O226" i="3" s="1"/>
  <c r="BQ457" i="1"/>
  <c r="CB553"/>
  <c r="BO454"/>
  <c r="BP454" s="1"/>
  <c r="BQ454" s="1"/>
  <c r="BO474"/>
  <c r="BP474" s="1"/>
  <c r="BQ474" s="1"/>
  <c r="BK573"/>
  <c r="BL573" s="1"/>
  <c r="BK458"/>
  <c r="BL458" s="1"/>
  <c r="BK434"/>
  <c r="BL434" s="1"/>
  <c r="BY547"/>
  <c r="BZ547" s="1"/>
  <c r="O251" i="3" s="1"/>
  <c r="BK523" i="1"/>
  <c r="BL523" s="1"/>
  <c r="CA523" s="1"/>
  <c r="CC528"/>
  <c r="CD528" s="1"/>
  <c r="CE528" s="1"/>
  <c r="BQ509"/>
  <c r="CC553"/>
  <c r="CD553" s="1"/>
  <c r="CE553" s="1"/>
  <c r="CB508"/>
  <c r="G372"/>
  <c r="Q244" i="3"/>
  <c r="CB540" i="1"/>
  <c r="CC540"/>
  <c r="CD540" s="1"/>
  <c r="CE540" s="1"/>
  <c r="BO453"/>
  <c r="BP453" s="1"/>
  <c r="G371"/>
  <c r="BL541"/>
  <c r="CA541" s="1"/>
  <c r="BO541"/>
  <c r="BP541" s="1"/>
  <c r="BQ541" s="1"/>
  <c r="H271" i="3"/>
  <c r="BJ229" i="1"/>
  <c r="BK229" s="1"/>
  <c r="BL229" s="1"/>
  <c r="G563"/>
  <c r="H253" i="3"/>
  <c r="BN475" i="1"/>
  <c r="BK475" s="1"/>
  <c r="BL475" s="1"/>
  <c r="H177" i="3"/>
  <c r="BO523" i="1"/>
  <c r="BS458"/>
  <c r="M162" i="3"/>
  <c r="BT458" i="1"/>
  <c r="BU458"/>
  <c r="BV458" s="1"/>
  <c r="BW458" s="1"/>
  <c r="BX458"/>
  <c r="CG492"/>
  <c r="BT567"/>
  <c r="BR568"/>
  <c r="M272" i="3" s="1"/>
  <c r="CG568" i="1"/>
  <c r="CG592"/>
  <c r="BR542"/>
  <c r="BX542" s="1"/>
  <c r="CG542"/>
  <c r="BL597"/>
  <c r="BO597"/>
  <c r="BP597" s="1"/>
  <c r="BQ597" s="1"/>
  <c r="M288" i="3"/>
  <c r="BS584" i="1"/>
  <c r="BO460"/>
  <c r="BP460" s="1"/>
  <c r="BL460"/>
  <c r="M295" i="3"/>
  <c r="BS591" i="1"/>
  <c r="BS475"/>
  <c r="M179" i="3"/>
  <c r="BS479" i="1"/>
  <c r="M183" i="3"/>
  <c r="M188"/>
  <c r="BS484" i="1"/>
  <c r="BS535"/>
  <c r="M239" i="3"/>
  <c r="BR478" i="1"/>
  <c r="BX478" s="1"/>
  <c r="CG478"/>
  <c r="BR477"/>
  <c r="CG477"/>
  <c r="CG525"/>
  <c r="CG490"/>
  <c r="M264" i="3"/>
  <c r="BS560" i="1"/>
  <c r="BT501"/>
  <c r="M205" i="3"/>
  <c r="BU501" i="1"/>
  <c r="BV501" s="1"/>
  <c r="BW501" s="1"/>
  <c r="BS501"/>
  <c r="BX501"/>
  <c r="BS476"/>
  <c r="M180" i="3"/>
  <c r="BS485" i="1"/>
  <c r="M189" i="3"/>
  <c r="M166"/>
  <c r="BS462" i="1"/>
  <c r="BU462"/>
  <c r="BV462" s="1"/>
  <c r="BW462" s="1"/>
  <c r="BX462"/>
  <c r="BT462"/>
  <c r="BT472"/>
  <c r="BS472"/>
  <c r="BU472"/>
  <c r="BV472" s="1"/>
  <c r="BX472"/>
  <c r="M176" i="3"/>
  <c r="BX487" i="1"/>
  <c r="BQ547"/>
  <c r="H264" i="3"/>
  <c r="BT479" i="1"/>
  <c r="BU591"/>
  <c r="BV591" s="1"/>
  <c r="BW591" s="1"/>
  <c r="BN567"/>
  <c r="BK567" s="1"/>
  <c r="BL567" s="1"/>
  <c r="BN590"/>
  <c r="BK590" s="1"/>
  <c r="BL590" s="1"/>
  <c r="BN501"/>
  <c r="BK501" s="1"/>
  <c r="BN461"/>
  <c r="BK461" s="1"/>
  <c r="BO434"/>
  <c r="BP434" s="1"/>
  <c r="BQ434" s="1"/>
  <c r="BW456"/>
  <c r="H162" i="3"/>
  <c r="BR536" i="1"/>
  <c r="CG536"/>
  <c r="CG550"/>
  <c r="BR543"/>
  <c r="CG543"/>
  <c r="CG462"/>
  <c r="H166" i="3"/>
  <c r="BS598" i="1"/>
  <c r="BX598"/>
  <c r="BT598"/>
  <c r="M302" i="3"/>
  <c r="BU598" i="1"/>
  <c r="BV598" s="1"/>
  <c r="BW598" s="1"/>
  <c r="M228" i="3"/>
  <c r="BS524" i="1"/>
  <c r="BT580"/>
  <c r="BU580"/>
  <c r="BV580" s="1"/>
  <c r="M284" i="3"/>
  <c r="BS580" i="1"/>
  <c r="BX580"/>
  <c r="M191" i="3"/>
  <c r="BS487" i="1"/>
  <c r="BR510"/>
  <c r="CG510"/>
  <c r="H185" i="3"/>
  <c r="BR481" i="1"/>
  <c r="CG481"/>
  <c r="CG585"/>
  <c r="CG493"/>
  <c r="BR480"/>
  <c r="CG480"/>
  <c r="M253" i="3"/>
  <c r="BS549" i="1"/>
  <c r="BS473"/>
  <c r="BX473"/>
  <c r="M177" i="3"/>
  <c r="BU473" i="1"/>
  <c r="BV473" s="1"/>
  <c r="BW473" s="1"/>
  <c r="BT473"/>
  <c r="M221" i="3"/>
  <c r="BS517" i="1"/>
  <c r="M271" i="3"/>
  <c r="BS567" i="1"/>
  <c r="BS461"/>
  <c r="M165" i="3"/>
  <c r="BU461" i="1"/>
  <c r="BV461" s="1"/>
  <c r="BW461" s="1"/>
  <c r="BX461"/>
  <c r="BT461"/>
  <c r="M294" i="3"/>
  <c r="BS590" i="1"/>
  <c r="M265" i="3"/>
  <c r="BS561" i="1"/>
  <c r="BX524"/>
  <c r="BN462"/>
  <c r="BN560"/>
  <c r="BO560" s="1"/>
  <c r="BP560" s="1"/>
  <c r="BN549"/>
  <c r="BN473"/>
  <c r="BQ440"/>
  <c r="BQ546"/>
  <c r="BO488"/>
  <c r="BP488" s="1"/>
  <c r="BO439"/>
  <c r="BP439" s="1"/>
  <c r="BO579"/>
  <c r="BP579" s="1"/>
  <c r="BL579"/>
  <c r="BO558"/>
  <c r="BP558" s="1"/>
  <c r="BQ558" s="1"/>
  <c r="BL558"/>
  <c r="BO466"/>
  <c r="BP466" s="1"/>
  <c r="BQ466" s="1"/>
  <c r="BL466"/>
  <c r="BO548"/>
  <c r="BP548" s="1"/>
  <c r="BL548"/>
  <c r="CA548" s="1"/>
  <c r="BO583"/>
  <c r="BP583" s="1"/>
  <c r="BL583"/>
  <c r="BO483"/>
  <c r="BP483" s="1"/>
  <c r="BL483"/>
  <c r="BO516"/>
  <c r="BP516" s="1"/>
  <c r="BL516"/>
  <c r="CA516" s="1"/>
  <c r="BO471"/>
  <c r="BP471" s="1"/>
  <c r="BQ471" s="1"/>
  <c r="BL471"/>
  <c r="CD538"/>
  <c r="CE538" s="1"/>
  <c r="CB514"/>
  <c r="BO438"/>
  <c r="BP438" s="1"/>
  <c r="BL438"/>
  <c r="BO442"/>
  <c r="BP442" s="1"/>
  <c r="BL442"/>
  <c r="BO459"/>
  <c r="BP459" s="1"/>
  <c r="BQ459" s="1"/>
  <c r="BL459"/>
  <c r="Q243" i="3"/>
  <c r="CC539" i="1"/>
  <c r="CD539" s="1"/>
  <c r="CE539" s="1"/>
  <c r="CB539"/>
  <c r="H246" i="3"/>
  <c r="AZ301" i="1"/>
  <c r="BA301" s="1"/>
  <c r="BB301" s="1"/>
  <c r="BC301"/>
  <c r="BM231"/>
  <c r="P229" i="3" s="1"/>
  <c r="AN498" i="1"/>
  <c r="BB250"/>
  <c r="BB268"/>
  <c r="AX302"/>
  <c r="K300" i="3" s="1"/>
  <c r="BN525" i="1"/>
  <c r="BK525" s="1"/>
  <c r="H229" i="3"/>
  <c r="BN479" i="1"/>
  <c r="BK479" s="1"/>
  <c r="H183" i="3"/>
  <c r="BN535" i="1"/>
  <c r="BK535" s="1"/>
  <c r="H239" i="3"/>
  <c r="BN524" i="1"/>
  <c r="BK524" s="1"/>
  <c r="H228" i="3"/>
  <c r="AZ276" i="1"/>
  <c r="BA276" s="1"/>
  <c r="BB276" s="1"/>
  <c r="K274" i="3"/>
  <c r="BN485" i="1"/>
  <c r="BK485" s="1"/>
  <c r="H189" i="3"/>
  <c r="BN480" i="1"/>
  <c r="BK480" s="1"/>
  <c r="H184" i="3"/>
  <c r="BN585" i="1"/>
  <c r="BK585" s="1"/>
  <c r="H289" i="3"/>
  <c r="BN584" i="1"/>
  <c r="BK584" s="1"/>
  <c r="H288" i="3"/>
  <c r="BN472" i="1"/>
  <c r="H176" i="3"/>
  <c r="AS518" i="1"/>
  <c r="AT518" s="1"/>
  <c r="AU518" s="1"/>
  <c r="L222" i="3"/>
  <c r="BJ240" i="1"/>
  <c r="BK240" s="1"/>
  <c r="BL240" s="1"/>
  <c r="N238" i="3"/>
  <c r="BJ266" i="1"/>
  <c r="BK266" s="1"/>
  <c r="BL266" s="1"/>
  <c r="AZ294"/>
  <c r="BA294" s="1"/>
  <c r="BB294" s="1"/>
  <c r="K292" i="3"/>
  <c r="BN493" i="1"/>
  <c r="H197" i="3"/>
  <c r="BN598" i="1"/>
  <c r="BK598" s="1"/>
  <c r="H302" i="3"/>
  <c r="BN591" i="1"/>
  <c r="BK591" s="1"/>
  <c r="H295" i="3"/>
  <c r="BN561" i="1"/>
  <c r="BK561" s="1"/>
  <c r="H265" i="3"/>
  <c r="BJ231" i="1"/>
  <c r="BK231" s="1"/>
  <c r="BL231" s="1"/>
  <c r="N229" i="3"/>
  <c r="BJ249" i="1"/>
  <c r="BK249" s="1"/>
  <c r="BL249" s="1"/>
  <c r="N247" i="3"/>
  <c r="BJ223" i="1"/>
  <c r="BK223" s="1"/>
  <c r="BL223" s="1"/>
  <c r="N221" i="3"/>
  <c r="BJ222" i="1"/>
  <c r="BK222" s="1"/>
  <c r="BL222" s="1"/>
  <c r="N220" i="3"/>
  <c r="BN267" i="1"/>
  <c r="P265" i="3"/>
  <c r="BN476" i="1"/>
  <c r="BK476" s="1"/>
  <c r="H180" i="3"/>
  <c r="BN517" i="1"/>
  <c r="BK517" s="1"/>
  <c r="H221" i="3"/>
  <c r="AY257" i="1"/>
  <c r="K255" i="3"/>
  <c r="AS486" i="1"/>
  <c r="AT486" s="1"/>
  <c r="AU486" s="1"/>
  <c r="L190" i="3"/>
  <c r="BJ230" i="1"/>
  <c r="BK230" s="1"/>
  <c r="N228" i="3"/>
  <c r="AU536" i="1"/>
  <c r="AU492"/>
  <c r="AS574"/>
  <c r="AT574" s="1"/>
  <c r="AU574" s="1"/>
  <c r="AS302"/>
  <c r="AZ257"/>
  <c r="BA257" s="1"/>
  <c r="BB257" s="1"/>
  <c r="AP551"/>
  <c r="CD508"/>
  <c r="CE508" s="1"/>
  <c r="CC513"/>
  <c r="CD513" s="1"/>
  <c r="CE513" s="1"/>
  <c r="CB513"/>
  <c r="CE533"/>
  <c r="CD537"/>
  <c r="CE537" s="1"/>
  <c r="Q219" i="3"/>
  <c r="CB521" i="1"/>
  <c r="CC521"/>
  <c r="CD521" s="1"/>
  <c r="AQ518"/>
  <c r="AQ486"/>
  <c r="BQ404"/>
  <c r="AP498"/>
  <c r="L202" i="3" s="1"/>
  <c r="BC257" i="1"/>
  <c r="BM257" s="1"/>
  <c r="BQ451"/>
  <c r="BQ448"/>
  <c r="BQ554"/>
  <c r="BW516"/>
  <c r="BO267"/>
  <c r="BP267" s="1"/>
  <c r="BQ267" s="1"/>
  <c r="BP392"/>
  <c r="BQ392" s="1"/>
  <c r="BO470"/>
  <c r="BP470" s="1"/>
  <c r="BW484"/>
  <c r="BP514"/>
  <c r="BQ514" s="1"/>
  <c r="BO443"/>
  <c r="BP443" s="1"/>
  <c r="BQ443" s="1"/>
  <c r="BO467"/>
  <c r="BP467" s="1"/>
  <c r="BO458"/>
  <c r="BP458" s="1"/>
  <c r="BU584"/>
  <c r="BV584" s="1"/>
  <c r="BW437"/>
  <c r="BN484"/>
  <c r="BN487"/>
  <c r="BN481"/>
  <c r="BN580"/>
  <c r="H182" i="3"/>
  <c r="BT509" i="1"/>
  <c r="BY509" s="1"/>
  <c r="BT579"/>
  <c r="BU579"/>
  <c r="BV579" s="1"/>
  <c r="BW579" s="1"/>
  <c r="BX579"/>
  <c r="BX590"/>
  <c r="BU590"/>
  <c r="BV590" s="1"/>
  <c r="BW590" s="1"/>
  <c r="BT590"/>
  <c r="BX584"/>
  <c r="BX484"/>
  <c r="BT484"/>
  <c r="BT475"/>
  <c r="BU475"/>
  <c r="BV475" s="1"/>
  <c r="BW475" s="1"/>
  <c r="BX475"/>
  <c r="BT584"/>
  <c r="BX597"/>
  <c r="BT597"/>
  <c r="BU597"/>
  <c r="BV597" s="1"/>
  <c r="BW597" s="1"/>
  <c r="H240" i="3"/>
  <c r="BX534" i="1"/>
  <c r="BU534"/>
  <c r="BT534"/>
  <c r="CA534" s="1"/>
  <c r="BU483"/>
  <c r="BV483" s="1"/>
  <c r="BW483" s="1"/>
  <c r="BX483"/>
  <c r="BT483"/>
  <c r="BB206"/>
  <c r="BU509"/>
  <c r="BV509" s="1"/>
  <c r="BW509" s="1"/>
  <c r="BT517"/>
  <c r="BM250"/>
  <c r="BX517"/>
  <c r="BC294"/>
  <c r="AU480"/>
  <c r="BM242"/>
  <c r="AY294"/>
  <c r="BA588"/>
  <c r="E292" i="3" s="1"/>
  <c r="AY588" i="1"/>
  <c r="AZ588" s="1"/>
  <c r="BT488"/>
  <c r="BX488"/>
  <c r="BU488"/>
  <c r="BV488" s="1"/>
  <c r="AY570"/>
  <c r="AZ570" s="1"/>
  <c r="BA570"/>
  <c r="E274" i="3" s="1"/>
  <c r="BH302" i="1"/>
  <c r="AL302" s="1"/>
  <c r="AM302" s="1"/>
  <c r="BD268"/>
  <c r="BG267" s="1"/>
  <c r="BI267" s="1"/>
  <c r="AW302"/>
  <c r="BC276"/>
  <c r="AY276"/>
  <c r="AK594"/>
  <c r="BM594" s="1"/>
  <c r="AL594"/>
  <c r="A565"/>
  <c r="A663" s="1"/>
  <c r="BE271"/>
  <c r="A566"/>
  <c r="BE272"/>
  <c r="BM269"/>
  <c r="P267" i="3" s="1"/>
  <c r="BD269" i="1"/>
  <c r="BG268" s="1"/>
  <c r="BI268" s="1"/>
  <c r="N266" i="3" s="1"/>
  <c r="BO76" i="1"/>
  <c r="BP76" s="1"/>
  <c r="BN76"/>
  <c r="BO268"/>
  <c r="BP268" s="1"/>
  <c r="BQ268" s="1"/>
  <c r="BN268"/>
  <c r="BM77"/>
  <c r="P75" i="3" s="1"/>
  <c r="BD77" i="1"/>
  <c r="BG76" s="1"/>
  <c r="BI76" s="1"/>
  <c r="N74" i="3" s="1"/>
  <c r="BQ266" i="1"/>
  <c r="BB202"/>
  <c r="BD242"/>
  <c r="BG241" s="1"/>
  <c r="BI241" s="1"/>
  <c r="BC258"/>
  <c r="BM258" s="1"/>
  <c r="P256" i="3" s="1"/>
  <c r="AZ258" i="1"/>
  <c r="BA258" s="1"/>
  <c r="BB258" s="1"/>
  <c r="AY258"/>
  <c r="A82"/>
  <c r="A374"/>
  <c r="A274"/>
  <c r="BE80"/>
  <c r="BJ75"/>
  <c r="BK75" s="1"/>
  <c r="BL75" s="1"/>
  <c r="BM270"/>
  <c r="P268" i="3" s="1"/>
  <c r="BD270" i="1"/>
  <c r="BG269" s="1"/>
  <c r="BI269" s="1"/>
  <c r="BO75"/>
  <c r="BP75" s="1"/>
  <c r="BQ75" s="1"/>
  <c r="BN75"/>
  <c r="AU284"/>
  <c r="AV284" s="1"/>
  <c r="G282" i="3" s="1"/>
  <c r="AX284" i="1"/>
  <c r="K282" i="3" s="1"/>
  <c r="BM78" i="1"/>
  <c r="P76" i="3" s="1"/>
  <c r="BD78" i="1"/>
  <c r="BG77" s="1"/>
  <c r="BI77" s="1"/>
  <c r="N75" i="3" s="1"/>
  <c r="A81" i="1"/>
  <c r="A373"/>
  <c r="A273"/>
  <c r="BE79"/>
  <c r="BJ74"/>
  <c r="BK74" s="1"/>
  <c r="AS284"/>
  <c r="AS497" l="1"/>
  <c r="AT497" s="1"/>
  <c r="AQ497"/>
  <c r="L278" i="3"/>
  <c r="AP526" i="1"/>
  <c r="AQ526" s="1"/>
  <c r="AS489"/>
  <c r="AT489" s="1"/>
  <c r="AU489" s="1"/>
  <c r="AQ489"/>
  <c r="L297" i="3"/>
  <c r="AY577" i="1"/>
  <c r="AZ577" s="1"/>
  <c r="AP586"/>
  <c r="AS586" s="1"/>
  <c r="AT586" s="1"/>
  <c r="AU586" s="1"/>
  <c r="AQ491"/>
  <c r="AP562"/>
  <c r="AP570"/>
  <c r="L274" i="3" s="1"/>
  <c r="AU592" i="1"/>
  <c r="AN562"/>
  <c r="AQ575"/>
  <c r="BR575" s="1"/>
  <c r="BU575" s="1"/>
  <c r="BV575" s="1"/>
  <c r="BW575" s="1"/>
  <c r="AS491"/>
  <c r="AT491" s="1"/>
  <c r="AU491" s="1"/>
  <c r="AS575"/>
  <c r="AT575" s="1"/>
  <c r="AU575" s="1"/>
  <c r="AP587"/>
  <c r="L291" i="3" s="1"/>
  <c r="AQ495" i="1"/>
  <c r="BR495" s="1"/>
  <c r="L248" i="3"/>
  <c r="AQ569" i="1"/>
  <c r="BR569" s="1"/>
  <c r="BU569" s="1"/>
  <c r="BV569" s="1"/>
  <c r="BW569" s="1"/>
  <c r="AP500"/>
  <c r="L204" i="3" s="1"/>
  <c r="AS569" i="1"/>
  <c r="AT569" s="1"/>
  <c r="AU569" s="1"/>
  <c r="AS593"/>
  <c r="AT593" s="1"/>
  <c r="AY594"/>
  <c r="AZ594" s="1"/>
  <c r="AP499"/>
  <c r="AQ499" s="1"/>
  <c r="BL254"/>
  <c r="AP576"/>
  <c r="L280" i="3" s="1"/>
  <c r="AU568" i="1"/>
  <c r="BW560"/>
  <c r="AK577"/>
  <c r="BM577" s="1"/>
  <c r="BW476"/>
  <c r="AQ544"/>
  <c r="BR544" s="1"/>
  <c r="AS495"/>
  <c r="AT495" s="1"/>
  <c r="AU495" s="1"/>
  <c r="AL577"/>
  <c r="AM577" s="1"/>
  <c r="AN577" s="1"/>
  <c r="AL595"/>
  <c r="AM595" s="1"/>
  <c r="AN595" s="1"/>
  <c r="AY595"/>
  <c r="AZ595" s="1"/>
  <c r="AW596"/>
  <c r="BN232"/>
  <c r="AK595"/>
  <c r="BM595" s="1"/>
  <c r="AK588"/>
  <c r="BM588" s="1"/>
  <c r="AG578"/>
  <c r="AN570"/>
  <c r="AP496"/>
  <c r="L200" i="3" s="1"/>
  <c r="BO232" i="1"/>
  <c r="BP232" s="1"/>
  <c r="BQ232" s="1"/>
  <c r="BX592"/>
  <c r="BO567"/>
  <c r="BP567" s="1"/>
  <c r="AL588"/>
  <c r="AM588" s="1"/>
  <c r="AN588" s="1"/>
  <c r="CC369"/>
  <c r="CD369" s="1"/>
  <c r="CE369" s="1"/>
  <c r="CB369"/>
  <c r="BQ566"/>
  <c r="BF578"/>
  <c r="BG578" s="1"/>
  <c r="CH578" s="1"/>
  <c r="BI578" s="1"/>
  <c r="BJ578" s="1"/>
  <c r="AQ494"/>
  <c r="BR494" s="1"/>
  <c r="BS494" s="1"/>
  <c r="AS494"/>
  <c r="AT494" s="1"/>
  <c r="AU494" s="1"/>
  <c r="AF578"/>
  <c r="AP552"/>
  <c r="L256" i="3" s="1"/>
  <c r="CC370" i="1"/>
  <c r="CD370" s="1"/>
  <c r="CE370" s="1"/>
  <c r="BU592"/>
  <c r="BV592" s="1"/>
  <c r="BW524"/>
  <c r="AH596"/>
  <c r="AI596" s="1"/>
  <c r="AJ596" s="1"/>
  <c r="J300" i="3" s="1"/>
  <c r="BC302" i="1"/>
  <c r="N246" i="3"/>
  <c r="CB659" i="1"/>
  <c r="CC659"/>
  <c r="CD659" s="1"/>
  <c r="CE659" s="1"/>
  <c r="BY534"/>
  <c r="BZ534" s="1"/>
  <c r="O238" i="3" s="1"/>
  <c r="BU542" i="1"/>
  <c r="BV542" s="1"/>
  <c r="BW542" s="1"/>
  <c r="BO231"/>
  <c r="BP231" s="1"/>
  <c r="BQ231" s="1"/>
  <c r="CB660"/>
  <c r="CC660"/>
  <c r="CD660" s="1"/>
  <c r="BW580"/>
  <c r="CA509"/>
  <c r="Q213" i="3" s="1"/>
  <c r="CA371" i="1"/>
  <c r="Q75" i="3" s="1"/>
  <c r="BY371" i="1"/>
  <c r="BZ371" s="1"/>
  <c r="O75" i="3" s="1"/>
  <c r="G661" i="1"/>
  <c r="CA563"/>
  <c r="Q267" i="3" s="1"/>
  <c r="BY563" i="1"/>
  <c r="BZ563" s="1"/>
  <c r="O267" i="3" s="1"/>
  <c r="BQ438" i="1"/>
  <c r="BO475"/>
  <c r="BP475" s="1"/>
  <c r="BQ475" s="1"/>
  <c r="G566"/>
  <c r="A664"/>
  <c r="BY372"/>
  <c r="BZ372" s="1"/>
  <c r="O76" i="3" s="1"/>
  <c r="CA372" i="1"/>
  <c r="Q76" i="3" s="1"/>
  <c r="G662" i="1"/>
  <c r="CA564"/>
  <c r="Q268" i="3" s="1"/>
  <c r="BY564" i="1"/>
  <c r="BZ564" s="1"/>
  <c r="O268" i="3" s="1"/>
  <c r="BN231" i="1"/>
  <c r="CB370"/>
  <c r="BY558"/>
  <c r="BZ558" s="1"/>
  <c r="O262" i="3" s="1"/>
  <c r="CA558" i="1"/>
  <c r="CB558" s="1"/>
  <c r="BK473"/>
  <c r="BL473" s="1"/>
  <c r="BY541"/>
  <c r="BZ541" s="1"/>
  <c r="O245" i="3" s="1"/>
  <c r="BY516" i="1"/>
  <c r="BZ516" s="1"/>
  <c r="O220" i="3" s="1"/>
  <c r="BK462" i="1"/>
  <c r="BL462" s="1"/>
  <c r="BK560"/>
  <c r="BL560" s="1"/>
  <c r="CA560" s="1"/>
  <c r="Q227" i="3"/>
  <c r="BY523" i="1"/>
  <c r="BZ523" s="1"/>
  <c r="O227" i="3" s="1"/>
  <c r="Q226"/>
  <c r="CC522" i="1"/>
  <c r="CB522"/>
  <c r="BQ516"/>
  <c r="Q258" i="3"/>
  <c r="CC554" i="1"/>
  <c r="CD554" s="1"/>
  <c r="CE554" s="1"/>
  <c r="Q218" i="3"/>
  <c r="BK580" i="1"/>
  <c r="BL580" s="1"/>
  <c r="BK484"/>
  <c r="BL484" s="1"/>
  <c r="BY548"/>
  <c r="BZ548" s="1"/>
  <c r="O252" i="3" s="1"/>
  <c r="BK487" i="1"/>
  <c r="BL487" s="1"/>
  <c r="BK472"/>
  <c r="BL472" s="1"/>
  <c r="BK481"/>
  <c r="BL481" s="1"/>
  <c r="BK493"/>
  <c r="BL493" s="1"/>
  <c r="BK549"/>
  <c r="BL549" s="1"/>
  <c r="BQ439"/>
  <c r="BQ453"/>
  <c r="Q263" i="3"/>
  <c r="CC559" i="1"/>
  <c r="CD559" s="1"/>
  <c r="BN510"/>
  <c r="BO510" s="1"/>
  <c r="BP510" s="1"/>
  <c r="BQ548"/>
  <c r="H296" i="3"/>
  <c r="G373" i="1"/>
  <c r="BN490"/>
  <c r="BK490" s="1"/>
  <c r="BL490" s="1"/>
  <c r="BN477"/>
  <c r="BK477" s="1"/>
  <c r="BL477" s="1"/>
  <c r="BO549"/>
  <c r="BP549" s="1"/>
  <c r="G565"/>
  <c r="G374"/>
  <c r="BP523"/>
  <c r="BQ523" s="1"/>
  <c r="H194" i="3"/>
  <c r="H181"/>
  <c r="BS480" i="1"/>
  <c r="M184" i="3"/>
  <c r="BU480" i="1"/>
  <c r="BV480" s="1"/>
  <c r="BT480"/>
  <c r="BX480"/>
  <c r="CG562"/>
  <c r="CG569"/>
  <c r="M197" i="3"/>
  <c r="BS493" i="1"/>
  <c r="BS481"/>
  <c r="BT481"/>
  <c r="BX481"/>
  <c r="BU481"/>
  <c r="BV481" s="1"/>
  <c r="BW481" s="1"/>
  <c r="M185" i="3"/>
  <c r="BL461" i="1"/>
  <c r="BO461"/>
  <c r="BP461" s="1"/>
  <c r="BS490"/>
  <c r="M194" i="3"/>
  <c r="BS477" i="1"/>
  <c r="M181" i="3"/>
  <c r="CG544" i="1"/>
  <c r="BU490"/>
  <c r="BV490" s="1"/>
  <c r="BW490" s="1"/>
  <c r="BR491"/>
  <c r="CG491"/>
  <c r="CG495"/>
  <c r="BR518"/>
  <c r="CG518"/>
  <c r="BR593"/>
  <c r="CG593"/>
  <c r="BT510"/>
  <c r="BS510"/>
  <c r="BX510"/>
  <c r="BU510"/>
  <c r="BV510" s="1"/>
  <c r="BW510" s="1"/>
  <c r="M214" i="3"/>
  <c r="BS543" i="1"/>
  <c r="M247" i="3"/>
  <c r="BS536" i="1"/>
  <c r="BX536"/>
  <c r="BT536"/>
  <c r="M240" i="3"/>
  <c r="BU536" i="1"/>
  <c r="BV536" s="1"/>
  <c r="BS568"/>
  <c r="BU478"/>
  <c r="BV478" s="1"/>
  <c r="BW478" s="1"/>
  <c r="BO462"/>
  <c r="BP462" s="1"/>
  <c r="H247" i="3"/>
  <c r="BO473" i="1"/>
  <c r="BP473" s="1"/>
  <c r="H214" i="3"/>
  <c r="BQ560" i="1"/>
  <c r="BO590"/>
  <c r="BP590" s="1"/>
  <c r="CG494"/>
  <c r="BQ460"/>
  <c r="BN542"/>
  <c r="BK542" s="1"/>
  <c r="CG575"/>
  <c r="BR486"/>
  <c r="CG486"/>
  <c r="M289" i="3"/>
  <c r="BS585" i="1"/>
  <c r="BS525"/>
  <c r="M229" i="3"/>
  <c r="M182"/>
  <c r="BS478" i="1"/>
  <c r="M246" i="3"/>
  <c r="BS542" i="1"/>
  <c r="BS492"/>
  <c r="M196" i="3"/>
  <c r="BX492" i="1"/>
  <c r="BT492"/>
  <c r="BU492"/>
  <c r="BR574"/>
  <c r="CG574"/>
  <c r="BR497"/>
  <c r="CG497"/>
  <c r="BR489"/>
  <c r="CG489"/>
  <c r="BS550"/>
  <c r="M254" i="3"/>
  <c r="BL501" i="1"/>
  <c r="BO501"/>
  <c r="BS592"/>
  <c r="M296" i="3"/>
  <c r="BT542" i="1"/>
  <c r="BT478"/>
  <c r="BN543"/>
  <c r="BN592"/>
  <c r="BO592" s="1"/>
  <c r="BP592" s="1"/>
  <c r="BW472"/>
  <c r="BQ488"/>
  <c r="BO472"/>
  <c r="BP472" s="1"/>
  <c r="BQ472" s="1"/>
  <c r="BQ583"/>
  <c r="BQ579"/>
  <c r="BO517"/>
  <c r="BP517" s="1"/>
  <c r="BL517"/>
  <c r="CA517" s="1"/>
  <c r="BO591"/>
  <c r="BP591" s="1"/>
  <c r="BL591"/>
  <c r="BO584"/>
  <c r="BP584" s="1"/>
  <c r="BL584"/>
  <c r="BO480"/>
  <c r="BP480" s="1"/>
  <c r="BQ480" s="1"/>
  <c r="BL480"/>
  <c r="Q251" i="3"/>
  <c r="CC547" i="1"/>
  <c r="CD547" s="1"/>
  <c r="CE547" s="1"/>
  <c r="CB547"/>
  <c r="BO476"/>
  <c r="BP476" s="1"/>
  <c r="BL476"/>
  <c r="BO561"/>
  <c r="BP561" s="1"/>
  <c r="BL561"/>
  <c r="BO598"/>
  <c r="BP598" s="1"/>
  <c r="BQ598" s="1"/>
  <c r="BL598"/>
  <c r="BO585"/>
  <c r="BP585" s="1"/>
  <c r="BQ585" s="1"/>
  <c r="BL585"/>
  <c r="BO485"/>
  <c r="BP485" s="1"/>
  <c r="BQ485" s="1"/>
  <c r="BL485"/>
  <c r="BO524"/>
  <c r="BP524" s="1"/>
  <c r="BQ524" s="1"/>
  <c r="BL524"/>
  <c r="CA524" s="1"/>
  <c r="BO479"/>
  <c r="BP479" s="1"/>
  <c r="BL479"/>
  <c r="AY302"/>
  <c r="BO493"/>
  <c r="BP493" s="1"/>
  <c r="BQ483"/>
  <c r="BQ442"/>
  <c r="BO535"/>
  <c r="BP535" s="1"/>
  <c r="BL535"/>
  <c r="BO525"/>
  <c r="BP525" s="1"/>
  <c r="BL525"/>
  <c r="AZ302"/>
  <c r="BA302" s="1"/>
  <c r="H201" i="3"/>
  <c r="BO242" i="1"/>
  <c r="BP242" s="1"/>
  <c r="BQ242" s="1"/>
  <c r="P240" i="3"/>
  <c r="H297"/>
  <c r="BJ241" i="1"/>
  <c r="BK241" s="1"/>
  <c r="BL241" s="1"/>
  <c r="N239" i="3"/>
  <c r="BO250" i="1"/>
  <c r="BP250" s="1"/>
  <c r="BQ250" s="1"/>
  <c r="P248" i="3"/>
  <c r="BN550" i="1"/>
  <c r="H254" i="3"/>
  <c r="BN486" i="1"/>
  <c r="BO486" s="1"/>
  <c r="BP486" s="1"/>
  <c r="H190" i="3"/>
  <c r="BO257" i="1"/>
  <c r="BP257" s="1"/>
  <c r="BQ257" s="1"/>
  <c r="P255" i="3"/>
  <c r="BN569" i="1"/>
  <c r="BO569" s="1"/>
  <c r="BP569" s="1"/>
  <c r="H273" i="3"/>
  <c r="AS551" i="1"/>
  <c r="AT551" s="1"/>
  <c r="AU551" s="1"/>
  <c r="L255" i="3"/>
  <c r="BN568" i="1"/>
  <c r="BK568" s="1"/>
  <c r="H272" i="3"/>
  <c r="BJ269" i="1"/>
  <c r="BK269" s="1"/>
  <c r="BL269" s="1"/>
  <c r="N267" i="3"/>
  <c r="BJ267" i="1"/>
  <c r="BK267" s="1"/>
  <c r="BL267" s="1"/>
  <c r="N265" i="3"/>
  <c r="AS499" i="1"/>
  <c r="AT499" s="1"/>
  <c r="AU499" s="1"/>
  <c r="BN492"/>
  <c r="BK492" s="1"/>
  <c r="H196" i="3"/>
  <c r="AQ500" i="1"/>
  <c r="BL230"/>
  <c r="BD257"/>
  <c r="BG256" s="1"/>
  <c r="BI256" s="1"/>
  <c r="AQ551"/>
  <c r="BN257"/>
  <c r="BZ509"/>
  <c r="O213" i="3" s="1"/>
  <c r="CB523" i="1"/>
  <c r="CC523"/>
  <c r="CD523" s="1"/>
  <c r="CE523" s="1"/>
  <c r="CB557"/>
  <c r="CC557"/>
  <c r="CD557" s="1"/>
  <c r="CB515"/>
  <c r="CC515"/>
  <c r="CD515" s="1"/>
  <c r="CE515" s="1"/>
  <c r="CC546"/>
  <c r="CD546" s="1"/>
  <c r="CE546" s="1"/>
  <c r="CB546"/>
  <c r="Q238" i="3"/>
  <c r="CE521" i="1"/>
  <c r="AQ498"/>
  <c r="AS498"/>
  <c r="AT498" s="1"/>
  <c r="AU498" s="1"/>
  <c r="AU497"/>
  <c r="BN250"/>
  <c r="BQ467"/>
  <c r="BN242"/>
  <c r="BQ458"/>
  <c r="BQ470"/>
  <c r="BO487"/>
  <c r="BP487" s="1"/>
  <c r="AS570"/>
  <c r="AT570" s="1"/>
  <c r="AU570" s="1"/>
  <c r="BO580"/>
  <c r="BP580" s="1"/>
  <c r="BX490"/>
  <c r="BO481"/>
  <c r="AS500"/>
  <c r="AT500" s="1"/>
  <c r="BO484"/>
  <c r="BP484" s="1"/>
  <c r="BW584"/>
  <c r="BX485"/>
  <c r="BT485"/>
  <c r="BU485"/>
  <c r="BV485" s="1"/>
  <c r="BW485" s="1"/>
  <c r="BN536"/>
  <c r="BN478"/>
  <c r="BN489"/>
  <c r="BT549"/>
  <c r="BX549"/>
  <c r="BU549"/>
  <c r="BV549" s="1"/>
  <c r="BW549" s="1"/>
  <c r="BX568"/>
  <c r="BT568"/>
  <c r="BU477"/>
  <c r="BV477" s="1"/>
  <c r="BW477" s="1"/>
  <c r="BX477"/>
  <c r="BT477"/>
  <c r="H266" i="3"/>
  <c r="BT535" i="1"/>
  <c r="BU535"/>
  <c r="BV535" s="1"/>
  <c r="BW535" s="1"/>
  <c r="BX543"/>
  <c r="H248" i="3"/>
  <c r="BV534" i="1"/>
  <c r="BW534" s="1"/>
  <c r="BU568"/>
  <c r="BV568" s="1"/>
  <c r="BX535"/>
  <c r="BT543"/>
  <c r="AQ587"/>
  <c r="BW488"/>
  <c r="BT525"/>
  <c r="BX525"/>
  <c r="BU525"/>
  <c r="BA596"/>
  <c r="E300" i="3" s="1"/>
  <c r="AY596" i="1"/>
  <c r="AZ596" s="1"/>
  <c r="AP594"/>
  <c r="AX578"/>
  <c r="AW578"/>
  <c r="AM594"/>
  <c r="AN594" s="1"/>
  <c r="BQ76"/>
  <c r="BO258"/>
  <c r="BP258" s="1"/>
  <c r="BQ258" s="1"/>
  <c r="BN258"/>
  <c r="A567"/>
  <c r="BE273"/>
  <c r="BM79"/>
  <c r="P77" i="3" s="1"/>
  <c r="BD79" i="1"/>
  <c r="BG78" s="1"/>
  <c r="BI78" s="1"/>
  <c r="N76" i="3" s="1"/>
  <c r="BJ77" i="1"/>
  <c r="BK77" s="1"/>
  <c r="BL77" s="1"/>
  <c r="BD258"/>
  <c r="BG257" s="1"/>
  <c r="BI257" s="1"/>
  <c r="N255" i="3" s="1"/>
  <c r="BC284" i="1"/>
  <c r="AZ284"/>
  <c r="BA284" s="1"/>
  <c r="BB284" s="1"/>
  <c r="AY284"/>
  <c r="BN269"/>
  <c r="BO269"/>
  <c r="BP269" s="1"/>
  <c r="BQ269" s="1"/>
  <c r="BN78"/>
  <c r="BO78"/>
  <c r="A83"/>
  <c r="A375"/>
  <c r="A275"/>
  <c r="BE81"/>
  <c r="BH284"/>
  <c r="AL284" s="1"/>
  <c r="AM284" s="1"/>
  <c r="AW284"/>
  <c r="A568"/>
  <c r="BE274"/>
  <c r="BM272"/>
  <c r="P270" i="3" s="1"/>
  <c r="BD272" i="1"/>
  <c r="BG271" s="1"/>
  <c r="BI271" s="1"/>
  <c r="N269" i="3" s="1"/>
  <c r="BM271" i="1"/>
  <c r="P269" i="3" s="1"/>
  <c r="BD271" i="1"/>
  <c r="BG270" s="1"/>
  <c r="BI270" s="1"/>
  <c r="N268" i="3" s="1"/>
  <c r="BL74" i="1"/>
  <c r="BM80"/>
  <c r="P78" i="3" s="1"/>
  <c r="BD80" i="1"/>
  <c r="BG79" s="1"/>
  <c r="BI79" s="1"/>
  <c r="N77" i="3" s="1"/>
  <c r="BN77" i="1"/>
  <c r="BO77"/>
  <c r="BP77" s="1"/>
  <c r="BQ77" s="1"/>
  <c r="BO270"/>
  <c r="BP270" s="1"/>
  <c r="BQ270" s="1"/>
  <c r="BN270"/>
  <c r="A84"/>
  <c r="A376"/>
  <c r="A276"/>
  <c r="BE82"/>
  <c r="BJ76"/>
  <c r="BK76" s="1"/>
  <c r="BL76" s="1"/>
  <c r="BJ268"/>
  <c r="BK268" s="1"/>
  <c r="BL268" s="1"/>
  <c r="L230" i="3" l="1"/>
  <c r="AQ570" i="1"/>
  <c r="AS526"/>
  <c r="AT526" s="1"/>
  <c r="AU526" s="1"/>
  <c r="AS576"/>
  <c r="AT576" s="1"/>
  <c r="L290" i="3"/>
  <c r="AQ586" i="1"/>
  <c r="AS562"/>
  <c r="AT562" s="1"/>
  <c r="AU562" s="1"/>
  <c r="L266" i="3"/>
  <c r="AQ562" i="1"/>
  <c r="BR562" s="1"/>
  <c r="BS562" s="1"/>
  <c r="L203" i="3"/>
  <c r="AS587" i="1"/>
  <c r="AT587" s="1"/>
  <c r="AU587" s="1"/>
  <c r="AQ496"/>
  <c r="AU593"/>
  <c r="AQ576"/>
  <c r="BR576" s="1"/>
  <c r="AP595"/>
  <c r="AQ595" s="1"/>
  <c r="AS496"/>
  <c r="AT496" s="1"/>
  <c r="AP577"/>
  <c r="AQ577" s="1"/>
  <c r="BW480"/>
  <c r="BQ567"/>
  <c r="AP588"/>
  <c r="L292" i="3" s="1"/>
  <c r="BO490" i="1"/>
  <c r="BP490" s="1"/>
  <c r="BU494"/>
  <c r="BV494" s="1"/>
  <c r="BW494" s="1"/>
  <c r="CB372"/>
  <c r="AH578"/>
  <c r="AI578" s="1"/>
  <c r="AJ578" s="1"/>
  <c r="J282" i="3" s="1"/>
  <c r="BT575" i="1"/>
  <c r="AK596"/>
  <c r="BM596" s="1"/>
  <c r="CC564"/>
  <c r="CD564" s="1"/>
  <c r="CE564" s="1"/>
  <c r="CB563"/>
  <c r="BX494"/>
  <c r="M198" i="3"/>
  <c r="AL596" i="1"/>
  <c r="AM596" s="1"/>
  <c r="AS552"/>
  <c r="AT552" s="1"/>
  <c r="BO477"/>
  <c r="BP477" s="1"/>
  <c r="AQ552"/>
  <c r="BR552" s="1"/>
  <c r="CC563"/>
  <c r="CD563" s="1"/>
  <c r="BQ461"/>
  <c r="BT494"/>
  <c r="BW592"/>
  <c r="CC372"/>
  <c r="CD372" s="1"/>
  <c r="CC371"/>
  <c r="CD371" s="1"/>
  <c r="CE371" s="1"/>
  <c r="CE660"/>
  <c r="BY661"/>
  <c r="BZ661" s="1"/>
  <c r="CA661"/>
  <c r="CB371"/>
  <c r="CA525"/>
  <c r="Q229" i="3" s="1"/>
  <c r="CA662" i="1"/>
  <c r="BY662"/>
  <c r="BZ662" s="1"/>
  <c r="CB564"/>
  <c r="G664"/>
  <c r="BY566"/>
  <c r="BZ566" s="1"/>
  <c r="O270" i="3" s="1"/>
  <c r="CA566" i="1"/>
  <c r="Q270" i="3" s="1"/>
  <c r="BY374" i="1"/>
  <c r="BZ374" s="1"/>
  <c r="O78" i="3" s="1"/>
  <c r="CA374" i="1"/>
  <c r="Q78" i="3" s="1"/>
  <c r="CA549" i="1"/>
  <c r="Q253" i="3" s="1"/>
  <c r="CA373" i="1"/>
  <c r="Q77" i="3" s="1"/>
  <c r="BY373" i="1"/>
  <c r="BZ373" s="1"/>
  <c r="O77" i="3" s="1"/>
  <c r="G568" i="1"/>
  <c r="G666" s="1"/>
  <c r="A666"/>
  <c r="CA535"/>
  <c r="Q239" i="3" s="1"/>
  <c r="G663" i="1"/>
  <c r="BY565"/>
  <c r="BZ565" s="1"/>
  <c r="O269" i="3" s="1"/>
  <c r="CA565" i="1"/>
  <c r="Q269" i="3" s="1"/>
  <c r="G567" i="1"/>
  <c r="A665"/>
  <c r="BK550"/>
  <c r="BL550" s="1"/>
  <c r="BY525"/>
  <c r="BZ525" s="1"/>
  <c r="O229" i="3" s="1"/>
  <c r="Q221"/>
  <c r="BY517" i="1"/>
  <c r="BZ517" s="1"/>
  <c r="O221" i="3" s="1"/>
  <c r="BK543" i="1"/>
  <c r="BL543" s="1"/>
  <c r="CA543" s="1"/>
  <c r="BY549"/>
  <c r="BZ549" s="1"/>
  <c r="O253" i="3" s="1"/>
  <c r="BK592" i="1"/>
  <c r="BL592" s="1"/>
  <c r="CC560"/>
  <c r="CD560" s="1"/>
  <c r="BY560"/>
  <c r="BZ560" s="1"/>
  <c r="O264" i="3" s="1"/>
  <c r="BK478" i="1"/>
  <c r="BL478" s="1"/>
  <c r="BK489"/>
  <c r="BL489" s="1"/>
  <c r="BQ561"/>
  <c r="BQ473"/>
  <c r="CD522"/>
  <c r="CE522" s="1"/>
  <c r="BK536"/>
  <c r="BL536" s="1"/>
  <c r="CA536" s="1"/>
  <c r="BY524"/>
  <c r="BZ524" s="1"/>
  <c r="O228" i="3" s="1"/>
  <c r="BK569" i="1"/>
  <c r="BL569" s="1"/>
  <c r="BK486"/>
  <c r="BL486" s="1"/>
  <c r="BY535"/>
  <c r="BZ535" s="1"/>
  <c r="O239" i="3" s="1"/>
  <c r="BK510" i="1"/>
  <c r="BL510" s="1"/>
  <c r="CA510" s="1"/>
  <c r="CC558"/>
  <c r="CD558" s="1"/>
  <c r="CE558" s="1"/>
  <c r="CE559"/>
  <c r="Q262" i="3"/>
  <c r="Q245"/>
  <c r="CB541" i="1"/>
  <c r="CC541"/>
  <c r="CD541" s="1"/>
  <c r="BN518"/>
  <c r="BO518" s="1"/>
  <c r="BP518" s="1"/>
  <c r="BX569"/>
  <c r="G376"/>
  <c r="G375"/>
  <c r="BO550"/>
  <c r="BP550" s="1"/>
  <c r="BQ550" s="1"/>
  <c r="BQ549"/>
  <c r="BR498"/>
  <c r="CG498"/>
  <c r="H256" i="3"/>
  <c r="CG552" i="1"/>
  <c r="BV492"/>
  <c r="BW492" s="1"/>
  <c r="BS575"/>
  <c r="M279" i="3"/>
  <c r="BS544" i="1"/>
  <c r="BU544"/>
  <c r="BV544" s="1"/>
  <c r="BW544" s="1"/>
  <c r="M248" i="3"/>
  <c r="BT544" i="1"/>
  <c r="BX544"/>
  <c r="M273" i="3"/>
  <c r="BS569" i="1"/>
  <c r="BR496"/>
  <c r="CG496"/>
  <c r="BX575"/>
  <c r="CG576"/>
  <c r="BR499"/>
  <c r="CG499"/>
  <c r="BR551"/>
  <c r="CG551"/>
  <c r="BS574"/>
  <c r="M278" i="3"/>
  <c r="BX518" i="1"/>
  <c r="M222" i="3"/>
  <c r="BS518" i="1"/>
  <c r="BT518"/>
  <c r="BU518"/>
  <c r="BV518" s="1"/>
  <c r="BW518" s="1"/>
  <c r="H278" i="3"/>
  <c r="BO543" i="1"/>
  <c r="BP543" s="1"/>
  <c r="H222" i="3"/>
  <c r="BQ590" i="1"/>
  <c r="BT569"/>
  <c r="BQ517"/>
  <c r="H193" i="3"/>
  <c r="BW536" i="1"/>
  <c r="BR586"/>
  <c r="CG586"/>
  <c r="BS489"/>
  <c r="M193" i="3"/>
  <c r="BX489" i="1"/>
  <c r="BU489"/>
  <c r="BV489" s="1"/>
  <c r="BW489" s="1"/>
  <c r="BT489"/>
  <c r="BS486"/>
  <c r="M190" i="3"/>
  <c r="BT486" i="1"/>
  <c r="BX486"/>
  <c r="BU486"/>
  <c r="BV486" s="1"/>
  <c r="BW486" s="1"/>
  <c r="BS495"/>
  <c r="M199" i="3"/>
  <c r="BR587" i="1"/>
  <c r="CG587"/>
  <c r="BR570"/>
  <c r="BR500"/>
  <c r="BN500"/>
  <c r="BR526"/>
  <c r="CG526"/>
  <c r="BP501"/>
  <c r="BQ501" s="1"/>
  <c r="BS497"/>
  <c r="M201" i="3"/>
  <c r="BU497" i="1"/>
  <c r="BV497" s="1"/>
  <c r="BW497" s="1"/>
  <c r="BX497"/>
  <c r="BT497"/>
  <c r="BO542"/>
  <c r="BP542" s="1"/>
  <c r="BQ542" s="1"/>
  <c r="BL542"/>
  <c r="BS593"/>
  <c r="M297" i="3"/>
  <c r="BS491" i="1"/>
  <c r="BU491"/>
  <c r="BV491" s="1"/>
  <c r="BW491" s="1"/>
  <c r="M195" i="3"/>
  <c r="BT491" i="1"/>
  <c r="BX491"/>
  <c r="BQ591"/>
  <c r="BQ462"/>
  <c r="BN574"/>
  <c r="BN593"/>
  <c r="BK593" s="1"/>
  <c r="BL593" s="1"/>
  <c r="BN497"/>
  <c r="BQ525"/>
  <c r="BQ592"/>
  <c r="Q264" i="3"/>
  <c r="CB560" i="1"/>
  <c r="Q220" i="3"/>
  <c r="CB516" i="1"/>
  <c r="CC516"/>
  <c r="CD516" s="1"/>
  <c r="CE516" s="1"/>
  <c r="Q252" i="3"/>
  <c r="CC548" i="1"/>
  <c r="CD548" s="1"/>
  <c r="CE548" s="1"/>
  <c r="CB548"/>
  <c r="BO492"/>
  <c r="BP492" s="1"/>
  <c r="BL492"/>
  <c r="BO568"/>
  <c r="BP568" s="1"/>
  <c r="BQ568" s="1"/>
  <c r="BL568"/>
  <c r="BQ535"/>
  <c r="BQ479"/>
  <c r="BQ493"/>
  <c r="BQ584"/>
  <c r="BQ476"/>
  <c r="BB302"/>
  <c r="AU576"/>
  <c r="BN491"/>
  <c r="BK491" s="1"/>
  <c r="H195" i="3"/>
  <c r="BJ256" i="1"/>
  <c r="BK256" s="1"/>
  <c r="BL256" s="1"/>
  <c r="N254" i="3"/>
  <c r="BN495" i="1"/>
  <c r="BO495" s="1"/>
  <c r="H199" i="3"/>
  <c r="BN494" i="1"/>
  <c r="BK494" s="1"/>
  <c r="H198" i="3"/>
  <c r="AS594" i="1"/>
  <c r="AT594" s="1"/>
  <c r="AU594" s="1"/>
  <c r="L298" i="3"/>
  <c r="BN575" i="1"/>
  <c r="H279" i="3"/>
  <c r="H255"/>
  <c r="CE557" i="1"/>
  <c r="CC534"/>
  <c r="CD534" s="1"/>
  <c r="CB534"/>
  <c r="CC509"/>
  <c r="CD509" s="1"/>
  <c r="CE509" s="1"/>
  <c r="CB509"/>
  <c r="BQ580"/>
  <c r="BQ487"/>
  <c r="BQ486"/>
  <c r="AU500"/>
  <c r="BW568"/>
  <c r="BP481"/>
  <c r="BQ481" s="1"/>
  <c r="BQ510"/>
  <c r="BQ569"/>
  <c r="BQ484"/>
  <c r="BO489"/>
  <c r="BP489" s="1"/>
  <c r="BO536"/>
  <c r="BP536" s="1"/>
  <c r="BT574"/>
  <c r="BO478"/>
  <c r="BP478" s="1"/>
  <c r="BN570"/>
  <c r="BN552"/>
  <c r="BN544"/>
  <c r="BN562"/>
  <c r="BT561"/>
  <c r="CA561" s="1"/>
  <c r="BU561"/>
  <c r="BV561" s="1"/>
  <c r="BW561" s="1"/>
  <c r="BX561"/>
  <c r="BX574"/>
  <c r="BU574"/>
  <c r="BV574" s="1"/>
  <c r="BW574" s="1"/>
  <c r="BU543"/>
  <c r="BV543" s="1"/>
  <c r="BW543" s="1"/>
  <c r="BT493"/>
  <c r="BU493"/>
  <c r="BV493" s="1"/>
  <c r="BW493" s="1"/>
  <c r="BX493"/>
  <c r="H200" i="3"/>
  <c r="BU550" i="1"/>
  <c r="BV550" s="1"/>
  <c r="BW550" s="1"/>
  <c r="BT550"/>
  <c r="BX550"/>
  <c r="AY578"/>
  <c r="AZ578" s="1"/>
  <c r="BA578"/>
  <c r="E282" i="3" s="1"/>
  <c r="AQ594" i="1"/>
  <c r="BV525"/>
  <c r="BW525" s="1"/>
  <c r="BJ270"/>
  <c r="BK270" s="1"/>
  <c r="BL270" s="1"/>
  <c r="BM274"/>
  <c r="P272" i="3" s="1"/>
  <c r="BD274" i="1"/>
  <c r="BG273" s="1"/>
  <c r="BI273" s="1"/>
  <c r="A85"/>
  <c r="A377"/>
  <c r="A277"/>
  <c r="BE83"/>
  <c r="BJ257"/>
  <c r="BK257" s="1"/>
  <c r="BL257" s="1"/>
  <c r="BO79"/>
  <c r="BP79" s="1"/>
  <c r="BQ79" s="1"/>
  <c r="BN79"/>
  <c r="BP78"/>
  <c r="BQ78" s="1"/>
  <c r="BO80"/>
  <c r="BN80"/>
  <c r="A569"/>
  <c r="A667" s="1"/>
  <c r="BE275"/>
  <c r="BM82"/>
  <c r="P80" i="3" s="1"/>
  <c r="BD82" i="1"/>
  <c r="BG81" s="1"/>
  <c r="BI81" s="1"/>
  <c r="N79" i="3" s="1"/>
  <c r="A86" i="1"/>
  <c r="A378"/>
  <c r="A278"/>
  <c r="BE84"/>
  <c r="BN272"/>
  <c r="BO272"/>
  <c r="BP272" s="1"/>
  <c r="BQ272" s="1"/>
  <c r="BJ78"/>
  <c r="BK78" s="1"/>
  <c r="BL78" s="1"/>
  <c r="BJ271"/>
  <c r="BK271" s="1"/>
  <c r="A570"/>
  <c r="BE276"/>
  <c r="BJ79"/>
  <c r="BK79" s="1"/>
  <c r="BL79" s="1"/>
  <c r="BO271"/>
  <c r="BP271" s="1"/>
  <c r="BQ271" s="1"/>
  <c r="BN271"/>
  <c r="BM81"/>
  <c r="P79" i="3" s="1"/>
  <c r="BD81" i="1"/>
  <c r="BG80" s="1"/>
  <c r="BI80" s="1"/>
  <c r="N78" i="3" s="1"/>
  <c r="BM273" i="1"/>
  <c r="P271" i="3" s="1"/>
  <c r="BD273" i="1"/>
  <c r="BG272" s="1"/>
  <c r="BI272" s="1"/>
  <c r="N270" i="3" s="1"/>
  <c r="BX562" i="1" l="1"/>
  <c r="BU562"/>
  <c r="BV562" s="1"/>
  <c r="BW562" s="1"/>
  <c r="M266" i="3"/>
  <c r="BT562" i="1"/>
  <c r="L299" i="3"/>
  <c r="AU496" i="1"/>
  <c r="AS595"/>
  <c r="AT595" s="1"/>
  <c r="AU595" s="1"/>
  <c r="AP596"/>
  <c r="L300" i="3" s="1"/>
  <c r="AS577" i="1"/>
  <c r="AT577" s="1"/>
  <c r="AU577" s="1"/>
  <c r="L281" i="3"/>
  <c r="BQ490" i="1"/>
  <c r="AL578"/>
  <c r="AM578" s="1"/>
  <c r="AN578" s="1"/>
  <c r="AK578"/>
  <c r="BM578" s="1"/>
  <c r="AQ588"/>
  <c r="BR588" s="1"/>
  <c r="AS588"/>
  <c r="AT588" s="1"/>
  <c r="AU588" s="1"/>
  <c r="CC566"/>
  <c r="CD566" s="1"/>
  <c r="CE566" s="1"/>
  <c r="AU552"/>
  <c r="BQ477"/>
  <c r="AN596"/>
  <c r="CE563"/>
  <c r="CC374"/>
  <c r="CD374" s="1"/>
  <c r="CE374" s="1"/>
  <c r="CB374"/>
  <c r="CE372"/>
  <c r="CA663"/>
  <c r="BY663"/>
  <c r="BZ663" s="1"/>
  <c r="BY666"/>
  <c r="BZ666" s="1"/>
  <c r="CA666"/>
  <c r="CA664"/>
  <c r="BY664"/>
  <c r="BZ664" s="1"/>
  <c r="CC662"/>
  <c r="CD662" s="1"/>
  <c r="CB662"/>
  <c r="CB661"/>
  <c r="CC661"/>
  <c r="CD661" s="1"/>
  <c r="CB566"/>
  <c r="BO593"/>
  <c r="BP593" s="1"/>
  <c r="G665"/>
  <c r="BY567"/>
  <c r="BZ567" s="1"/>
  <c r="O271" i="3" s="1"/>
  <c r="CA567" i="1"/>
  <c r="Q271" i="3" s="1"/>
  <c r="BY561" i="1"/>
  <c r="BZ561" s="1"/>
  <c r="O265" i="3" s="1"/>
  <c r="CB565" i="1"/>
  <c r="G570"/>
  <c r="G668" s="1"/>
  <c r="A668"/>
  <c r="BY375"/>
  <c r="BZ375" s="1"/>
  <c r="O79" i="3" s="1"/>
  <c r="CA375" i="1"/>
  <c r="Q79" i="3" s="1"/>
  <c r="CC565" i="1"/>
  <c r="CD565" s="1"/>
  <c r="CE565" s="1"/>
  <c r="CB373"/>
  <c r="CA376"/>
  <c r="Q80" i="3" s="1"/>
  <c r="BY376" i="1"/>
  <c r="BZ376" s="1"/>
  <c r="O80" i="3" s="1"/>
  <c r="CC373" i="1"/>
  <c r="CD373" s="1"/>
  <c r="CE373" s="1"/>
  <c r="CA550"/>
  <c r="Q254" i="3" s="1"/>
  <c r="BY568" i="1"/>
  <c r="BZ568" s="1"/>
  <c r="O272" i="3" s="1"/>
  <c r="CA568" i="1"/>
  <c r="BY542"/>
  <c r="BZ542" s="1"/>
  <c r="O246" i="3" s="1"/>
  <c r="CA542" i="1"/>
  <c r="Q247" i="3"/>
  <c r="BY543" i="1"/>
  <c r="BZ543" s="1"/>
  <c r="O247" i="3" s="1"/>
  <c r="BK570" i="1"/>
  <c r="BL570" s="1"/>
  <c r="BK552"/>
  <c r="BL552" s="1"/>
  <c r="BY550"/>
  <c r="BZ550" s="1"/>
  <c r="O254" i="3" s="1"/>
  <c r="BK562" i="1"/>
  <c r="BL562" s="1"/>
  <c r="CA562" s="1"/>
  <c r="BK500"/>
  <c r="BL500" s="1"/>
  <c r="BQ492"/>
  <c r="CC517"/>
  <c r="CD517" s="1"/>
  <c r="BO574"/>
  <c r="BP574" s="1"/>
  <c r="BQ574" s="1"/>
  <c r="BK574"/>
  <c r="BL574" s="1"/>
  <c r="BK544"/>
  <c r="BL544" s="1"/>
  <c r="CA544" s="1"/>
  <c r="BK575"/>
  <c r="BL575" s="1"/>
  <c r="BK495"/>
  <c r="BL495" s="1"/>
  <c r="BO497"/>
  <c r="BP497" s="1"/>
  <c r="BQ497" s="1"/>
  <c r="BK497"/>
  <c r="BL497" s="1"/>
  <c r="BK518"/>
  <c r="BL518" s="1"/>
  <c r="CA518" s="1"/>
  <c r="BY510"/>
  <c r="BZ510" s="1"/>
  <c r="O214" i="3" s="1"/>
  <c r="CB536" i="1"/>
  <c r="BY536"/>
  <c r="BZ536" s="1"/>
  <c r="O240" i="3" s="1"/>
  <c r="CB517" i="1"/>
  <c r="Q272" i="3"/>
  <c r="CE541" i="1"/>
  <c r="G378"/>
  <c r="G377"/>
  <c r="BN498"/>
  <c r="G569"/>
  <c r="G667" s="1"/>
  <c r="H202" i="3"/>
  <c r="BS500" i="1"/>
  <c r="BT500"/>
  <c r="BU500"/>
  <c r="BV500" s="1"/>
  <c r="M204" i="3"/>
  <c r="BX500" i="1"/>
  <c r="BR577"/>
  <c r="CG577"/>
  <c r="BS570"/>
  <c r="BU570"/>
  <c r="BV570" s="1"/>
  <c r="BW570" s="1"/>
  <c r="BT570"/>
  <c r="M274" i="3"/>
  <c r="BX570" i="1"/>
  <c r="BX496"/>
  <c r="BS496"/>
  <c r="BU496"/>
  <c r="BV496" s="1"/>
  <c r="M200" i="3"/>
  <c r="BT496" i="1"/>
  <c r="BS498"/>
  <c r="M202" i="3"/>
  <c r="BU498" i="1"/>
  <c r="BV498" s="1"/>
  <c r="BW498" s="1"/>
  <c r="BX498"/>
  <c r="BT498"/>
  <c r="CG588"/>
  <c r="BS526"/>
  <c r="BU526"/>
  <c r="BV526" s="1"/>
  <c r="BW526" s="1"/>
  <c r="BT526"/>
  <c r="M230" i="3"/>
  <c r="BX526" i="1"/>
  <c r="CG570"/>
  <c r="H274" i="3"/>
  <c r="BS499" i="1"/>
  <c r="M203" i="3"/>
  <c r="BU499" i="1"/>
  <c r="BV499" s="1"/>
  <c r="BW499" s="1"/>
  <c r="BT499"/>
  <c r="BX499"/>
  <c r="H203" i="3"/>
  <c r="BQ543" i="1"/>
  <c r="H230" i="3"/>
  <c r="BN526" i="1"/>
  <c r="BO526" s="1"/>
  <c r="BP526" s="1"/>
  <c r="BO575"/>
  <c r="BP575" s="1"/>
  <c r="BN551"/>
  <c r="BR594"/>
  <c r="BX594" s="1"/>
  <c r="CG594"/>
  <c r="BR595"/>
  <c r="CG595"/>
  <c r="BS587"/>
  <c r="M291" i="3"/>
  <c r="CG500" i="1"/>
  <c r="H204" i="3"/>
  <c r="BS586" i="1"/>
  <c r="M290" i="3"/>
  <c r="BS551" i="1"/>
  <c r="M255" i="3"/>
  <c r="M280"/>
  <c r="BS576" i="1"/>
  <c r="BS552"/>
  <c r="BT552"/>
  <c r="BU552"/>
  <c r="BV552" s="1"/>
  <c r="M256" i="3"/>
  <c r="BX552" i="1"/>
  <c r="BN499"/>
  <c r="BO499" s="1"/>
  <c r="BP499" s="1"/>
  <c r="BQ499" s="1"/>
  <c r="BO494"/>
  <c r="BP494" s="1"/>
  <c r="BL494"/>
  <c r="BO491"/>
  <c r="BP491" s="1"/>
  <c r="BL491"/>
  <c r="Q240" i="3"/>
  <c r="CC536" i="1"/>
  <c r="CD536" s="1"/>
  <c r="CE536" s="1"/>
  <c r="CE560"/>
  <c r="Q228" i="3"/>
  <c r="CC524" i="1"/>
  <c r="CD524" s="1"/>
  <c r="CE524" s="1"/>
  <c r="CB524"/>
  <c r="BN594"/>
  <c r="BK594" s="1"/>
  <c r="H298" i="3"/>
  <c r="BN576" i="1"/>
  <c r="BK576" s="1"/>
  <c r="H280" i="3"/>
  <c r="BN586" i="1"/>
  <c r="H290" i="3"/>
  <c r="BJ273" i="1"/>
  <c r="BK273" s="1"/>
  <c r="BL273" s="1"/>
  <c r="N271" i="3"/>
  <c r="BN587" i="1"/>
  <c r="BK587" s="1"/>
  <c r="H291" i="3"/>
  <c r="CE534" i="1"/>
  <c r="CB535"/>
  <c r="CC535"/>
  <c r="CD535" s="1"/>
  <c r="CB525"/>
  <c r="CC525"/>
  <c r="CB549"/>
  <c r="CC549"/>
  <c r="CD549" s="1"/>
  <c r="Q265" i="3"/>
  <c r="CB543" i="1"/>
  <c r="CC543"/>
  <c r="CD543" s="1"/>
  <c r="BQ478"/>
  <c r="BQ489"/>
  <c r="BQ536"/>
  <c r="BQ518"/>
  <c r="BO500"/>
  <c r="BP500" s="1"/>
  <c r="BO544"/>
  <c r="BP544" s="1"/>
  <c r="BO570"/>
  <c r="BP570" s="1"/>
  <c r="BQ570" s="1"/>
  <c r="BP495"/>
  <c r="BQ495" s="1"/>
  <c r="BO562"/>
  <c r="BP562" s="1"/>
  <c r="BO552"/>
  <c r="BU586"/>
  <c r="BV586" s="1"/>
  <c r="BW586" s="1"/>
  <c r="BN496"/>
  <c r="BU495"/>
  <c r="BV495" s="1"/>
  <c r="BW495" s="1"/>
  <c r="BT495"/>
  <c r="BX495"/>
  <c r="BX586"/>
  <c r="BT585"/>
  <c r="BX585"/>
  <c r="BU585"/>
  <c r="BV585" s="1"/>
  <c r="BW585" s="1"/>
  <c r="BT586"/>
  <c r="H292" i="3"/>
  <c r="BX587" i="1"/>
  <c r="BU551"/>
  <c r="BV551" s="1"/>
  <c r="BW551" s="1"/>
  <c r="BT551"/>
  <c r="BX551"/>
  <c r="BM276"/>
  <c r="P274" i="3" s="1"/>
  <c r="BD276" i="1"/>
  <c r="BG275" s="1"/>
  <c r="BI275" s="1"/>
  <c r="N273" i="3" s="1"/>
  <c r="A88" i="1"/>
  <c r="A380"/>
  <c r="A280"/>
  <c r="BE86"/>
  <c r="BM83"/>
  <c r="P81" i="3" s="1"/>
  <c r="BD83" i="1"/>
  <c r="BG82" s="1"/>
  <c r="BI82" s="1"/>
  <c r="N80" i="3" s="1"/>
  <c r="BM275" i="1"/>
  <c r="P273" i="3" s="1"/>
  <c r="BD275" i="1"/>
  <c r="BG274" s="1"/>
  <c r="BI274" s="1"/>
  <c r="N272" i="3" s="1"/>
  <c r="A87" i="1"/>
  <c r="A279"/>
  <c r="A379"/>
  <c r="BE85"/>
  <c r="BO81"/>
  <c r="BP81" s="1"/>
  <c r="BQ81" s="1"/>
  <c r="BN81"/>
  <c r="A572"/>
  <c r="A670" s="1"/>
  <c r="BE278"/>
  <c r="BN82"/>
  <c r="BO82"/>
  <c r="BP82" s="1"/>
  <c r="BQ82" s="1"/>
  <c r="BL271"/>
  <c r="BP80"/>
  <c r="BQ80" s="1"/>
  <c r="BO273"/>
  <c r="BP273" s="1"/>
  <c r="BQ273" s="1"/>
  <c r="BN273"/>
  <c r="BJ272"/>
  <c r="BK272" s="1"/>
  <c r="BL272" s="1"/>
  <c r="BJ80"/>
  <c r="BK80" s="1"/>
  <c r="BL80" s="1"/>
  <c r="BM84"/>
  <c r="P82" i="3" s="1"/>
  <c r="BD84" i="1"/>
  <c r="BG83" s="1"/>
  <c r="BI83" s="1"/>
  <c r="N81" i="3" s="1"/>
  <c r="BJ81" i="1"/>
  <c r="BK81" s="1"/>
  <c r="BL81" s="1"/>
  <c r="A571"/>
  <c r="A669" s="1"/>
  <c r="BE277"/>
  <c r="BN274"/>
  <c r="BO274"/>
  <c r="BP274" s="1"/>
  <c r="BQ274" s="1"/>
  <c r="AS596" l="1"/>
  <c r="AT596" s="1"/>
  <c r="AQ596"/>
  <c r="BR596" s="1"/>
  <c r="AP578"/>
  <c r="AS578" s="1"/>
  <c r="AT578" s="1"/>
  <c r="AU578" s="1"/>
  <c r="CC567"/>
  <c r="CD567" s="1"/>
  <c r="CE567" s="1"/>
  <c r="CB375"/>
  <c r="CC375"/>
  <c r="CD375" s="1"/>
  <c r="CB567"/>
  <c r="CB376"/>
  <c r="BQ575"/>
  <c r="CC376"/>
  <c r="CD376" s="1"/>
  <c r="BQ593"/>
  <c r="CE662"/>
  <c r="CE661"/>
  <c r="CC663"/>
  <c r="CD663" s="1"/>
  <c r="CE663" s="1"/>
  <c r="CB663"/>
  <c r="CB664"/>
  <c r="CC664"/>
  <c r="CD664" s="1"/>
  <c r="CE664" s="1"/>
  <c r="CA667"/>
  <c r="BY667"/>
  <c r="BZ667" s="1"/>
  <c r="BY569"/>
  <c r="BZ569" s="1"/>
  <c r="O273" i="3" s="1"/>
  <c r="BY668" i="1"/>
  <c r="BZ668" s="1"/>
  <c r="CA668"/>
  <c r="BY665"/>
  <c r="BZ665" s="1"/>
  <c r="CA665"/>
  <c r="CC666"/>
  <c r="CD666" s="1"/>
  <c r="CB666"/>
  <c r="BY378"/>
  <c r="BZ378" s="1"/>
  <c r="O82" i="3" s="1"/>
  <c r="CA378" i="1"/>
  <c r="Q82" i="3" s="1"/>
  <c r="CA552" i="1"/>
  <c r="CC552" s="1"/>
  <c r="CD552" s="1"/>
  <c r="CE552" s="1"/>
  <c r="CA570"/>
  <c r="CB570" s="1"/>
  <c r="CA377"/>
  <c r="Q81" i="3" s="1"/>
  <c r="BY377" i="1"/>
  <c r="BZ377" s="1"/>
  <c r="O81" i="3" s="1"/>
  <c r="CA569" i="1"/>
  <c r="CB569" s="1"/>
  <c r="CE517"/>
  <c r="BY518"/>
  <c r="BZ518" s="1"/>
  <c r="O222" i="3" s="1"/>
  <c r="Q248"/>
  <c r="BY544" i="1"/>
  <c r="BZ544" s="1"/>
  <c r="O248" i="3" s="1"/>
  <c r="BK496" i="1"/>
  <c r="BL496" s="1"/>
  <c r="BK586"/>
  <c r="BL586" s="1"/>
  <c r="BK526"/>
  <c r="BL526" s="1"/>
  <c r="CA526" s="1"/>
  <c r="CC510"/>
  <c r="CD510" s="1"/>
  <c r="Q214" i="3"/>
  <c r="CB510" i="1"/>
  <c r="BK499"/>
  <c r="BL499" s="1"/>
  <c r="BK551"/>
  <c r="BL551" s="1"/>
  <c r="CA551" s="1"/>
  <c r="BK498"/>
  <c r="BL498" s="1"/>
  <c r="CB562"/>
  <c r="BY562"/>
  <c r="BZ562" s="1"/>
  <c r="O266" i="3" s="1"/>
  <c r="BY552" i="1"/>
  <c r="BZ552" s="1"/>
  <c r="O256" i="3" s="1"/>
  <c r="BY570" i="1"/>
  <c r="BZ570" s="1"/>
  <c r="O274" i="3" s="1"/>
  <c r="G380" i="1"/>
  <c r="BO498"/>
  <c r="BP498" s="1"/>
  <c r="BQ498" s="1"/>
  <c r="G572"/>
  <c r="G379"/>
  <c r="G571"/>
  <c r="BW500"/>
  <c r="M298" i="3"/>
  <c r="BS594" i="1"/>
  <c r="CG596"/>
  <c r="BS577"/>
  <c r="M281" i="3"/>
  <c r="BQ494" i="1"/>
  <c r="BO551"/>
  <c r="BP551" s="1"/>
  <c r="BQ551" s="1"/>
  <c r="BW496"/>
  <c r="BS595"/>
  <c r="M299" i="3"/>
  <c r="Q246"/>
  <c r="CB542" i="1"/>
  <c r="CC542"/>
  <c r="CD542" s="1"/>
  <c r="CE542" s="1"/>
  <c r="BX588"/>
  <c r="BT588"/>
  <c r="BS588"/>
  <c r="BU588"/>
  <c r="BV588" s="1"/>
  <c r="M292" i="3"/>
  <c r="BW552" i="1"/>
  <c r="CC568"/>
  <c r="CD568" s="1"/>
  <c r="CE568" s="1"/>
  <c r="CB568"/>
  <c r="BO587"/>
  <c r="BP587" s="1"/>
  <c r="BL587"/>
  <c r="BO594"/>
  <c r="BP594" s="1"/>
  <c r="BL594"/>
  <c r="CC544"/>
  <c r="CD544" s="1"/>
  <c r="CE544" s="1"/>
  <c r="BO586"/>
  <c r="BP586" s="1"/>
  <c r="BQ586" s="1"/>
  <c r="BQ491"/>
  <c r="BO576"/>
  <c r="BL576"/>
  <c r="Q266" i="3"/>
  <c r="CC562" i="1"/>
  <c r="CD562" s="1"/>
  <c r="BN595"/>
  <c r="BK595" s="1"/>
  <c r="H299" i="3"/>
  <c r="BN577" i="1"/>
  <c r="BK577" s="1"/>
  <c r="H281" i="3"/>
  <c r="BN596" i="1"/>
  <c r="BK596" s="1"/>
  <c r="H300" i="3"/>
  <c r="L282"/>
  <c r="CE543" i="1"/>
  <c r="CB561"/>
  <c r="CC561"/>
  <c r="CE549"/>
  <c r="CD525"/>
  <c r="CE525" s="1"/>
  <c r="CE535"/>
  <c r="CB550"/>
  <c r="CC550"/>
  <c r="CD550" s="1"/>
  <c r="BQ526"/>
  <c r="BQ562"/>
  <c r="BQ500"/>
  <c r="BQ544"/>
  <c r="BO496"/>
  <c r="BP496" s="1"/>
  <c r="BP552"/>
  <c r="BQ552" s="1"/>
  <c r="BN588"/>
  <c r="BT576"/>
  <c r="BU576"/>
  <c r="BV576" s="1"/>
  <c r="BW576" s="1"/>
  <c r="BX576"/>
  <c r="BU587"/>
  <c r="BV587" s="1"/>
  <c r="BW587" s="1"/>
  <c r="BT587"/>
  <c r="BT594"/>
  <c r="BU594"/>
  <c r="BV594" s="1"/>
  <c r="BW594" s="1"/>
  <c r="BT595"/>
  <c r="BX595"/>
  <c r="BU595"/>
  <c r="BV595" s="1"/>
  <c r="BW595" s="1"/>
  <c r="BX593"/>
  <c r="BU593"/>
  <c r="BV593" s="1"/>
  <c r="BW593" s="1"/>
  <c r="BT593"/>
  <c r="BJ83"/>
  <c r="BK83" s="1"/>
  <c r="BL83" s="1"/>
  <c r="BJ274"/>
  <c r="BK274" s="1"/>
  <c r="A573"/>
  <c r="A671" s="1"/>
  <c r="BE279"/>
  <c r="BJ82"/>
  <c r="BK82" s="1"/>
  <c r="BO84"/>
  <c r="BP84" s="1"/>
  <c r="BN84"/>
  <c r="BN275"/>
  <c r="BO275"/>
  <c r="BP275" s="1"/>
  <c r="BQ275" s="1"/>
  <c r="A574"/>
  <c r="A672" s="1"/>
  <c r="BE280"/>
  <c r="BO276"/>
  <c r="BP276" s="1"/>
  <c r="BQ276" s="1"/>
  <c r="BN276"/>
  <c r="BM277"/>
  <c r="P275" i="3" s="1"/>
  <c r="BD277" i="1"/>
  <c r="BG276" s="1"/>
  <c r="BI276" s="1"/>
  <c r="N274" i="3" s="1"/>
  <c r="BM85" i="1"/>
  <c r="P83" i="3" s="1"/>
  <c r="BD85" i="1"/>
  <c r="BG84" s="1"/>
  <c r="BI84" s="1"/>
  <c r="N82" i="3" s="1"/>
  <c r="BM86" i="1"/>
  <c r="P84" i="3" s="1"/>
  <c r="BD86" i="1"/>
  <c r="BG85" s="1"/>
  <c r="BI85" s="1"/>
  <c r="N83" i="3" s="1"/>
  <c r="BJ275" i="1"/>
  <c r="BK275" s="1"/>
  <c r="BL275" s="1"/>
  <c r="BM278"/>
  <c r="P276" i="3" s="1"/>
  <c r="BD278" i="1"/>
  <c r="BG277" s="1"/>
  <c r="BI277" s="1"/>
  <c r="A89"/>
  <c r="A381"/>
  <c r="A281"/>
  <c r="BE87"/>
  <c r="BO83"/>
  <c r="BN83"/>
  <c r="A90"/>
  <c r="A382"/>
  <c r="A282"/>
  <c r="BE88"/>
  <c r="Q274" i="3" l="1"/>
  <c r="Q256"/>
  <c r="CE375" i="1"/>
  <c r="CE376"/>
  <c r="AU596"/>
  <c r="AQ578"/>
  <c r="BR578" s="1"/>
  <c r="CC378"/>
  <c r="CD378" s="1"/>
  <c r="CE378" s="1"/>
  <c r="BQ587"/>
  <c r="CB378"/>
  <c r="CC569"/>
  <c r="CD569" s="1"/>
  <c r="CB552"/>
  <c r="Q273" i="3"/>
  <c r="CE666" i="1"/>
  <c r="CB665"/>
  <c r="CC665"/>
  <c r="CD665" s="1"/>
  <c r="CE665" s="1"/>
  <c r="CC377"/>
  <c r="CD377" s="1"/>
  <c r="CE377" s="1"/>
  <c r="CC668"/>
  <c r="CD668" s="1"/>
  <c r="CE668" s="1"/>
  <c r="CB668"/>
  <c r="CC667"/>
  <c r="CD667" s="1"/>
  <c r="CB667"/>
  <c r="CB377"/>
  <c r="BY379"/>
  <c r="BZ379" s="1"/>
  <c r="O83" i="3" s="1"/>
  <c r="CA379" i="1"/>
  <c r="Q83" i="3" s="1"/>
  <c r="G669" i="1"/>
  <c r="BY571"/>
  <c r="BZ571" s="1"/>
  <c r="O275" i="3" s="1"/>
  <c r="CA571" i="1"/>
  <c r="Q275" i="3" s="1"/>
  <c r="BY380" i="1"/>
  <c r="BZ380" s="1"/>
  <c r="O84" i="3" s="1"/>
  <c r="CA380" i="1"/>
  <c r="Q84" i="3" s="1"/>
  <c r="G670" i="1"/>
  <c r="BY572"/>
  <c r="BZ572" s="1"/>
  <c r="O276" i="3" s="1"/>
  <c r="CA572" i="1"/>
  <c r="Q276" i="3" s="1"/>
  <c r="Q255"/>
  <c r="BY551" i="1"/>
  <c r="BZ551" s="1"/>
  <c r="O255" i="3" s="1"/>
  <c r="BY526" i="1"/>
  <c r="BZ526" s="1"/>
  <c r="O230" i="3" s="1"/>
  <c r="BK588" i="1"/>
  <c r="BL588" s="1"/>
  <c r="CC570"/>
  <c r="CD570" s="1"/>
  <c r="CE570" s="1"/>
  <c r="CB544"/>
  <c r="CE510"/>
  <c r="CC518"/>
  <c r="CD518" s="1"/>
  <c r="CE518" s="1"/>
  <c r="Q222" i="3"/>
  <c r="CB518" i="1"/>
  <c r="G381"/>
  <c r="G382"/>
  <c r="G574"/>
  <c r="G573"/>
  <c r="BW588"/>
  <c r="BS596"/>
  <c r="BU596"/>
  <c r="BV596" s="1"/>
  <c r="BW596" s="1"/>
  <c r="BT596"/>
  <c r="M300" i="3"/>
  <c r="BX596" i="1"/>
  <c r="CG578"/>
  <c r="CE562"/>
  <c r="BO596"/>
  <c r="BL596"/>
  <c r="BO577"/>
  <c r="BP577" s="1"/>
  <c r="BQ577" s="1"/>
  <c r="BL577"/>
  <c r="BP576"/>
  <c r="BQ576" s="1"/>
  <c r="BO595"/>
  <c r="BP595" s="1"/>
  <c r="BQ595" s="1"/>
  <c r="BL595"/>
  <c r="BQ594"/>
  <c r="BJ277"/>
  <c r="BK277" s="1"/>
  <c r="BL277" s="1"/>
  <c r="N275" i="3"/>
  <c r="CE550" i="1"/>
  <c r="CB551"/>
  <c r="CD561"/>
  <c r="CE561" s="1"/>
  <c r="BQ496"/>
  <c r="BO588"/>
  <c r="BP83"/>
  <c r="BQ83" s="1"/>
  <c r="BL274"/>
  <c r="A575"/>
  <c r="A673" s="1"/>
  <c r="BE281"/>
  <c r="BM88"/>
  <c r="P86" i="3" s="1"/>
  <c r="BD88" i="1"/>
  <c r="BG87" s="1"/>
  <c r="BI87" s="1"/>
  <c r="N85" i="3" s="1"/>
  <c r="BM87" i="1"/>
  <c r="P85" i="3" s="1"/>
  <c r="BD87" i="1"/>
  <c r="BG86" s="1"/>
  <c r="BI86" s="1"/>
  <c r="N84" i="3" s="1"/>
  <c r="BJ85" i="1"/>
  <c r="BK85" s="1"/>
  <c r="BL85" s="1"/>
  <c r="BM279"/>
  <c r="P277" i="3" s="1"/>
  <c r="BD279" i="1"/>
  <c r="BG278" s="1"/>
  <c r="BI278" s="1"/>
  <c r="N276" i="3" s="1"/>
  <c r="BJ84" i="1"/>
  <c r="BK84" s="1"/>
  <c r="BQ84"/>
  <c r="A576"/>
  <c r="A674" s="1"/>
  <c r="BE282"/>
  <c r="BO278"/>
  <c r="BP278" s="1"/>
  <c r="BN278"/>
  <c r="BN86"/>
  <c r="BO86"/>
  <c r="BP86" s="1"/>
  <c r="BQ86" s="1"/>
  <c r="BN277"/>
  <c r="BO277"/>
  <c r="BP277" s="1"/>
  <c r="BQ277" s="1"/>
  <c r="BM280"/>
  <c r="P278" i="3" s="1"/>
  <c r="BD280" i="1"/>
  <c r="BG279" s="1"/>
  <c r="BI279" s="1"/>
  <c r="BL82"/>
  <c r="BJ276"/>
  <c r="BK276" s="1"/>
  <c r="A92"/>
  <c r="A284"/>
  <c r="BE90"/>
  <c r="A384"/>
  <c r="A91"/>
  <c r="A383"/>
  <c r="BE89"/>
  <c r="A283"/>
  <c r="BO85"/>
  <c r="BP85" s="1"/>
  <c r="BQ85" s="1"/>
  <c r="BN85"/>
  <c r="CB571" l="1"/>
  <c r="CC379"/>
  <c r="CD379" s="1"/>
  <c r="CC380"/>
  <c r="CD380" s="1"/>
  <c r="CE380" s="1"/>
  <c r="CB379"/>
  <c r="CC571"/>
  <c r="CD571" s="1"/>
  <c r="CE571" s="1"/>
  <c r="CE569"/>
  <c r="CA670"/>
  <c r="BY670"/>
  <c r="BZ670" s="1"/>
  <c r="CA669"/>
  <c r="BY669"/>
  <c r="BZ669" s="1"/>
  <c r="CE667"/>
  <c r="G672"/>
  <c r="BY574"/>
  <c r="BZ574" s="1"/>
  <c r="O278" i="3" s="1"/>
  <c r="CA574" i="1"/>
  <c r="Q278" i="3" s="1"/>
  <c r="G671" i="1"/>
  <c r="BY573"/>
  <c r="BZ573" s="1"/>
  <c r="O277" i="3" s="1"/>
  <c r="CA573" i="1"/>
  <c r="Q277" i="3" s="1"/>
  <c r="CB380" i="1"/>
  <c r="CA381"/>
  <c r="Q85" i="3" s="1"/>
  <c r="BY381" i="1"/>
  <c r="BZ381" s="1"/>
  <c r="O85" i="3" s="1"/>
  <c r="CB572" i="1"/>
  <c r="CA382"/>
  <c r="Q86" i="3" s="1"/>
  <c r="BY382" i="1"/>
  <c r="BZ382" s="1"/>
  <c r="O86" i="3" s="1"/>
  <c r="CC572" i="1"/>
  <c r="CD572" s="1"/>
  <c r="CE572" s="1"/>
  <c r="CB526"/>
  <c r="Q230" i="3"/>
  <c r="CC526" i="1"/>
  <c r="CC551"/>
  <c r="CD551" s="1"/>
  <c r="CE551" s="1"/>
  <c r="G576"/>
  <c r="G384"/>
  <c r="G575"/>
  <c r="G383"/>
  <c r="BN578"/>
  <c r="BO578" s="1"/>
  <c r="H282" i="3"/>
  <c r="BS578" i="1"/>
  <c r="BX578"/>
  <c r="M282" i="3"/>
  <c r="BU578" i="1"/>
  <c r="BV578" s="1"/>
  <c r="BW578" s="1"/>
  <c r="BT578"/>
  <c r="BP596"/>
  <c r="BQ596" s="1"/>
  <c r="BJ279"/>
  <c r="BK279" s="1"/>
  <c r="BL279" s="1"/>
  <c r="N277" i="3"/>
  <c r="BP588" i="1"/>
  <c r="BQ588" s="1"/>
  <c r="BX577"/>
  <c r="BU577"/>
  <c r="BV577" s="1"/>
  <c r="BW577" s="1"/>
  <c r="BT577"/>
  <c r="BL276"/>
  <c r="BQ278"/>
  <c r="A577"/>
  <c r="BE283"/>
  <c r="BO88"/>
  <c r="BP88" s="1"/>
  <c r="BQ88" s="1"/>
  <c r="BN88"/>
  <c r="A578"/>
  <c r="BE284"/>
  <c r="BO279"/>
  <c r="BP279" s="1"/>
  <c r="BQ279" s="1"/>
  <c r="BN279"/>
  <c r="BO87"/>
  <c r="BP87" s="1"/>
  <c r="BQ87" s="1"/>
  <c r="BN87"/>
  <c r="BL84"/>
  <c r="BM89"/>
  <c r="P87" i="3" s="1"/>
  <c r="BD89" i="1"/>
  <c r="BG88" s="1"/>
  <c r="BI88" s="1"/>
  <c r="N86" i="3" s="1"/>
  <c r="BM90" i="1"/>
  <c r="P88" i="3" s="1"/>
  <c r="BD90" i="1"/>
  <c r="BG89" s="1"/>
  <c r="BI89" s="1"/>
  <c r="N87" i="3" s="1"/>
  <c r="BJ278" i="1"/>
  <c r="BK278" s="1"/>
  <c r="BJ86"/>
  <c r="BK86" s="1"/>
  <c r="BM281"/>
  <c r="P279" i="3" s="1"/>
  <c r="BD281" i="1"/>
  <c r="BG280" s="1"/>
  <c r="BI280" s="1"/>
  <c r="N278" i="3" s="1"/>
  <c r="BO280" i="1"/>
  <c r="BP280" s="1"/>
  <c r="BQ280" s="1"/>
  <c r="BN280"/>
  <c r="A93"/>
  <c r="A385"/>
  <c r="A285"/>
  <c r="BE91"/>
  <c r="A94"/>
  <c r="A386"/>
  <c r="A286"/>
  <c r="BE92"/>
  <c r="BM282"/>
  <c r="P280" i="3" s="1"/>
  <c r="BD282" i="1"/>
  <c r="BG281" s="1"/>
  <c r="BI281" s="1"/>
  <c r="BJ87"/>
  <c r="BK87" s="1"/>
  <c r="BL87" s="1"/>
  <c r="CE379" l="1"/>
  <c r="CC574"/>
  <c r="CC382"/>
  <c r="CD382" s="1"/>
  <c r="CE382" s="1"/>
  <c r="CB574"/>
  <c r="CB573"/>
  <c r="CC573"/>
  <c r="CD573" s="1"/>
  <c r="CA672"/>
  <c r="BY672"/>
  <c r="BZ672" s="1"/>
  <c r="CA671"/>
  <c r="BY671"/>
  <c r="BZ671" s="1"/>
  <c r="CC669"/>
  <c r="CD669" s="1"/>
  <c r="CB669"/>
  <c r="CB670"/>
  <c r="CC670"/>
  <c r="CD670" s="1"/>
  <c r="CE670" s="1"/>
  <c r="BY383"/>
  <c r="BZ383" s="1"/>
  <c r="O87" i="3" s="1"/>
  <c r="CA383" i="1"/>
  <c r="Q87" i="3" s="1"/>
  <c r="CB382" i="1"/>
  <c r="G673"/>
  <c r="BY575"/>
  <c r="BZ575" s="1"/>
  <c r="O279" i="3" s="1"/>
  <c r="CA575" i="1"/>
  <c r="Q279" i="3" s="1"/>
  <c r="G578" i="1"/>
  <c r="G676" s="1"/>
  <c r="A676"/>
  <c r="G577"/>
  <c r="A675"/>
  <c r="G674"/>
  <c r="CA576"/>
  <c r="CC576" s="1"/>
  <c r="CD576" s="1"/>
  <c r="CE576" s="1"/>
  <c r="BY576"/>
  <c r="BZ576" s="1"/>
  <c r="O280" i="3" s="1"/>
  <c r="CB381" i="1"/>
  <c r="CA384"/>
  <c r="Q88" i="3" s="1"/>
  <c r="BY384" i="1"/>
  <c r="BZ384" s="1"/>
  <c r="O88" i="3" s="1"/>
  <c r="CC381" i="1"/>
  <c r="CD381" s="1"/>
  <c r="CE381" s="1"/>
  <c r="BK578"/>
  <c r="BL578" s="1"/>
  <c r="CD526"/>
  <c r="CE526" s="1"/>
  <c r="G386"/>
  <c r="G385"/>
  <c r="BJ281"/>
  <c r="BK281" s="1"/>
  <c r="BL281" s="1"/>
  <c r="N279" i="3"/>
  <c r="CD574" i="1"/>
  <c r="CE574" s="1"/>
  <c r="BP578"/>
  <c r="BQ578" s="1"/>
  <c r="BL86"/>
  <c r="BO282"/>
  <c r="BN282"/>
  <c r="A96"/>
  <c r="A388"/>
  <c r="A288"/>
  <c r="BE94"/>
  <c r="A95"/>
  <c r="BE93"/>
  <c r="A287"/>
  <c r="A387"/>
  <c r="BO281"/>
  <c r="BP281" s="1"/>
  <c r="BQ281" s="1"/>
  <c r="BN281"/>
  <c r="BO90"/>
  <c r="BN90"/>
  <c r="BL278"/>
  <c r="A580"/>
  <c r="A678" s="1"/>
  <c r="BE286"/>
  <c r="A579"/>
  <c r="A677" s="1"/>
  <c r="BE285"/>
  <c r="BJ280"/>
  <c r="BK280" s="1"/>
  <c r="BL280" s="1"/>
  <c r="BJ89"/>
  <c r="BK89" s="1"/>
  <c r="BL89" s="1"/>
  <c r="BM283"/>
  <c r="P281" i="3" s="1"/>
  <c r="BD283" i="1"/>
  <c r="BG282" s="1"/>
  <c r="BI282" s="1"/>
  <c r="BN89"/>
  <c r="BO89"/>
  <c r="BP89" s="1"/>
  <c r="BQ89" s="1"/>
  <c r="BM284"/>
  <c r="P282" i="3" s="1"/>
  <c r="BD284" i="1"/>
  <c r="BG283" s="1"/>
  <c r="BI283" s="1"/>
  <c r="N281" i="3" s="1"/>
  <c r="BM92" i="1"/>
  <c r="P90" i="3" s="1"/>
  <c r="BD92" i="1"/>
  <c r="BG91" s="1"/>
  <c r="BI91" s="1"/>
  <c r="N89" i="3" s="1"/>
  <c r="BM91" i="1"/>
  <c r="P89" i="3" s="1"/>
  <c r="BD91" i="1"/>
  <c r="BG90" s="1"/>
  <c r="BI90" s="1"/>
  <c r="N88" i="3" s="1"/>
  <c r="BJ88" i="1"/>
  <c r="BK88" s="1"/>
  <c r="BL88" s="1"/>
  <c r="CA578" l="1"/>
  <c r="CE573"/>
  <c r="CC575"/>
  <c r="CD575" s="1"/>
  <c r="CE575" s="1"/>
  <c r="CB383"/>
  <c r="CC383"/>
  <c r="CD383" s="1"/>
  <c r="CE383" s="1"/>
  <c r="CB575"/>
  <c r="CC384"/>
  <c r="CD384" s="1"/>
  <c r="CE384" s="1"/>
  <c r="CB384"/>
  <c r="Q280" i="3"/>
  <c r="BY673" i="1"/>
  <c r="BZ673" s="1"/>
  <c r="CA673"/>
  <c r="CB671"/>
  <c r="CC671"/>
  <c r="CD671" s="1"/>
  <c r="CE671" s="1"/>
  <c r="CE669"/>
  <c r="CC672"/>
  <c r="CD672" s="1"/>
  <c r="CE672" s="1"/>
  <c r="CB672"/>
  <c r="CA674"/>
  <c r="BY674"/>
  <c r="BZ674" s="1"/>
  <c r="CA676"/>
  <c r="BY676"/>
  <c r="BZ676" s="1"/>
  <c r="CB576"/>
  <c r="BY385"/>
  <c r="BZ385" s="1"/>
  <c r="O89" i="3" s="1"/>
  <c r="CA385" i="1"/>
  <c r="Q89" i="3" s="1"/>
  <c r="CA386" i="1"/>
  <c r="Q90" i="3" s="1"/>
  <c r="BY386" i="1"/>
  <c r="BZ386" s="1"/>
  <c r="O90" i="3" s="1"/>
  <c r="G675" i="1"/>
  <c r="CA577"/>
  <c r="Q281" i="3" s="1"/>
  <c r="BY577" i="1"/>
  <c r="BZ577" s="1"/>
  <c r="O281" i="3" s="1"/>
  <c r="Q282"/>
  <c r="BY578" i="1"/>
  <c r="BZ578" s="1"/>
  <c r="O282" i="3" s="1"/>
  <c r="G579" i="1"/>
  <c r="G387"/>
  <c r="G580"/>
  <c r="G388"/>
  <c r="BJ282"/>
  <c r="BK282" s="1"/>
  <c r="BL282" s="1"/>
  <c r="N280" i="3"/>
  <c r="BO284" i="1"/>
  <c r="BP284" s="1"/>
  <c r="BQ284" s="1"/>
  <c r="BN284"/>
  <c r="BM286"/>
  <c r="P284" i="3" s="1"/>
  <c r="BD286" i="1"/>
  <c r="BG285" s="1"/>
  <c r="BI285" s="1"/>
  <c r="A97"/>
  <c r="A389"/>
  <c r="A289"/>
  <c r="BE95"/>
  <c r="A98"/>
  <c r="A390"/>
  <c r="A290"/>
  <c r="BE96"/>
  <c r="BP90"/>
  <c r="BQ90" s="1"/>
  <c r="BO91"/>
  <c r="BP91" s="1"/>
  <c r="BQ91" s="1"/>
  <c r="BN91"/>
  <c r="BJ90"/>
  <c r="BJ283"/>
  <c r="BK283" s="1"/>
  <c r="BL283" s="1"/>
  <c r="BM93"/>
  <c r="P91" i="3" s="1"/>
  <c r="BD93" i="1"/>
  <c r="BG92" s="1"/>
  <c r="BI92" s="1"/>
  <c r="N90" i="3" s="1"/>
  <c r="BP282" i="1"/>
  <c r="BQ282" s="1"/>
  <c r="BO92"/>
  <c r="BP92" s="1"/>
  <c r="BN92"/>
  <c r="BM285"/>
  <c r="P283" i="3" s="1"/>
  <c r="BD285" i="1"/>
  <c r="BG284" s="1"/>
  <c r="BI284" s="1"/>
  <c r="N282" i="3" s="1"/>
  <c r="A581" i="1"/>
  <c r="A679" s="1"/>
  <c r="BE287"/>
  <c r="A582"/>
  <c r="A680" s="1"/>
  <c r="BE288"/>
  <c r="BJ91"/>
  <c r="BK91" s="1"/>
  <c r="BL91" s="1"/>
  <c r="BO283"/>
  <c r="BP283" s="1"/>
  <c r="BQ283" s="1"/>
  <c r="BN283"/>
  <c r="BM94"/>
  <c r="P92" i="3" s="1"/>
  <c r="BD94" i="1"/>
  <c r="BG93" s="1"/>
  <c r="BI93" s="1"/>
  <c r="N91" i="3" s="1"/>
  <c r="CC386" i="1" l="1"/>
  <c r="CD386" s="1"/>
  <c r="CE386" s="1"/>
  <c r="CB386"/>
  <c r="CB577"/>
  <c r="CB385"/>
  <c r="CC577"/>
  <c r="CD577" s="1"/>
  <c r="CE577" s="1"/>
  <c r="CC385"/>
  <c r="CD385" s="1"/>
  <c r="CE385" s="1"/>
  <c r="CA675"/>
  <c r="BY675"/>
  <c r="BZ675" s="1"/>
  <c r="CC674"/>
  <c r="CD674" s="1"/>
  <c r="CE674" s="1"/>
  <c r="CB674"/>
  <c r="CB676"/>
  <c r="CC676"/>
  <c r="CD676" s="1"/>
  <c r="CB673"/>
  <c r="CC673"/>
  <c r="CD673" s="1"/>
  <c r="CE673" s="1"/>
  <c r="BY388"/>
  <c r="BZ388" s="1"/>
  <c r="O92" i="3" s="1"/>
  <c r="CA388" i="1"/>
  <c r="Q92" i="3" s="1"/>
  <c r="G677" i="1"/>
  <c r="CA579"/>
  <c r="Q283" i="3" s="1"/>
  <c r="BY579" i="1"/>
  <c r="BZ579" s="1"/>
  <c r="O283" i="3" s="1"/>
  <c r="BY387" i="1"/>
  <c r="BZ387" s="1"/>
  <c r="O91" i="3" s="1"/>
  <c r="CA387" i="1"/>
  <c r="Q91" i="3" s="1"/>
  <c r="G678" i="1"/>
  <c r="BY580"/>
  <c r="BZ580" s="1"/>
  <c r="O284" i="3" s="1"/>
  <c r="CA580" i="1"/>
  <c r="Q284" i="3" s="1"/>
  <c r="CB578" i="1"/>
  <c r="CC578"/>
  <c r="CD578" s="1"/>
  <c r="CE578" s="1"/>
  <c r="G582"/>
  <c r="G581"/>
  <c r="G390"/>
  <c r="G389"/>
  <c r="BJ285"/>
  <c r="BK285" s="1"/>
  <c r="BL285" s="1"/>
  <c r="N283" i="3"/>
  <c r="BQ92" i="1"/>
  <c r="BM96"/>
  <c r="P94" i="3" s="1"/>
  <c r="BD96" i="1"/>
  <c r="BG95" s="1"/>
  <c r="BI95" s="1"/>
  <c r="N93" i="3" s="1"/>
  <c r="BM95" i="1"/>
  <c r="P93" i="3" s="1"/>
  <c r="BD95" i="1"/>
  <c r="BG94" s="1"/>
  <c r="BI94" s="1"/>
  <c r="N92" i="3" s="1"/>
  <c r="BN94" i="1"/>
  <c r="BO94"/>
  <c r="BP94" s="1"/>
  <c r="BN93"/>
  <c r="BO93"/>
  <c r="BP93" s="1"/>
  <c r="BQ93" s="1"/>
  <c r="BK90"/>
  <c r="BL90" s="1"/>
  <c r="BJ93"/>
  <c r="BK93" s="1"/>
  <c r="BL93" s="1"/>
  <c r="BM287"/>
  <c r="P285" i="3" s="1"/>
  <c r="BD287" i="1"/>
  <c r="BG286" s="1"/>
  <c r="BI286" s="1"/>
  <c r="N284" i="3" s="1"/>
  <c r="BJ92" i="1"/>
  <c r="BK92" s="1"/>
  <c r="BL92" s="1"/>
  <c r="A584"/>
  <c r="A682" s="1"/>
  <c r="BE290"/>
  <c r="A583"/>
  <c r="A681" s="1"/>
  <c r="BE289"/>
  <c r="BN286"/>
  <c r="BO286"/>
  <c r="BP286" s="1"/>
  <c r="BQ286" s="1"/>
  <c r="BN285"/>
  <c r="BO285"/>
  <c r="BP285" s="1"/>
  <c r="BQ285" s="1"/>
  <c r="BM288"/>
  <c r="P286" i="3" s="1"/>
  <c r="BD288" i="1"/>
  <c r="BG287" s="1"/>
  <c r="BI287" s="1"/>
  <c r="N285" i="3" s="1"/>
  <c r="BJ284" i="1"/>
  <c r="BK284" s="1"/>
  <c r="A100"/>
  <c r="A392"/>
  <c r="A292"/>
  <c r="BE98"/>
  <c r="A99"/>
  <c r="A391"/>
  <c r="A291"/>
  <c r="BE97"/>
  <c r="CC387" l="1"/>
  <c r="CD387" s="1"/>
  <c r="CE387" s="1"/>
  <c r="CB387"/>
  <c r="CB579"/>
  <c r="CC579"/>
  <c r="CD579" s="1"/>
  <c r="CA677"/>
  <c r="BY677"/>
  <c r="BZ677" s="1"/>
  <c r="CB388"/>
  <c r="CC675"/>
  <c r="CD675" s="1"/>
  <c r="CE675" s="1"/>
  <c r="CB675"/>
  <c r="BY678"/>
  <c r="BZ678" s="1"/>
  <c r="CA678"/>
  <c r="CC388"/>
  <c r="CD388" s="1"/>
  <c r="CE388" s="1"/>
  <c r="CE676"/>
  <c r="G679"/>
  <c r="CA581"/>
  <c r="Q285" i="3" s="1"/>
  <c r="BY581" i="1"/>
  <c r="BZ581" s="1"/>
  <c r="O285" i="3" s="1"/>
  <c r="G680" i="1"/>
  <c r="CA582"/>
  <c r="Q286" i="3" s="1"/>
  <c r="BY582" i="1"/>
  <c r="BZ582" s="1"/>
  <c r="O286" i="3" s="1"/>
  <c r="BY390" i="1"/>
  <c r="BZ390" s="1"/>
  <c r="O94" i="3" s="1"/>
  <c r="CA390" i="1"/>
  <c r="Q94" i="3" s="1"/>
  <c r="CC580" i="1"/>
  <c r="CD580" s="1"/>
  <c r="CE580" s="1"/>
  <c r="BY389"/>
  <c r="BZ389" s="1"/>
  <c r="O93" i="3" s="1"/>
  <c r="CA389" i="1"/>
  <c r="Q93" i="3" s="1"/>
  <c r="CB580" i="1"/>
  <c r="G391"/>
  <c r="G392"/>
  <c r="G584"/>
  <c r="G583"/>
  <c r="CE579"/>
  <c r="BQ94"/>
  <c r="BL284"/>
  <c r="BM97"/>
  <c r="P95" i="3" s="1"/>
  <c r="BD97" i="1"/>
  <c r="BG96" s="1"/>
  <c r="BI96" s="1"/>
  <c r="N94" i="3" s="1"/>
  <c r="BM290" i="1"/>
  <c r="P288" i="3" s="1"/>
  <c r="BD290" i="1"/>
  <c r="BG289" s="1"/>
  <c r="BI289" s="1"/>
  <c r="N287" i="3" s="1"/>
  <c r="BJ286" i="1"/>
  <c r="BK286" s="1"/>
  <c r="BL286" s="1"/>
  <c r="BJ94"/>
  <c r="BM289"/>
  <c r="P287" i="3" s="1"/>
  <c r="BD289" i="1"/>
  <c r="BG288" s="1"/>
  <c r="BI288" s="1"/>
  <c r="BJ287"/>
  <c r="BK287" s="1"/>
  <c r="BL287" s="1"/>
  <c r="A585"/>
  <c r="A683" s="1"/>
  <c r="BE291"/>
  <c r="A586"/>
  <c r="A684" s="1"/>
  <c r="BE292"/>
  <c r="BO96"/>
  <c r="BP96" s="1"/>
  <c r="BQ96" s="1"/>
  <c r="BN96"/>
  <c r="BM98"/>
  <c r="P96" i="3" s="1"/>
  <c r="BD98" i="1"/>
  <c r="BG97" s="1"/>
  <c r="BI97" s="1"/>
  <c r="N95" i="3" s="1"/>
  <c r="BJ95" i="1"/>
  <c r="BK95" s="1"/>
  <c r="A101"/>
  <c r="A393"/>
  <c r="BE99"/>
  <c r="A293"/>
  <c r="A102"/>
  <c r="A394"/>
  <c r="A294"/>
  <c r="BE100"/>
  <c r="BN288"/>
  <c r="BO288"/>
  <c r="BP288" s="1"/>
  <c r="BO287"/>
  <c r="BP287" s="1"/>
  <c r="BQ287" s="1"/>
  <c r="BN287"/>
  <c r="BN95"/>
  <c r="BO95"/>
  <c r="BP95" s="1"/>
  <c r="BQ95" s="1"/>
  <c r="CC390" l="1"/>
  <c r="CD390" s="1"/>
  <c r="CE390" s="1"/>
  <c r="CB390"/>
  <c r="CC581"/>
  <c r="CD581" s="1"/>
  <c r="CE581" s="1"/>
  <c r="CC678"/>
  <c r="CD678" s="1"/>
  <c r="CB678"/>
  <c r="CB581"/>
  <c r="CB677"/>
  <c r="CC677"/>
  <c r="CD677" s="1"/>
  <c r="CA680"/>
  <c r="BY680"/>
  <c r="BZ680" s="1"/>
  <c r="BY679"/>
  <c r="BZ679" s="1"/>
  <c r="CA679"/>
  <c r="CC389"/>
  <c r="CD389" s="1"/>
  <c r="CE389" s="1"/>
  <c r="BY392"/>
  <c r="BZ392" s="1"/>
  <c r="O96" i="3" s="1"/>
  <c r="CA392" i="1"/>
  <c r="Q96" i="3" s="1"/>
  <c r="G682" i="1"/>
  <c r="BY584"/>
  <c r="BZ584" s="1"/>
  <c r="O288" i="3" s="1"/>
  <c r="CA584" i="1"/>
  <c r="Q288" i="3" s="1"/>
  <c r="CC582" i="1"/>
  <c r="CD582" s="1"/>
  <c r="BY391"/>
  <c r="BZ391" s="1"/>
  <c r="O95" i="3" s="1"/>
  <c r="CA391" i="1"/>
  <c r="Q95" i="3" s="1"/>
  <c r="G681" i="1"/>
  <c r="CA583"/>
  <c r="Q287" i="3" s="1"/>
  <c r="BY583" i="1"/>
  <c r="BZ583" s="1"/>
  <c r="O287" i="3" s="1"/>
  <c r="CB582" i="1"/>
  <c r="CB389"/>
  <c r="G585"/>
  <c r="G586"/>
  <c r="G394"/>
  <c r="G393"/>
  <c r="BJ288"/>
  <c r="BK288" s="1"/>
  <c r="BL288" s="1"/>
  <c r="N286" i="3"/>
  <c r="BM291" i="1"/>
  <c r="P289" i="3" s="1"/>
  <c r="BD291" i="1"/>
  <c r="BG290" s="1"/>
  <c r="BI290" s="1"/>
  <c r="N288" i="3" s="1"/>
  <c r="BM100" i="1"/>
  <c r="P98" i="3" s="1"/>
  <c r="BD100" i="1"/>
  <c r="BG99" s="1"/>
  <c r="BI99" s="1"/>
  <c r="N97" i="3" s="1"/>
  <c r="A587" i="1"/>
  <c r="A685" s="1"/>
  <c r="BE293"/>
  <c r="BN98"/>
  <c r="BO98"/>
  <c r="BM292"/>
  <c r="P290" i="3" s="1"/>
  <c r="BD292" i="1"/>
  <c r="BG291" s="1"/>
  <c r="BI291" s="1"/>
  <c r="N289" i="3" s="1"/>
  <c r="BO97" i="1"/>
  <c r="BP97" s="1"/>
  <c r="BQ97" s="1"/>
  <c r="BN97"/>
  <c r="BL95"/>
  <c r="BK94"/>
  <c r="BL94" s="1"/>
  <c r="A104"/>
  <c r="A396"/>
  <c r="A296"/>
  <c r="BE102"/>
  <c r="A103"/>
  <c r="A295"/>
  <c r="A395"/>
  <c r="BE101"/>
  <c r="BJ97"/>
  <c r="BK97" s="1"/>
  <c r="BL97" s="1"/>
  <c r="BN289"/>
  <c r="BO289"/>
  <c r="BP289" s="1"/>
  <c r="BQ289" s="1"/>
  <c r="BJ96"/>
  <c r="BK96" s="1"/>
  <c r="BN290"/>
  <c r="BO290"/>
  <c r="BP290" s="1"/>
  <c r="BQ290" s="1"/>
  <c r="A588"/>
  <c r="A686" s="1"/>
  <c r="BE294"/>
  <c r="BM99"/>
  <c r="P97" i="3" s="1"/>
  <c r="BD99" i="1"/>
  <c r="BG98" s="1"/>
  <c r="BI98" s="1"/>
  <c r="N96" i="3" s="1"/>
  <c r="BJ289" i="1"/>
  <c r="BK289" s="1"/>
  <c r="BL289" s="1"/>
  <c r="BQ288"/>
  <c r="CB391" l="1"/>
  <c r="CC583"/>
  <c r="CD583" s="1"/>
  <c r="CE583" s="1"/>
  <c r="CB392"/>
  <c r="CE582"/>
  <c r="CC392"/>
  <c r="CD392" s="1"/>
  <c r="CB583"/>
  <c r="CA681"/>
  <c r="BY681"/>
  <c r="BZ681" s="1"/>
  <c r="CC680"/>
  <c r="CD680" s="1"/>
  <c r="CB680"/>
  <c r="CE678"/>
  <c r="CA682"/>
  <c r="BY682"/>
  <c r="BZ682" s="1"/>
  <c r="CB679"/>
  <c r="CC679"/>
  <c r="CD679" s="1"/>
  <c r="CE679" s="1"/>
  <c r="CC391"/>
  <c r="CD391" s="1"/>
  <c r="CE677"/>
  <c r="BY393"/>
  <c r="BZ393" s="1"/>
  <c r="O97" i="3" s="1"/>
  <c r="CA393" i="1"/>
  <c r="Q97" i="3" s="1"/>
  <c r="G683" i="1"/>
  <c r="BY585"/>
  <c r="BZ585" s="1"/>
  <c r="O289" i="3" s="1"/>
  <c r="CA585" i="1"/>
  <c r="Q289" i="3" s="1"/>
  <c r="CB584" i="1"/>
  <c r="G684"/>
  <c r="BY586"/>
  <c r="BZ586" s="1"/>
  <c r="O290" i="3" s="1"/>
  <c r="CA586" i="1"/>
  <c r="Q290" i="3" s="1"/>
  <c r="CC584" i="1"/>
  <c r="CD584" s="1"/>
  <c r="CE584" s="1"/>
  <c r="BY394"/>
  <c r="BZ394" s="1"/>
  <c r="O98" i="3" s="1"/>
  <c r="CA394" i="1"/>
  <c r="Q98" i="3" s="1"/>
  <c r="G396" i="1"/>
  <c r="G588"/>
  <c r="G395"/>
  <c r="G587"/>
  <c r="BN99"/>
  <c r="BO99"/>
  <c r="BP99" s="1"/>
  <c r="BQ99" s="1"/>
  <c r="A590"/>
  <c r="A688" s="1"/>
  <c r="BE296"/>
  <c r="BJ291"/>
  <c r="BK291" s="1"/>
  <c r="BL291" s="1"/>
  <c r="BJ99"/>
  <c r="BK99" s="1"/>
  <c r="BL99" s="1"/>
  <c r="A105"/>
  <c r="A397"/>
  <c r="A297"/>
  <c r="BE103"/>
  <c r="A106"/>
  <c r="A398"/>
  <c r="A298"/>
  <c r="BE104"/>
  <c r="BM293"/>
  <c r="P291" i="3" s="1"/>
  <c r="BD293" i="1"/>
  <c r="BG292" s="1"/>
  <c r="BI292" s="1"/>
  <c r="BJ98"/>
  <c r="BK98" s="1"/>
  <c r="BL98" s="1"/>
  <c r="BM101"/>
  <c r="P99" i="3" s="1"/>
  <c r="BD101" i="1"/>
  <c r="BG100" s="1"/>
  <c r="BI100" s="1"/>
  <c r="N98" i="3" s="1"/>
  <c r="BM102" i="1"/>
  <c r="P100" i="3" s="1"/>
  <c r="BD102" i="1"/>
  <c r="BG101" s="1"/>
  <c r="BI101" s="1"/>
  <c r="N99" i="3" s="1"/>
  <c r="BO291" i="1"/>
  <c r="BP291" s="1"/>
  <c r="BQ291" s="1"/>
  <c r="BN291"/>
  <c r="BP98"/>
  <c r="BQ98" s="1"/>
  <c r="BJ290"/>
  <c r="BK290" s="1"/>
  <c r="BM294"/>
  <c r="P292" i="3" s="1"/>
  <c r="BD294" i="1"/>
  <c r="BG293" s="1"/>
  <c r="BI293" s="1"/>
  <c r="A589"/>
  <c r="A687" s="1"/>
  <c r="BE295"/>
  <c r="BO292"/>
  <c r="BP292" s="1"/>
  <c r="BQ292" s="1"/>
  <c r="BN292"/>
  <c r="BN100"/>
  <c r="BO100"/>
  <c r="BP100" s="1"/>
  <c r="BL96"/>
  <c r="CB393" l="1"/>
  <c r="CE392"/>
  <c r="CE391"/>
  <c r="CC393"/>
  <c r="CD393" s="1"/>
  <c r="CE393" s="1"/>
  <c r="CB682"/>
  <c r="CC682"/>
  <c r="CB394"/>
  <c r="CE680"/>
  <c r="CC681"/>
  <c r="CD681" s="1"/>
  <c r="CE681" s="1"/>
  <c r="CB681"/>
  <c r="CA684"/>
  <c r="BY684"/>
  <c r="BZ684" s="1"/>
  <c r="BY683"/>
  <c r="BZ683" s="1"/>
  <c r="CA683"/>
  <c r="CC586"/>
  <c r="CD586" s="1"/>
  <c r="CE586" s="1"/>
  <c r="CC394"/>
  <c r="CD394" s="1"/>
  <c r="CE394" s="1"/>
  <c r="G685"/>
  <c r="CA587"/>
  <c r="Q291" i="3" s="1"/>
  <c r="BY587" i="1"/>
  <c r="BZ587" s="1"/>
  <c r="O291" i="3" s="1"/>
  <c r="CA396" i="1"/>
  <c r="Q100" i="3" s="1"/>
  <c r="BY396" i="1"/>
  <c r="BZ396" s="1"/>
  <c r="O100" i="3" s="1"/>
  <c r="G686" i="1"/>
  <c r="BY588"/>
  <c r="BZ588" s="1"/>
  <c r="O292" i="3" s="1"/>
  <c r="CA588" i="1"/>
  <c r="Q292" i="3" s="1"/>
  <c r="CB585" i="1"/>
  <c r="CA395"/>
  <c r="Q99" i="3" s="1"/>
  <c r="BY395" i="1"/>
  <c r="BZ395" s="1"/>
  <c r="O99" i="3" s="1"/>
  <c r="CB586" i="1"/>
  <c r="CC585"/>
  <c r="CD585" s="1"/>
  <c r="CE585" s="1"/>
  <c r="G590"/>
  <c r="G398"/>
  <c r="G397"/>
  <c r="G589"/>
  <c r="BJ293"/>
  <c r="BK293" s="1"/>
  <c r="BL293" s="1"/>
  <c r="N291" i="3"/>
  <c r="BJ292" i="1"/>
  <c r="BK292" s="1"/>
  <c r="BL292" s="1"/>
  <c r="N290" i="3"/>
  <c r="CC587" i="1"/>
  <c r="CD587" s="1"/>
  <c r="CE587" s="1"/>
  <c r="BQ100"/>
  <c r="BJ101"/>
  <c r="BK101" s="1"/>
  <c r="BL101" s="1"/>
  <c r="A108"/>
  <c r="BE106"/>
  <c r="A400"/>
  <c r="A300"/>
  <c r="BN294"/>
  <c r="BO294"/>
  <c r="BP294" s="1"/>
  <c r="BQ294" s="1"/>
  <c r="BJ100"/>
  <c r="BK100" s="1"/>
  <c r="BL100" s="1"/>
  <c r="A592"/>
  <c r="A690" s="1"/>
  <c r="BE298"/>
  <c r="A591"/>
  <c r="A689" s="1"/>
  <c r="BE297"/>
  <c r="BN102"/>
  <c r="BO102"/>
  <c r="BP102" s="1"/>
  <c r="BQ102" s="1"/>
  <c r="BM104"/>
  <c r="P102" i="3" s="1"/>
  <c r="BD104" i="1"/>
  <c r="BG103" s="1"/>
  <c r="BI103" s="1"/>
  <c r="N101" i="3" s="1"/>
  <c r="BM103" i="1"/>
  <c r="P101" i="3" s="1"/>
  <c r="BD103" i="1"/>
  <c r="BG102" s="1"/>
  <c r="BI102" s="1"/>
  <c r="N100" i="3" s="1"/>
  <c r="BM296" i="1"/>
  <c r="P294" i="3" s="1"/>
  <c r="BD296" i="1"/>
  <c r="BG295" s="1"/>
  <c r="BI295" s="1"/>
  <c r="N293" i="3" s="1"/>
  <c r="BO293" i="1"/>
  <c r="BP293" s="1"/>
  <c r="BQ293" s="1"/>
  <c r="BN293"/>
  <c r="A107"/>
  <c r="A399"/>
  <c r="A299"/>
  <c r="BE105"/>
  <c r="BM295"/>
  <c r="P293" i="3" s="1"/>
  <c r="BD295" i="1"/>
  <c r="BG294" s="1"/>
  <c r="BI294" s="1"/>
  <c r="N292" i="3" s="1"/>
  <c r="BO101" i="1"/>
  <c r="BP101" s="1"/>
  <c r="BQ101" s="1"/>
  <c r="BN101"/>
  <c r="BL290"/>
  <c r="CB587" l="1"/>
  <c r="CC395"/>
  <c r="CD395" s="1"/>
  <c r="CE395" s="1"/>
  <c r="CB395"/>
  <c r="CC396"/>
  <c r="CD396" s="1"/>
  <c r="CB588"/>
  <c r="CB396"/>
  <c r="CB684"/>
  <c r="CC684"/>
  <c r="CD684" s="1"/>
  <c r="CA685"/>
  <c r="BY685"/>
  <c r="BZ685" s="1"/>
  <c r="CC588"/>
  <c r="CD588" s="1"/>
  <c r="CE588" s="1"/>
  <c r="CD682"/>
  <c r="CE682" s="1"/>
  <c r="BY686"/>
  <c r="BZ686" s="1"/>
  <c r="CA686"/>
  <c r="CB683"/>
  <c r="CC683"/>
  <c r="CD683" s="1"/>
  <c r="CE683" s="1"/>
  <c r="G687"/>
  <c r="BY589"/>
  <c r="BZ589" s="1"/>
  <c r="O293" i="3" s="1"/>
  <c r="CA589" i="1"/>
  <c r="Q293" i="3" s="1"/>
  <c r="G688" i="1"/>
  <c r="CA590"/>
  <c r="Q294" i="3" s="1"/>
  <c r="BY590" i="1"/>
  <c r="BZ590" s="1"/>
  <c r="O294" i="3" s="1"/>
  <c r="BY398" i="1"/>
  <c r="BZ398" s="1"/>
  <c r="O102" i="3" s="1"/>
  <c r="CA398" i="1"/>
  <c r="Q102" i="3" s="1"/>
  <c r="CA397" i="1"/>
  <c r="Q101" i="3" s="1"/>
  <c r="BY397" i="1"/>
  <c r="BZ397" s="1"/>
  <c r="O101" i="3" s="1"/>
  <c r="G592" i="1"/>
  <c r="G399"/>
  <c r="G400"/>
  <c r="G591"/>
  <c r="BO296"/>
  <c r="BP296" s="1"/>
  <c r="BQ296" s="1"/>
  <c r="BN296"/>
  <c r="BN295"/>
  <c r="BO295"/>
  <c r="BP295" s="1"/>
  <c r="BQ295" s="1"/>
  <c r="BJ294"/>
  <c r="BK294" s="1"/>
  <c r="BL294" s="1"/>
  <c r="BO103"/>
  <c r="BP103" s="1"/>
  <c r="BQ103" s="1"/>
  <c r="BN103"/>
  <c r="BM105"/>
  <c r="P103" i="3" s="1"/>
  <c r="BD105" i="1"/>
  <c r="BG104" s="1"/>
  <c r="BI104" s="1"/>
  <c r="N102" i="3" s="1"/>
  <c r="A110" i="1"/>
  <c r="A402"/>
  <c r="A302"/>
  <c r="BE108"/>
  <c r="A109"/>
  <c r="A401"/>
  <c r="BE107"/>
  <c r="A301"/>
  <c r="A593"/>
  <c r="A691" s="1"/>
  <c r="BE299"/>
  <c r="BJ102"/>
  <c r="BK102" s="1"/>
  <c r="BM297"/>
  <c r="P295" i="3" s="1"/>
  <c r="BD297" i="1"/>
  <c r="BG296" s="1"/>
  <c r="BI296" s="1"/>
  <c r="N294" i="3" s="1"/>
  <c r="A594" i="1"/>
  <c r="A692" s="1"/>
  <c r="BE300"/>
  <c r="BN104"/>
  <c r="BO104"/>
  <c r="BP104" s="1"/>
  <c r="BQ104" s="1"/>
  <c r="BJ295"/>
  <c r="BJ103"/>
  <c r="BK103" s="1"/>
  <c r="BL103" s="1"/>
  <c r="BM298"/>
  <c r="P296" i="3" s="1"/>
  <c r="BD298" i="1"/>
  <c r="BG297" s="1"/>
  <c r="BI297" s="1"/>
  <c r="N295" i="3" s="1"/>
  <c r="BM106" i="1"/>
  <c r="P104" i="3" s="1"/>
  <c r="BD106" i="1"/>
  <c r="BG105" s="1"/>
  <c r="BI105" s="1"/>
  <c r="N103" i="3" s="1"/>
  <c r="CB398" i="1" l="1"/>
  <c r="CC398"/>
  <c r="CD398" s="1"/>
  <c r="CE398" s="1"/>
  <c r="CE396"/>
  <c r="CB590"/>
  <c r="CA688"/>
  <c r="BY688"/>
  <c r="BZ688" s="1"/>
  <c r="CB686"/>
  <c r="CC686"/>
  <c r="CD686" s="1"/>
  <c r="CE686" s="1"/>
  <c r="CA687"/>
  <c r="BY687"/>
  <c r="BZ687" s="1"/>
  <c r="CB589"/>
  <c r="CE684"/>
  <c r="CC685"/>
  <c r="CD685" s="1"/>
  <c r="CE685" s="1"/>
  <c r="CB685"/>
  <c r="CC589"/>
  <c r="CD589" s="1"/>
  <c r="CE589" s="1"/>
  <c r="CA399"/>
  <c r="Q103" i="3" s="1"/>
  <c r="BY399" i="1"/>
  <c r="BZ399" s="1"/>
  <c r="O103" i="3" s="1"/>
  <c r="BY400" i="1"/>
  <c r="BZ400" s="1"/>
  <c r="O104" i="3" s="1"/>
  <c r="CA400" i="1"/>
  <c r="Q104" i="3" s="1"/>
  <c r="G690" i="1"/>
  <c r="BY592"/>
  <c r="BZ592" s="1"/>
  <c r="O296" i="3" s="1"/>
  <c r="CA592" i="1"/>
  <c r="Q296" i="3" s="1"/>
  <c r="CB397" i="1"/>
  <c r="G689"/>
  <c r="CA591"/>
  <c r="Q295" i="3" s="1"/>
  <c r="BY591" i="1"/>
  <c r="BZ591" s="1"/>
  <c r="O295" i="3" s="1"/>
  <c r="CC397" i="1"/>
  <c r="CD397" s="1"/>
  <c r="CE397" s="1"/>
  <c r="CC590"/>
  <c r="CD590" s="1"/>
  <c r="G593"/>
  <c r="G594"/>
  <c r="G401"/>
  <c r="G402"/>
  <c r="BM300"/>
  <c r="P298" i="3" s="1"/>
  <c r="BD300" i="1"/>
  <c r="BG299" s="1"/>
  <c r="BI299" s="1"/>
  <c r="N297" i="3" s="1"/>
  <c r="BO298" i="1"/>
  <c r="BP298" s="1"/>
  <c r="BQ298" s="1"/>
  <c r="BN298"/>
  <c r="BN297"/>
  <c r="BO297"/>
  <c r="BP297" s="1"/>
  <c r="BQ297" s="1"/>
  <c r="BM299"/>
  <c r="P297" i="3" s="1"/>
  <c r="BD299" i="1"/>
  <c r="BG298" s="1"/>
  <c r="BI298" s="1"/>
  <c r="N296" i="3" s="1"/>
  <c r="BK295" i="1"/>
  <c r="BL295" s="1"/>
  <c r="BJ105"/>
  <c r="BK105" s="1"/>
  <c r="BL105" s="1"/>
  <c r="BJ297"/>
  <c r="BK297" s="1"/>
  <c r="BL297" s="1"/>
  <c r="BJ296"/>
  <c r="BK296" s="1"/>
  <c r="BL296" s="1"/>
  <c r="BM107"/>
  <c r="P105" i="3" s="1"/>
  <c r="BD107" i="1"/>
  <c r="BG106" s="1"/>
  <c r="BI106" s="1"/>
  <c r="N104" i="3" s="1"/>
  <c r="A596" i="1"/>
  <c r="A694" s="1"/>
  <c r="BE302"/>
  <c r="BN105"/>
  <c r="BO105"/>
  <c r="BP105" s="1"/>
  <c r="BQ105" s="1"/>
  <c r="BL102"/>
  <c r="A303"/>
  <c r="BE109"/>
  <c r="A403"/>
  <c r="A111"/>
  <c r="A112"/>
  <c r="A404"/>
  <c r="A304"/>
  <c r="A598" s="1"/>
  <c r="A696" s="1"/>
  <c r="BE110"/>
  <c r="BO106"/>
  <c r="BP106" s="1"/>
  <c r="BN106"/>
  <c r="A595"/>
  <c r="A693" s="1"/>
  <c r="BE301"/>
  <c r="BM108"/>
  <c r="P106" i="3" s="1"/>
  <c r="BD108" i="1"/>
  <c r="BG107" s="1"/>
  <c r="BI107" s="1"/>
  <c r="N105" i="3" s="1"/>
  <c r="BJ104" i="1"/>
  <c r="CC400" l="1"/>
  <c r="CD400" s="1"/>
  <c r="CE400" s="1"/>
  <c r="CB591"/>
  <c r="CC592"/>
  <c r="CD592" s="1"/>
  <c r="CE592" s="1"/>
  <c r="CB400"/>
  <c r="CA689"/>
  <c r="BY689"/>
  <c r="BZ689" s="1"/>
  <c r="BY690"/>
  <c r="BZ690" s="1"/>
  <c r="CA690"/>
  <c r="CB687"/>
  <c r="CC687"/>
  <c r="CD687" s="1"/>
  <c r="CC591"/>
  <c r="CD591" s="1"/>
  <c r="CE591" s="1"/>
  <c r="CC688"/>
  <c r="CD688" s="1"/>
  <c r="CB688"/>
  <c r="CB592"/>
  <c r="BY401"/>
  <c r="BZ401" s="1"/>
  <c r="O105" i="3" s="1"/>
  <c r="CA401" i="1"/>
  <c r="Q105" i="3" s="1"/>
  <c r="G691" i="1"/>
  <c r="BY593"/>
  <c r="BZ593" s="1"/>
  <c r="O297" i="3" s="1"/>
  <c r="CA593" i="1"/>
  <c r="Q297" i="3" s="1"/>
  <c r="CC399" i="1"/>
  <c r="CD399" s="1"/>
  <c r="BY402"/>
  <c r="BZ402" s="1"/>
  <c r="O106" i="3" s="1"/>
  <c r="CA402" i="1"/>
  <c r="Q106" i="3" s="1"/>
  <c r="CB399" i="1"/>
  <c r="G692"/>
  <c r="CA594"/>
  <c r="Q298" i="3" s="1"/>
  <c r="BY594" i="1"/>
  <c r="BZ594" s="1"/>
  <c r="O298" i="3" s="1"/>
  <c r="CE590" i="1"/>
  <c r="G404"/>
  <c r="G595"/>
  <c r="G598"/>
  <c r="G403"/>
  <c r="G596"/>
  <c r="BQ106"/>
  <c r="BJ107"/>
  <c r="BN299"/>
  <c r="BO299"/>
  <c r="BP299" s="1"/>
  <c r="BQ299" s="1"/>
  <c r="BO107"/>
  <c r="BP107" s="1"/>
  <c r="BQ107" s="1"/>
  <c r="BN107"/>
  <c r="BJ298"/>
  <c r="BK298" s="1"/>
  <c r="BO300"/>
  <c r="BP300" s="1"/>
  <c r="BQ300" s="1"/>
  <c r="BN300"/>
  <c r="BM110"/>
  <c r="P108" i="3" s="1"/>
  <c r="BD110" i="1"/>
  <c r="BG109" s="1"/>
  <c r="BI109" s="1"/>
  <c r="N107" i="3" s="1"/>
  <c r="BE111" i="1"/>
  <c r="A405"/>
  <c r="G405" s="1"/>
  <c r="A113"/>
  <c r="BM301"/>
  <c r="P299" i="3" s="1"/>
  <c r="BD301" i="1"/>
  <c r="BG300" s="1"/>
  <c r="BI300" s="1"/>
  <c r="N298" i="3" s="1"/>
  <c r="BJ106" i="1"/>
  <c r="BK106" s="1"/>
  <c r="BJ299"/>
  <c r="BK299" s="1"/>
  <c r="BL299" s="1"/>
  <c r="BM302"/>
  <c r="P300" i="3" s="1"/>
  <c r="BD302" i="1"/>
  <c r="BG301" s="1"/>
  <c r="BI301" s="1"/>
  <c r="A114"/>
  <c r="A406"/>
  <c r="BE112"/>
  <c r="A597"/>
  <c r="A695" s="1"/>
  <c r="BE303"/>
  <c r="BM109"/>
  <c r="P107" i="3" s="1"/>
  <c r="BD109" i="1"/>
  <c r="BG108" s="1"/>
  <c r="BI108" s="1"/>
  <c r="N106" i="3" s="1"/>
  <c r="BO108" i="1"/>
  <c r="BP108" s="1"/>
  <c r="BN108"/>
  <c r="BK104"/>
  <c r="BL104" s="1"/>
  <c r="CC402" l="1"/>
  <c r="CD402" s="1"/>
  <c r="CE402" s="1"/>
  <c r="CB594"/>
  <c r="CB402"/>
  <c r="CC593"/>
  <c r="CD593" s="1"/>
  <c r="CB401"/>
  <c r="CE399"/>
  <c r="CC401"/>
  <c r="CD401" s="1"/>
  <c r="CE401" s="1"/>
  <c r="CC689"/>
  <c r="CD689" s="1"/>
  <c r="CE689" s="1"/>
  <c r="CB689"/>
  <c r="BY692"/>
  <c r="BZ692" s="1"/>
  <c r="CA692"/>
  <c r="BY691"/>
  <c r="BZ691" s="1"/>
  <c r="CA691"/>
  <c r="CE688"/>
  <c r="CE687"/>
  <c r="CB690"/>
  <c r="CC690"/>
  <c r="CD690" s="1"/>
  <c r="CE690" s="1"/>
  <c r="CA403"/>
  <c r="Q107" i="3" s="1"/>
  <c r="BY403" i="1"/>
  <c r="BZ403" s="1"/>
  <c r="O107" i="3" s="1"/>
  <c r="CA405" i="1"/>
  <c r="BY405"/>
  <c r="G694"/>
  <c r="CA596"/>
  <c r="Q300" i="3" s="1"/>
  <c r="BY596" i="1"/>
  <c r="BZ596" s="1"/>
  <c r="O300" i="3" s="1"/>
  <c r="BY404" i="1"/>
  <c r="BZ404" s="1"/>
  <c r="O108" i="3" s="1"/>
  <c r="CA404" i="1"/>
  <c r="Q108" i="3" s="1"/>
  <c r="CC594" i="1"/>
  <c r="CD594" s="1"/>
  <c r="CE594" s="1"/>
  <c r="G693"/>
  <c r="CA595"/>
  <c r="Q299" i="3" s="1"/>
  <c r="BY595" i="1"/>
  <c r="BZ595" s="1"/>
  <c r="O299" i="3" s="1"/>
  <c r="G696" i="1"/>
  <c r="CA598"/>
  <c r="Q302" i="3" s="1"/>
  <c r="BY598" i="1"/>
  <c r="BZ598" s="1"/>
  <c r="O302" i="3" s="1"/>
  <c r="CB593" i="1"/>
  <c r="G406"/>
  <c r="G597"/>
  <c r="BJ301"/>
  <c r="BK301" s="1"/>
  <c r="BL301" s="1"/>
  <c r="N299" i="3"/>
  <c r="BJ109" i="1"/>
  <c r="BK109" s="1"/>
  <c r="BL109" s="1"/>
  <c r="BJ300"/>
  <c r="BK300" s="1"/>
  <c r="BD111"/>
  <c r="BG110" s="1"/>
  <c r="BI110" s="1"/>
  <c r="BM111"/>
  <c r="BM303"/>
  <c r="P301" i="3" s="1"/>
  <c r="BD303" i="1"/>
  <c r="BG302" s="1"/>
  <c r="BI302" s="1"/>
  <c r="A116"/>
  <c r="BE114"/>
  <c r="A408"/>
  <c r="BN109"/>
  <c r="BO109"/>
  <c r="BP109" s="1"/>
  <c r="BQ109" s="1"/>
  <c r="BQ108"/>
  <c r="BL106"/>
  <c r="BK107"/>
  <c r="BL107" s="1"/>
  <c r="BO301"/>
  <c r="BP301" s="1"/>
  <c r="BQ301" s="1"/>
  <c r="BN301"/>
  <c r="BJ108"/>
  <c r="BK108" s="1"/>
  <c r="BM112"/>
  <c r="P110" i="3" s="1"/>
  <c r="BD112" i="1"/>
  <c r="BG111" s="1"/>
  <c r="BI111" s="1"/>
  <c r="BO302"/>
  <c r="BP302" s="1"/>
  <c r="BQ302" s="1"/>
  <c r="BN302"/>
  <c r="A407"/>
  <c r="BE113"/>
  <c r="A115"/>
  <c r="BN110"/>
  <c r="BO110"/>
  <c r="BP110" s="1"/>
  <c r="BQ110" s="1"/>
  <c r="BL298"/>
  <c r="CB403" l="1"/>
  <c r="CB595"/>
  <c r="CC595"/>
  <c r="CD595" s="1"/>
  <c r="CE593"/>
  <c r="CC598"/>
  <c r="CD598" s="1"/>
  <c r="CB596"/>
  <c r="CC596"/>
  <c r="CD596" s="1"/>
  <c r="CE596" s="1"/>
  <c r="CA694"/>
  <c r="BY694"/>
  <c r="BZ694" s="1"/>
  <c r="CA693"/>
  <c r="BY693"/>
  <c r="BZ693" s="1"/>
  <c r="CC691"/>
  <c r="CD691" s="1"/>
  <c r="CB691"/>
  <c r="CC692"/>
  <c r="CD692" s="1"/>
  <c r="CE692" s="1"/>
  <c r="CB692"/>
  <c r="CB598"/>
  <c r="BY406"/>
  <c r="BZ406" s="1"/>
  <c r="O110" i="3" s="1"/>
  <c r="CA406" i="1"/>
  <c r="Q110" i="3" s="1"/>
  <c r="CC403" i="1"/>
  <c r="CD403" s="1"/>
  <c r="CE403" s="1"/>
  <c r="G695"/>
  <c r="CA597"/>
  <c r="Q301" i="3" s="1"/>
  <c r="BY597" i="1"/>
  <c r="BZ597" s="1"/>
  <c r="O301" i="3" s="1"/>
  <c r="CC404" i="1"/>
  <c r="CD404" s="1"/>
  <c r="CE404" s="1"/>
  <c r="CB404"/>
  <c r="G408"/>
  <c r="G407"/>
  <c r="BJ110"/>
  <c r="BK110" s="1"/>
  <c r="BL110" s="1"/>
  <c r="N108" i="3"/>
  <c r="BJ302" i="1"/>
  <c r="BK302" s="1"/>
  <c r="BL302" s="1"/>
  <c r="N300" i="3"/>
  <c r="CE595" i="1"/>
  <c r="BL300"/>
  <c r="BM114"/>
  <c r="P112" i="3" s="1"/>
  <c r="BD114" i="1"/>
  <c r="BG113" s="1"/>
  <c r="BI113" s="1"/>
  <c r="N111" i="3" s="1"/>
  <c r="BO112" i="1"/>
  <c r="BN112"/>
  <c r="A409"/>
  <c r="A117"/>
  <c r="BE115"/>
  <c r="A118"/>
  <c r="A410"/>
  <c r="BE116"/>
  <c r="BL108"/>
  <c r="BN111"/>
  <c r="BO111"/>
  <c r="BP111" s="1"/>
  <c r="BQ111" s="1"/>
  <c r="BM113"/>
  <c r="P111" i="3" s="1"/>
  <c r="BD113" i="1"/>
  <c r="BG112" s="1"/>
  <c r="BI112" s="1"/>
  <c r="N110" i="3" s="1"/>
  <c r="BJ111" i="1"/>
  <c r="BK111" s="1"/>
  <c r="BL111" s="1"/>
  <c r="BO303"/>
  <c r="BP303" s="1"/>
  <c r="BQ303" s="1"/>
  <c r="BN303"/>
  <c r="CE598" l="1"/>
  <c r="BY695"/>
  <c r="BZ695" s="1"/>
  <c r="CA695"/>
  <c r="CC693"/>
  <c r="CD693" s="1"/>
  <c r="CE693" s="1"/>
  <c r="CB693"/>
  <c r="CE691"/>
  <c r="CB406"/>
  <c r="CB694"/>
  <c r="CC694"/>
  <c r="CD694" s="1"/>
  <c r="CB597"/>
  <c r="CA407"/>
  <c r="Q111" i="3" s="1"/>
  <c r="BY407" i="1"/>
  <c r="BZ407" s="1"/>
  <c r="O111" i="3" s="1"/>
  <c r="CC597" i="1"/>
  <c r="CD597" s="1"/>
  <c r="CE597" s="1"/>
  <c r="CA408"/>
  <c r="Q112" i="3" s="1"/>
  <c r="BY408" i="1"/>
  <c r="BZ408" s="1"/>
  <c r="O112" i="3" s="1"/>
  <c r="CC406" i="1"/>
  <c r="CD406" s="1"/>
  <c r="CE406" s="1"/>
  <c r="G410"/>
  <c r="G409"/>
  <c r="BJ112"/>
  <c r="BK112" s="1"/>
  <c r="BL112" s="1"/>
  <c r="BM115"/>
  <c r="P113" i="3" s="1"/>
  <c r="BD115" i="1"/>
  <c r="BG114" s="1"/>
  <c r="BI114" s="1"/>
  <c r="N112" i="3" s="1"/>
  <c r="BO114" i="1"/>
  <c r="BN114"/>
  <c r="BP112"/>
  <c r="BQ112" s="1"/>
  <c r="A120"/>
  <c r="A412"/>
  <c r="BE118"/>
  <c r="BJ113"/>
  <c r="BK113" s="1"/>
  <c r="BL113" s="1"/>
  <c r="BN113"/>
  <c r="BO113"/>
  <c r="BP113" s="1"/>
  <c r="BQ113" s="1"/>
  <c r="BM116"/>
  <c r="P114" i="3" s="1"/>
  <c r="BD116" i="1"/>
  <c r="BG115" s="1"/>
  <c r="BI115" s="1"/>
  <c r="N113" i="3" s="1"/>
  <c r="A411" i="1"/>
  <c r="BE117"/>
  <c r="A119"/>
  <c r="CB408" l="1"/>
  <c r="CC408"/>
  <c r="CD408" s="1"/>
  <c r="CB695"/>
  <c r="CC695"/>
  <c r="CE694"/>
  <c r="BY409"/>
  <c r="BZ409" s="1"/>
  <c r="O113" i="3" s="1"/>
  <c r="CA409" i="1"/>
  <c r="Q113" i="3" s="1"/>
  <c r="CA410" i="1"/>
  <c r="Q114" i="3" s="1"/>
  <c r="BY410" i="1"/>
  <c r="BZ410" s="1"/>
  <c r="O114" i="3" s="1"/>
  <c r="CC407" i="1"/>
  <c r="CB407"/>
  <c r="G411"/>
  <c r="G412"/>
  <c r="CD407"/>
  <c r="CE407" s="1"/>
  <c r="CC410"/>
  <c r="CD410" s="1"/>
  <c r="CE410" s="1"/>
  <c r="CB410"/>
  <c r="BM117"/>
  <c r="P115" i="3" s="1"/>
  <c r="BD117" i="1"/>
  <c r="BG116" s="1"/>
  <c r="BI116" s="1"/>
  <c r="N114" i="3" s="1"/>
  <c r="BM118" i="1"/>
  <c r="P116" i="3" s="1"/>
  <c r="BD118" i="1"/>
  <c r="BG117" s="1"/>
  <c r="BI117" s="1"/>
  <c r="N115" i="3" s="1"/>
  <c r="BJ114" i="1"/>
  <c r="BK114" s="1"/>
  <c r="A413"/>
  <c r="BE119"/>
  <c r="A121"/>
  <c r="BN116"/>
  <c r="BO116"/>
  <c r="BP116" s="1"/>
  <c r="BP114"/>
  <c r="BQ114" s="1"/>
  <c r="BJ115"/>
  <c r="BK115" s="1"/>
  <c r="BL115" s="1"/>
  <c r="A122"/>
  <c r="A414"/>
  <c r="BE120"/>
  <c r="BN115"/>
  <c r="BO115"/>
  <c r="BP115" s="1"/>
  <c r="BQ115" s="1"/>
  <c r="CE408" l="1"/>
  <c r="CC409"/>
  <c r="CD409" s="1"/>
  <c r="CE409" s="1"/>
  <c r="CD695"/>
  <c r="CE695" s="1"/>
  <c r="CB409"/>
  <c r="CA411"/>
  <c r="Q115" i="3" s="1"/>
  <c r="BY411" i="1"/>
  <c r="BZ411" s="1"/>
  <c r="O115" i="3" s="1"/>
  <c r="CA412" i="1"/>
  <c r="Q116" i="3" s="1"/>
  <c r="BY412" i="1"/>
  <c r="BZ412" s="1"/>
  <c r="O116" i="3" s="1"/>
  <c r="G414" i="1"/>
  <c r="G413"/>
  <c r="BL114"/>
  <c r="BJ117"/>
  <c r="BK117" s="1"/>
  <c r="BL117" s="1"/>
  <c r="A415"/>
  <c r="BE121"/>
  <c r="A123"/>
  <c r="A124"/>
  <c r="A416"/>
  <c r="BE122"/>
  <c r="BM119"/>
  <c r="P117" i="3" s="1"/>
  <c r="BD119" i="1"/>
  <c r="BG118" s="1"/>
  <c r="BI118" s="1"/>
  <c r="N116" i="3" s="1"/>
  <c r="BO117" i="1"/>
  <c r="BP117" s="1"/>
  <c r="BQ117" s="1"/>
  <c r="BN117"/>
  <c r="BQ116"/>
  <c r="BJ116"/>
  <c r="BK116" s="1"/>
  <c r="BM120"/>
  <c r="P118" i="3" s="1"/>
  <c r="BD120" i="1"/>
  <c r="BG119" s="1"/>
  <c r="BI119" s="1"/>
  <c r="N117" i="3" s="1"/>
  <c r="BN118" i="1"/>
  <c r="BO118"/>
  <c r="BP118" s="1"/>
  <c r="BQ118" s="1"/>
  <c r="CC412" l="1"/>
  <c r="CD412" s="1"/>
  <c r="CE412" s="1"/>
  <c r="CB411"/>
  <c r="CB412"/>
  <c r="CA413"/>
  <c r="Q117" i="3" s="1"/>
  <c r="BY413" i="1"/>
  <c r="BZ413" s="1"/>
  <c r="O117" i="3" s="1"/>
  <c r="CC411" i="1"/>
  <c r="CD411" s="1"/>
  <c r="BY414"/>
  <c r="BZ414" s="1"/>
  <c r="O118" i="3" s="1"/>
  <c r="CA414" i="1"/>
  <c r="Q118" i="3" s="1"/>
  <c r="G416" i="1"/>
  <c r="G415"/>
  <c r="BL116"/>
  <c r="BJ119"/>
  <c r="BK119" s="1"/>
  <c r="BL119" s="1"/>
  <c r="BN119"/>
  <c r="BO119"/>
  <c r="BP119" s="1"/>
  <c r="BQ119" s="1"/>
  <c r="A417"/>
  <c r="BE123"/>
  <c r="A125"/>
  <c r="BJ118"/>
  <c r="BK118" s="1"/>
  <c r="A126"/>
  <c r="A418"/>
  <c r="BE124"/>
  <c r="BO120"/>
  <c r="BN120"/>
  <c r="BM122"/>
  <c r="P120" i="3" s="1"/>
  <c r="BD122" i="1"/>
  <c r="BG121" s="1"/>
  <c r="BI121" s="1"/>
  <c r="N119" i="3" s="1"/>
  <c r="BM121" i="1"/>
  <c r="P119" i="3" s="1"/>
  <c r="BD121" i="1"/>
  <c r="BG120" s="1"/>
  <c r="BI120" s="1"/>
  <c r="CE411" l="1"/>
  <c r="CA416"/>
  <c r="Q120" i="3" s="1"/>
  <c r="BY416" i="1"/>
  <c r="BZ416" s="1"/>
  <c r="O120" i="3" s="1"/>
  <c r="CC413" i="1"/>
  <c r="CD413" s="1"/>
  <c r="CE413" s="1"/>
  <c r="CB414"/>
  <c r="CB413"/>
  <c r="CA415"/>
  <c r="Q119" i="3" s="1"/>
  <c r="BY415" i="1"/>
  <c r="BZ415" s="1"/>
  <c r="O119" i="3" s="1"/>
  <c r="CC414" i="1"/>
  <c r="CD414" s="1"/>
  <c r="CE414" s="1"/>
  <c r="G417"/>
  <c r="G418"/>
  <c r="BJ120"/>
  <c r="BK120" s="1"/>
  <c r="BL120" s="1"/>
  <c r="N118" i="3"/>
  <c r="BP120" i="1"/>
  <c r="BQ120" s="1"/>
  <c r="BM124"/>
  <c r="P122" i="3" s="1"/>
  <c r="BD124" i="1"/>
  <c r="BG123" s="1"/>
  <c r="BI123" s="1"/>
  <c r="N121" i="3" s="1"/>
  <c r="BJ121" i="1"/>
  <c r="BK121" s="1"/>
  <c r="BL121" s="1"/>
  <c r="BO122"/>
  <c r="BN122"/>
  <c r="BL118"/>
  <c r="A128"/>
  <c r="A420"/>
  <c r="BE126"/>
  <c r="BM123"/>
  <c r="P121" i="3" s="1"/>
  <c r="BD123" i="1"/>
  <c r="BG122" s="1"/>
  <c r="BI122" s="1"/>
  <c r="BN121"/>
  <c r="BO121"/>
  <c r="BP121" s="1"/>
  <c r="BQ121" s="1"/>
  <c r="A419"/>
  <c r="BE125"/>
  <c r="A127"/>
  <c r="CB415" l="1"/>
  <c r="CA417"/>
  <c r="Q121" i="3" s="1"/>
  <c r="BY417" i="1"/>
  <c r="BZ417" s="1"/>
  <c r="O121" i="3" s="1"/>
  <c r="CA418" i="1"/>
  <c r="Q122" i="3" s="1"/>
  <c r="BY418" i="1"/>
  <c r="BZ418" s="1"/>
  <c r="O122" i="3" s="1"/>
  <c r="CC416" i="1"/>
  <c r="CD416" s="1"/>
  <c r="CE416" s="1"/>
  <c r="CB416"/>
  <c r="CC415"/>
  <c r="CD415" s="1"/>
  <c r="G419"/>
  <c r="G420"/>
  <c r="BJ122"/>
  <c r="BK122" s="1"/>
  <c r="BL122" s="1"/>
  <c r="N120" i="3"/>
  <c r="CC418" i="1"/>
  <c r="CD418" s="1"/>
  <c r="CE418" s="1"/>
  <c r="BM125"/>
  <c r="P123" i="3" s="1"/>
  <c r="BD125" i="1"/>
  <c r="BG124" s="1"/>
  <c r="BI124" s="1"/>
  <c r="N122" i="3" s="1"/>
  <c r="A421" i="1"/>
  <c r="BE127"/>
  <c r="A129"/>
  <c r="BN123"/>
  <c r="BO123"/>
  <c r="BP123" s="1"/>
  <c r="BQ123" s="1"/>
  <c r="BN124"/>
  <c r="BO124"/>
  <c r="BP124" s="1"/>
  <c r="BP122"/>
  <c r="BQ122" s="1"/>
  <c r="A130"/>
  <c r="A422"/>
  <c r="BE128"/>
  <c r="BJ123"/>
  <c r="BK123" s="1"/>
  <c r="BL123" s="1"/>
  <c r="BM126"/>
  <c r="P124" i="3" s="1"/>
  <c r="BD126" i="1"/>
  <c r="BG125" s="1"/>
  <c r="BI125" s="1"/>
  <c r="N123" i="3" s="1"/>
  <c r="CB418" i="1" l="1"/>
  <c r="CE415"/>
  <c r="CC417"/>
  <c r="CD417" s="1"/>
  <c r="CE417" s="1"/>
  <c r="BY420"/>
  <c r="BZ420" s="1"/>
  <c r="O124" i="3" s="1"/>
  <c r="CA420" i="1"/>
  <c r="Q124" i="3" s="1"/>
  <c r="CB417" i="1"/>
  <c r="BY419"/>
  <c r="BZ419" s="1"/>
  <c r="O123" i="3" s="1"/>
  <c r="CA419" i="1"/>
  <c r="Q123" i="3" s="1"/>
  <c r="G421" i="1"/>
  <c r="G422"/>
  <c r="A132"/>
  <c r="A424"/>
  <c r="BE130"/>
  <c r="BN126"/>
  <c r="BO126"/>
  <c r="BP126" s="1"/>
  <c r="BQ126" s="1"/>
  <c r="BJ125"/>
  <c r="BK125" s="1"/>
  <c r="BL125" s="1"/>
  <c r="BM128"/>
  <c r="P126" i="3" s="1"/>
  <c r="BD128" i="1"/>
  <c r="BG127" s="1"/>
  <c r="BI127" s="1"/>
  <c r="N125" i="3" s="1"/>
  <c r="BJ124" i="1"/>
  <c r="BK124" s="1"/>
  <c r="BQ124"/>
  <c r="BM127"/>
  <c r="P125" i="3" s="1"/>
  <c r="BD127" i="1"/>
  <c r="BG126" s="1"/>
  <c r="BI126" s="1"/>
  <c r="N124" i="3" s="1"/>
  <c r="A423" i="1"/>
  <c r="BE129"/>
  <c r="A131"/>
  <c r="BN125"/>
  <c r="BO125"/>
  <c r="BP125" s="1"/>
  <c r="BQ125" s="1"/>
  <c r="CB420" l="1"/>
  <c r="CC419"/>
  <c r="CD419" s="1"/>
  <c r="CB419"/>
  <c r="BY421"/>
  <c r="BZ421" s="1"/>
  <c r="O125" i="3" s="1"/>
  <c r="CA421" i="1"/>
  <c r="Q125" i="3" s="1"/>
  <c r="BY422" i="1"/>
  <c r="BZ422" s="1"/>
  <c r="O126" i="3" s="1"/>
  <c r="CA422" i="1"/>
  <c r="Q126" i="3" s="1"/>
  <c r="CC420" i="1"/>
  <c r="CD420" s="1"/>
  <c r="G423"/>
  <c r="G424"/>
  <c r="BL124"/>
  <c r="A425"/>
  <c r="BE131"/>
  <c r="A133"/>
  <c r="BM129"/>
  <c r="P127" i="3" s="1"/>
  <c r="BD129" i="1"/>
  <c r="BG128" s="1"/>
  <c r="BI128" s="1"/>
  <c r="N126" i="3" s="1"/>
  <c r="BN128" i="1"/>
  <c r="BO128"/>
  <c r="BP128" s="1"/>
  <c r="BQ128" s="1"/>
  <c r="A134"/>
  <c r="A426"/>
  <c r="BE132"/>
  <c r="BN127"/>
  <c r="BO127"/>
  <c r="BP127" s="1"/>
  <c r="BQ127" s="1"/>
  <c r="BJ127"/>
  <c r="BJ126"/>
  <c r="BK126" s="1"/>
  <c r="BL126" s="1"/>
  <c r="BM130"/>
  <c r="P128" i="3" s="1"/>
  <c r="BD130" i="1"/>
  <c r="BG129" s="1"/>
  <c r="BI129" s="1"/>
  <c r="N127" i="3" s="1"/>
  <c r="CE419" i="1" l="1"/>
  <c r="CB421"/>
  <c r="CC422"/>
  <c r="CD422" s="1"/>
  <c r="CE422" s="1"/>
  <c r="CB422"/>
  <c r="CC421"/>
  <c r="CD421" s="1"/>
  <c r="CE421" s="1"/>
  <c r="BY423"/>
  <c r="BZ423" s="1"/>
  <c r="O127" i="3" s="1"/>
  <c r="CA423" i="1"/>
  <c r="Q127" i="3" s="1"/>
  <c r="CA424" i="1"/>
  <c r="Q128" i="3" s="1"/>
  <c r="BY424" i="1"/>
  <c r="BZ424" s="1"/>
  <c r="O128" i="3" s="1"/>
  <c r="CE420" i="1"/>
  <c r="G426"/>
  <c r="G425"/>
  <c r="BM132"/>
  <c r="P130" i="3" s="1"/>
  <c r="BD132" i="1"/>
  <c r="BG131" s="1"/>
  <c r="BI131" s="1"/>
  <c r="N129" i="3" s="1"/>
  <c r="A427" i="1"/>
  <c r="BE133"/>
  <c r="A135"/>
  <c r="A136"/>
  <c r="BE134"/>
  <c r="A428"/>
  <c r="BJ128"/>
  <c r="BK128" s="1"/>
  <c r="BL128" s="1"/>
  <c r="BJ129"/>
  <c r="BK129" s="1"/>
  <c r="BL129" s="1"/>
  <c r="BM131"/>
  <c r="P129" i="3" s="1"/>
  <c r="BD131" i="1"/>
  <c r="BG130" s="1"/>
  <c r="BI130" s="1"/>
  <c r="N128" i="3" s="1"/>
  <c r="BK127" i="1"/>
  <c r="BL127" s="1"/>
  <c r="BO130"/>
  <c r="BP130" s="1"/>
  <c r="BQ130" s="1"/>
  <c r="BN130"/>
  <c r="BO129"/>
  <c r="BP129" s="1"/>
  <c r="BQ129" s="1"/>
  <c r="BN129"/>
  <c r="CC424" l="1"/>
  <c r="CD424" s="1"/>
  <c r="CB424"/>
  <c r="CB423"/>
  <c r="CC423"/>
  <c r="CD423" s="1"/>
  <c r="CE423" s="1"/>
  <c r="CA426"/>
  <c r="Q130" i="3" s="1"/>
  <c r="BY426" i="1"/>
  <c r="BZ426" s="1"/>
  <c r="O130" i="3" s="1"/>
  <c r="CA425" i="1"/>
  <c r="Q129" i="3" s="1"/>
  <c r="BY425" i="1"/>
  <c r="BZ425" s="1"/>
  <c r="O129" i="3" s="1"/>
  <c r="G428" i="1"/>
  <c r="G427"/>
  <c r="A138"/>
  <c r="A430"/>
  <c r="BE136"/>
  <c r="BM133"/>
  <c r="P131" i="3" s="1"/>
  <c r="BD133" i="1"/>
  <c r="BG132" s="1"/>
  <c r="BI132" s="1"/>
  <c r="N130" i="3" s="1"/>
  <c r="BN131" i="1"/>
  <c r="BO131"/>
  <c r="BP131" s="1"/>
  <c r="BQ131" s="1"/>
  <c r="A429"/>
  <c r="A137"/>
  <c r="BE135"/>
  <c r="BO132"/>
  <c r="BP132" s="1"/>
  <c r="BN132"/>
  <c r="BJ130"/>
  <c r="BK130" s="1"/>
  <c r="BL130" s="1"/>
  <c r="BJ131"/>
  <c r="BK131" s="1"/>
  <c r="BL131" s="1"/>
  <c r="BM134"/>
  <c r="P132" i="3" s="1"/>
  <c r="BD134" i="1"/>
  <c r="BG133" s="1"/>
  <c r="BI133" s="1"/>
  <c r="N131" i="3" s="1"/>
  <c r="CE424" i="1" l="1"/>
  <c r="CB425"/>
  <c r="CC425"/>
  <c r="CD425" s="1"/>
  <c r="CE425" s="1"/>
  <c r="CB426"/>
  <c r="BY428"/>
  <c r="BZ428" s="1"/>
  <c r="O132" i="3" s="1"/>
  <c r="CA428" i="1"/>
  <c r="Q132" i="3" s="1"/>
  <c r="BY427" i="1"/>
  <c r="BZ427" s="1"/>
  <c r="O131" i="3" s="1"/>
  <c r="CA427" i="1"/>
  <c r="Q131" i="3" s="1"/>
  <c r="CC426" i="1"/>
  <c r="CD426" s="1"/>
  <c r="CE426" s="1"/>
  <c r="G429"/>
  <c r="G430"/>
  <c r="BJ133"/>
  <c r="BK133" s="1"/>
  <c r="BL133" s="1"/>
  <c r="A431"/>
  <c r="BE137"/>
  <c r="A139"/>
  <c r="BJ132"/>
  <c r="BK132" s="1"/>
  <c r="A140"/>
  <c r="A432"/>
  <c r="BE138"/>
  <c r="BQ132"/>
  <c r="BO134"/>
  <c r="BP134" s="1"/>
  <c r="BQ134" s="1"/>
  <c r="BN134"/>
  <c r="BM135"/>
  <c r="P133" i="3" s="1"/>
  <c r="BD135" i="1"/>
  <c r="BG134" s="1"/>
  <c r="BI134" s="1"/>
  <c r="N132" i="3" s="1"/>
  <c r="BM136" i="1"/>
  <c r="P134" i="3" s="1"/>
  <c r="BD136" i="1"/>
  <c r="BG135" s="1"/>
  <c r="BI135" s="1"/>
  <c r="N133" i="3" s="1"/>
  <c r="BN133" i="1"/>
  <c r="BO133"/>
  <c r="BP133" s="1"/>
  <c r="BQ133" s="1"/>
  <c r="CB428" l="1"/>
  <c r="CC428"/>
  <c r="CD428" s="1"/>
  <c r="CE428" s="1"/>
  <c r="CB427"/>
  <c r="CC427"/>
  <c r="CD427" s="1"/>
  <c r="BY429"/>
  <c r="BZ429" s="1"/>
  <c r="O133" i="3" s="1"/>
  <c r="CA429" i="1"/>
  <c r="Q133" i="3" s="1"/>
  <c r="CA430" i="1"/>
  <c r="Q134" i="3" s="1"/>
  <c r="BY430" i="1"/>
  <c r="BZ430" s="1"/>
  <c r="O134" i="3" s="1"/>
  <c r="G431" i="1"/>
  <c r="G432"/>
  <c r="BJ134"/>
  <c r="BK134" s="1"/>
  <c r="A433"/>
  <c r="A141"/>
  <c r="BE139"/>
  <c r="BN136"/>
  <c r="BO136"/>
  <c r="BP136" s="1"/>
  <c r="BQ136" s="1"/>
  <c r="BM138"/>
  <c r="P136" i="3" s="1"/>
  <c r="BD138" i="1"/>
  <c r="BG137" s="1"/>
  <c r="BI137" s="1"/>
  <c r="N135" i="3" s="1"/>
  <c r="BL132" i="1"/>
  <c r="BJ135"/>
  <c r="BK135" s="1"/>
  <c r="BL135" s="1"/>
  <c r="BO135"/>
  <c r="BP135" s="1"/>
  <c r="BN135"/>
  <c r="A142"/>
  <c r="A434"/>
  <c r="BE140"/>
  <c r="BM137"/>
  <c r="P135" i="3" s="1"/>
  <c r="BD137" i="1"/>
  <c r="BG136" s="1"/>
  <c r="BI136" s="1"/>
  <c r="N134" i="3" s="1"/>
  <c r="CE427" i="1" l="1"/>
  <c r="CC429"/>
  <c r="CD429" s="1"/>
  <c r="CE429" s="1"/>
  <c r="CB429"/>
  <c r="CB430"/>
  <c r="CC430"/>
  <c r="CD430" s="1"/>
  <c r="CE430" s="1"/>
  <c r="BY431"/>
  <c r="BZ431" s="1"/>
  <c r="O135" i="3" s="1"/>
  <c r="CA431" i="1"/>
  <c r="Q135" i="3" s="1"/>
  <c r="CA432" i="1"/>
  <c r="Q136" i="3" s="1"/>
  <c r="BY432" i="1"/>
  <c r="BZ432" s="1"/>
  <c r="O136" i="3" s="1"/>
  <c r="G434" i="1"/>
  <c r="G433"/>
  <c r="BJ136"/>
  <c r="BK136" s="1"/>
  <c r="BL136" s="1"/>
  <c r="A144"/>
  <c r="A436"/>
  <c r="BE142"/>
  <c r="BJ137"/>
  <c r="BK137" s="1"/>
  <c r="BL137" s="1"/>
  <c r="BL134"/>
  <c r="BM139"/>
  <c r="P137" i="3" s="1"/>
  <c r="BD139" i="1"/>
  <c r="BG138" s="1"/>
  <c r="BI138" s="1"/>
  <c r="N136" i="3" s="1"/>
  <c r="BM140" i="1"/>
  <c r="P138" i="3" s="1"/>
  <c r="BD140" i="1"/>
  <c r="BG139" s="1"/>
  <c r="BI139" s="1"/>
  <c r="N137" i="3" s="1"/>
  <c r="BO138" i="1"/>
  <c r="BN138"/>
  <c r="BN137"/>
  <c r="BO137"/>
  <c r="BP137" s="1"/>
  <c r="BQ137" s="1"/>
  <c r="A435"/>
  <c r="A143"/>
  <c r="BE141"/>
  <c r="BQ135"/>
  <c r="CB431" l="1"/>
  <c r="CC431"/>
  <c r="CD431" s="1"/>
  <c r="CE431" s="1"/>
  <c r="CB432"/>
  <c r="CC432"/>
  <c r="CD432" s="1"/>
  <c r="CE432" s="1"/>
  <c r="BY434"/>
  <c r="BZ434" s="1"/>
  <c r="O138" i="3" s="1"/>
  <c r="CA434" i="1"/>
  <c r="Q138" i="3" s="1"/>
  <c r="CA433" i="1"/>
  <c r="Q137" i="3" s="1"/>
  <c r="BY433" i="1"/>
  <c r="BZ433" s="1"/>
  <c r="O137" i="3" s="1"/>
  <c r="G435" i="1"/>
  <c r="G436"/>
  <c r="A437"/>
  <c r="BE143"/>
  <c r="A145"/>
  <c r="BJ138"/>
  <c r="BK138" s="1"/>
  <c r="BL138" s="1"/>
  <c r="BO140"/>
  <c r="BP140" s="1"/>
  <c r="BN140"/>
  <c r="A146"/>
  <c r="A438"/>
  <c r="BE144"/>
  <c r="BP138"/>
  <c r="BQ138" s="1"/>
  <c r="BN139"/>
  <c r="BO139"/>
  <c r="BP139" s="1"/>
  <c r="BQ139" s="1"/>
  <c r="BM142"/>
  <c r="P140" i="3" s="1"/>
  <c r="BD142" i="1"/>
  <c r="BG141" s="1"/>
  <c r="BI141" s="1"/>
  <c r="N139" i="3" s="1"/>
  <c r="BM141" i="1"/>
  <c r="P139" i="3" s="1"/>
  <c r="BD141" i="1"/>
  <c r="BG140" s="1"/>
  <c r="BI140" s="1"/>
  <c r="N138" i="3" s="1"/>
  <c r="BJ139" i="1"/>
  <c r="CB434" l="1"/>
  <c r="CC434"/>
  <c r="CD434" s="1"/>
  <c r="CE434" s="1"/>
  <c r="CC433"/>
  <c r="CD433" s="1"/>
  <c r="CE433" s="1"/>
  <c r="CB433"/>
  <c r="CA435"/>
  <c r="Q139" i="3" s="1"/>
  <c r="BY435" i="1"/>
  <c r="BZ435" s="1"/>
  <c r="O139" i="3" s="1"/>
  <c r="BY436" i="1"/>
  <c r="BZ436" s="1"/>
  <c r="O140" i="3" s="1"/>
  <c r="CA436" i="1"/>
  <c r="Q140" i="3" s="1"/>
  <c r="G437" i="1"/>
  <c r="G438"/>
  <c r="CC436"/>
  <c r="CD436" s="1"/>
  <c r="CE436" s="1"/>
  <c r="CB436"/>
  <c r="BK139"/>
  <c r="BL139" s="1"/>
  <c r="BJ140"/>
  <c r="BK140" s="1"/>
  <c r="BJ141"/>
  <c r="BK141" s="1"/>
  <c r="BL141" s="1"/>
  <c r="BQ140"/>
  <c r="BN141"/>
  <c r="BO141"/>
  <c r="BP141" s="1"/>
  <c r="BQ141" s="1"/>
  <c r="A148"/>
  <c r="A440"/>
  <c r="BE146"/>
  <c r="BM143"/>
  <c r="P141" i="3" s="1"/>
  <c r="BD143" i="1"/>
  <c r="BG142" s="1"/>
  <c r="BI142" s="1"/>
  <c r="BO142"/>
  <c r="BN142"/>
  <c r="BM144"/>
  <c r="P142" i="3" s="1"/>
  <c r="BD144" i="1"/>
  <c r="BG143" s="1"/>
  <c r="BI143" s="1"/>
  <c r="N141" i="3" s="1"/>
  <c r="A439" i="1"/>
  <c r="BE145"/>
  <c r="A147"/>
  <c r="BY438" l="1"/>
  <c r="BZ438" s="1"/>
  <c r="O142" i="3" s="1"/>
  <c r="CA438" i="1"/>
  <c r="Q142" i="3" s="1"/>
  <c r="CB435" i="1"/>
  <c r="CA437"/>
  <c r="Q141" i="3" s="1"/>
  <c r="BY437" i="1"/>
  <c r="BZ437" s="1"/>
  <c r="O141" i="3" s="1"/>
  <c r="CC435" i="1"/>
  <c r="CD435" s="1"/>
  <c r="CE435" s="1"/>
  <c r="G439"/>
  <c r="G440"/>
  <c r="BJ142"/>
  <c r="BK142" s="1"/>
  <c r="BL142" s="1"/>
  <c r="N140" i="3"/>
  <c r="BL140" i="1"/>
  <c r="BN144"/>
  <c r="BO144"/>
  <c r="BP144" s="1"/>
  <c r="BM146"/>
  <c r="P144" i="3" s="1"/>
  <c r="BD146" i="1"/>
  <c r="BG145" s="1"/>
  <c r="BI145" s="1"/>
  <c r="N143" i="3" s="1"/>
  <c r="BJ143" i="1"/>
  <c r="BK143" s="1"/>
  <c r="BL143" s="1"/>
  <c r="BN143"/>
  <c r="BO143"/>
  <c r="BP143" s="1"/>
  <c r="BQ143" s="1"/>
  <c r="BP142"/>
  <c r="BQ142" s="1"/>
  <c r="A441"/>
  <c r="A149"/>
  <c r="BE147"/>
  <c r="BM145"/>
  <c r="P143" i="3" s="1"/>
  <c r="BD145" i="1"/>
  <c r="BG144" s="1"/>
  <c r="BI144" s="1"/>
  <c r="N142" i="3" s="1"/>
  <c r="A150" i="1"/>
  <c r="A442"/>
  <c r="BE148"/>
  <c r="CB438" l="1"/>
  <c r="CC438"/>
  <c r="CD438" s="1"/>
  <c r="CE438" s="1"/>
  <c r="CC437"/>
  <c r="CD437" s="1"/>
  <c r="CE437" s="1"/>
  <c r="CA439"/>
  <c r="Q143" i="3" s="1"/>
  <c r="BY439" i="1"/>
  <c r="BZ439" s="1"/>
  <c r="O143" i="3" s="1"/>
  <c r="CB437" i="1"/>
  <c r="BY440"/>
  <c r="BZ440" s="1"/>
  <c r="O144" i="3" s="1"/>
  <c r="CA440" i="1"/>
  <c r="Q144" i="3" s="1"/>
  <c r="G442" i="1"/>
  <c r="G441"/>
  <c r="BQ144"/>
  <c r="BO145"/>
  <c r="BP145" s="1"/>
  <c r="BQ145" s="1"/>
  <c r="BN145"/>
  <c r="BO146"/>
  <c r="BP146" s="1"/>
  <c r="BN146"/>
  <c r="BM147"/>
  <c r="P145" i="3" s="1"/>
  <c r="BD147" i="1"/>
  <c r="BG146" s="1"/>
  <c r="BI146" s="1"/>
  <c r="N144" i="3" s="1"/>
  <c r="BM148" i="1"/>
  <c r="P146" i="3" s="1"/>
  <c r="BD148" i="1"/>
  <c r="BG147" s="1"/>
  <c r="BI147" s="1"/>
  <c r="N145" i="3" s="1"/>
  <c r="BJ145" i="1"/>
  <c r="BK145" s="1"/>
  <c r="BL145" s="1"/>
  <c r="BJ144"/>
  <c r="BK144" s="1"/>
  <c r="BL144" s="1"/>
  <c r="A152"/>
  <c r="BE150"/>
  <c r="A444"/>
  <c r="A443"/>
  <c r="BE149"/>
  <c r="A151"/>
  <c r="CA442" l="1"/>
  <c r="Q146" i="3" s="1"/>
  <c r="BY442" i="1"/>
  <c r="BZ442" s="1"/>
  <c r="O146" i="3" s="1"/>
  <c r="CB440" i="1"/>
  <c r="BY441"/>
  <c r="BZ441" s="1"/>
  <c r="O145" i="3" s="1"/>
  <c r="CA441" i="1"/>
  <c r="Q145" i="3" s="1"/>
  <c r="CC440" i="1"/>
  <c r="CD440" s="1"/>
  <c r="CC439"/>
  <c r="CD439" s="1"/>
  <c r="CE439" s="1"/>
  <c r="CB439"/>
  <c r="G444"/>
  <c r="G443"/>
  <c r="BQ146"/>
  <c r="BJ147"/>
  <c r="BK147" s="1"/>
  <c r="BL147" s="1"/>
  <c r="BO148"/>
  <c r="BP148" s="1"/>
  <c r="BN148"/>
  <c r="BM149"/>
  <c r="P147" i="3" s="1"/>
  <c r="BD149" i="1"/>
  <c r="BG148" s="1"/>
  <c r="BI148" s="1"/>
  <c r="N146" i="3" s="1"/>
  <c r="A154" i="1"/>
  <c r="A446"/>
  <c r="BE152"/>
  <c r="BO147"/>
  <c r="BP147" s="1"/>
  <c r="BQ147" s="1"/>
  <c r="BN147"/>
  <c r="A445"/>
  <c r="BE151"/>
  <c r="A153"/>
  <c r="BM150"/>
  <c r="P148" i="3" s="1"/>
  <c r="BD150" i="1"/>
  <c r="BG149" s="1"/>
  <c r="BI149" s="1"/>
  <c r="N147" i="3" s="1"/>
  <c r="BJ146" i="1"/>
  <c r="BK146" s="1"/>
  <c r="BL146" s="1"/>
  <c r="CC442" l="1"/>
  <c r="CD442" s="1"/>
  <c r="CE442" s="1"/>
  <c r="CA444"/>
  <c r="Q148" i="3" s="1"/>
  <c r="BY444" i="1"/>
  <c r="BZ444" s="1"/>
  <c r="O148" i="3" s="1"/>
  <c r="CB441" i="1"/>
  <c r="CA443"/>
  <c r="Q147" i="3" s="1"/>
  <c r="BY443" i="1"/>
  <c r="BZ443" s="1"/>
  <c r="O147" i="3" s="1"/>
  <c r="CC441" i="1"/>
  <c r="CD441" s="1"/>
  <c r="CE441" s="1"/>
  <c r="CB442"/>
  <c r="CE440"/>
  <c r="G445"/>
  <c r="G446"/>
  <c r="BQ148"/>
  <c r="BO150"/>
  <c r="BN150"/>
  <c r="BJ149"/>
  <c r="BK149" s="1"/>
  <c r="BL149" s="1"/>
  <c r="BM152"/>
  <c r="P150" i="3" s="1"/>
  <c r="BD152" i="1"/>
  <c r="BG151" s="1"/>
  <c r="BI151" s="1"/>
  <c r="N149" i="3" s="1"/>
  <c r="BM151" i="1"/>
  <c r="P149" i="3" s="1"/>
  <c r="BD151" i="1"/>
  <c r="BG150" s="1"/>
  <c r="BI150" s="1"/>
  <c r="BJ148"/>
  <c r="BK148" s="1"/>
  <c r="BN149"/>
  <c r="BO149"/>
  <c r="BP149" s="1"/>
  <c r="BQ149" s="1"/>
  <c r="A447"/>
  <c r="BE153"/>
  <c r="A155"/>
  <c r="A156"/>
  <c r="A448"/>
  <c r="BE154"/>
  <c r="CC443" l="1"/>
  <c r="CD443" s="1"/>
  <c r="CE443" s="1"/>
  <c r="CB443"/>
  <c r="CA445"/>
  <c r="Q149" i="3" s="1"/>
  <c r="BY445" i="1"/>
  <c r="BZ445" s="1"/>
  <c r="O149" i="3" s="1"/>
  <c r="CC444" i="1"/>
  <c r="CD444" s="1"/>
  <c r="CE444" s="1"/>
  <c r="BY446"/>
  <c r="BZ446" s="1"/>
  <c r="O150" i="3" s="1"/>
  <c r="CA446" i="1"/>
  <c r="Q150" i="3" s="1"/>
  <c r="CB444" i="1"/>
  <c r="G448"/>
  <c r="G447"/>
  <c r="BJ150"/>
  <c r="BK150" s="1"/>
  <c r="BL150" s="1"/>
  <c r="N148" i="3"/>
  <c r="BL148" i="1"/>
  <c r="BP150"/>
  <c r="BQ150" s="1"/>
  <c r="A158"/>
  <c r="A450"/>
  <c r="BE156"/>
  <c r="BM154"/>
  <c r="P152" i="3" s="1"/>
  <c r="BD154" i="1"/>
  <c r="BG153" s="1"/>
  <c r="BI153" s="1"/>
  <c r="N151" i="3" s="1"/>
  <c r="BM153" i="1"/>
  <c r="P151" i="3" s="1"/>
  <c r="BD153" i="1"/>
  <c r="BG152" s="1"/>
  <c r="BI152" s="1"/>
  <c r="A449"/>
  <c r="BE155"/>
  <c r="A157"/>
  <c r="BO151"/>
  <c r="BP151" s="1"/>
  <c r="BQ151" s="1"/>
  <c r="BN151"/>
  <c r="BN152"/>
  <c r="BO152"/>
  <c r="BP152" s="1"/>
  <c r="BQ152" s="1"/>
  <c r="BJ151"/>
  <c r="BK151" s="1"/>
  <c r="BL151" s="1"/>
  <c r="CA447" l="1"/>
  <c r="Q151" i="3" s="1"/>
  <c r="BY447" i="1"/>
  <c r="BZ447" s="1"/>
  <c r="O151" i="3" s="1"/>
  <c r="CB445" i="1"/>
  <c r="BY448"/>
  <c r="BZ448" s="1"/>
  <c r="O152" i="3" s="1"/>
  <c r="CA448" i="1"/>
  <c r="Q152" i="3" s="1"/>
  <c r="CC445" i="1"/>
  <c r="CD445" s="1"/>
  <c r="CC446"/>
  <c r="CD446" s="1"/>
  <c r="CE446" s="1"/>
  <c r="CB446"/>
  <c r="G449"/>
  <c r="G450"/>
  <c r="BJ152"/>
  <c r="BK152" s="1"/>
  <c r="BL152" s="1"/>
  <c r="N150" i="3"/>
  <c r="A451" i="1"/>
  <c r="BE157"/>
  <c r="A159"/>
  <c r="BD155"/>
  <c r="BG154" s="1"/>
  <c r="BI154" s="1"/>
  <c r="BM155"/>
  <c r="P153" i="3" s="1"/>
  <c r="BJ153" i="1"/>
  <c r="BK153" s="1"/>
  <c r="BL153" s="1"/>
  <c r="A160"/>
  <c r="A452"/>
  <c r="BE158"/>
  <c r="BN153"/>
  <c r="BO153"/>
  <c r="BP153" s="1"/>
  <c r="BQ153" s="1"/>
  <c r="BM156"/>
  <c r="P154" i="3" s="1"/>
  <c r="BD156" i="1"/>
  <c r="BG155" s="1"/>
  <c r="BI155" s="1"/>
  <c r="BO154"/>
  <c r="BP154" s="1"/>
  <c r="BN154"/>
  <c r="CE445" l="1"/>
  <c r="CA449"/>
  <c r="Q153" i="3" s="1"/>
  <c r="BY449" i="1"/>
  <c r="BZ449" s="1"/>
  <c r="O153" i="3" s="1"/>
  <c r="CB448" i="1"/>
  <c r="CA450"/>
  <c r="Q154" i="3" s="1"/>
  <c r="BY450" i="1"/>
  <c r="BZ450" s="1"/>
  <c r="O154" i="3" s="1"/>
  <c r="CB447" i="1"/>
  <c r="CC447"/>
  <c r="CD447" s="1"/>
  <c r="CC448"/>
  <c r="CD448" s="1"/>
  <c r="CE448" s="1"/>
  <c r="G452"/>
  <c r="G451"/>
  <c r="BJ154"/>
  <c r="BK154" s="1"/>
  <c r="BL154" s="1"/>
  <c r="N152" i="3"/>
  <c r="BJ155" i="1"/>
  <c r="BK155" s="1"/>
  <c r="BL155" s="1"/>
  <c r="N153" i="3"/>
  <c r="BQ154" i="1"/>
  <c r="BO156"/>
  <c r="BP156" s="1"/>
  <c r="BN156"/>
  <c r="BM158"/>
  <c r="P156" i="3" s="1"/>
  <c r="BD158" i="1"/>
  <c r="BG157" s="1"/>
  <c r="BI157" s="1"/>
  <c r="N155" i="3" s="1"/>
  <c r="A162" i="1"/>
  <c r="A454"/>
  <c r="BE160"/>
  <c r="BN155"/>
  <c r="BO155"/>
  <c r="BP155" s="1"/>
  <c r="BQ155" s="1"/>
  <c r="BM157"/>
  <c r="P155" i="3" s="1"/>
  <c r="BD157" i="1"/>
  <c r="BG156" s="1"/>
  <c r="BI156" s="1"/>
  <c r="N154" i="3" s="1"/>
  <c r="A453" i="1"/>
  <c r="BE159"/>
  <c r="A161"/>
  <c r="CC450" l="1"/>
  <c r="CD450" s="1"/>
  <c r="CE450" s="1"/>
  <c r="CB450"/>
  <c r="CE447"/>
  <c r="CB449"/>
  <c r="BY451"/>
  <c r="BZ451" s="1"/>
  <c r="O155" i="3" s="1"/>
  <c r="CA451" i="1"/>
  <c r="Q155" i="3" s="1"/>
  <c r="BY452" i="1"/>
  <c r="BZ452" s="1"/>
  <c r="O156" i="3" s="1"/>
  <c r="CA452" i="1"/>
  <c r="Q156" i="3" s="1"/>
  <c r="CC449" i="1"/>
  <c r="CD449" s="1"/>
  <c r="CE449" s="1"/>
  <c r="G453"/>
  <c r="G454"/>
  <c r="BJ157"/>
  <c r="BK157" s="1"/>
  <c r="BL157" s="1"/>
  <c r="BD159"/>
  <c r="BG158" s="1"/>
  <c r="BI158" s="1"/>
  <c r="BM159"/>
  <c r="P157" i="3" s="1"/>
  <c r="A164" i="1"/>
  <c r="BE162"/>
  <c r="A456"/>
  <c r="A455"/>
  <c r="BE161"/>
  <c r="A163"/>
  <c r="BO157"/>
  <c r="BP157" s="1"/>
  <c r="BQ157" s="1"/>
  <c r="BN157"/>
  <c r="BQ156"/>
  <c r="BJ156"/>
  <c r="BK156" s="1"/>
  <c r="BM160"/>
  <c r="P158" i="3" s="1"/>
  <c r="BD160" i="1"/>
  <c r="BG159" s="1"/>
  <c r="BI159" s="1"/>
  <c r="N157" i="3" s="1"/>
  <c r="BO158" i="1"/>
  <c r="BP158" s="1"/>
  <c r="BN158"/>
  <c r="CB451" l="1"/>
  <c r="CC451"/>
  <c r="CD451" s="1"/>
  <c r="CE451" s="1"/>
  <c r="CC452"/>
  <c r="CD452" s="1"/>
  <c r="CE452" s="1"/>
  <c r="CA453"/>
  <c r="Q157" i="3" s="1"/>
  <c r="BY453" i="1"/>
  <c r="BZ453" s="1"/>
  <c r="O157" i="3" s="1"/>
  <c r="CB452" i="1"/>
  <c r="CA454"/>
  <c r="Q158" i="3" s="1"/>
  <c r="BY454" i="1"/>
  <c r="BZ454" s="1"/>
  <c r="O158" i="3" s="1"/>
  <c r="G455" i="1"/>
  <c r="G456"/>
  <c r="BJ158"/>
  <c r="BK158" s="1"/>
  <c r="BL158" s="1"/>
  <c r="N156" i="3"/>
  <c r="BJ159" i="1"/>
  <c r="BK159" s="1"/>
  <c r="BL159" s="1"/>
  <c r="BD161"/>
  <c r="BG160" s="1"/>
  <c r="BI160" s="1"/>
  <c r="BM161"/>
  <c r="P159" i="3" s="1"/>
  <c r="A166" i="1"/>
  <c r="A458"/>
  <c r="BE164"/>
  <c r="A457"/>
  <c r="BE163"/>
  <c r="A165"/>
  <c r="BM162"/>
  <c r="P160" i="3" s="1"/>
  <c r="BD162" i="1"/>
  <c r="BG161" s="1"/>
  <c r="BI161" s="1"/>
  <c r="N159" i="3" s="1"/>
  <c r="BQ158" i="1"/>
  <c r="BL156"/>
  <c r="BN160"/>
  <c r="BO160"/>
  <c r="BP160" s="1"/>
  <c r="BQ160" s="1"/>
  <c r="BO159"/>
  <c r="BP159" s="1"/>
  <c r="BQ159" s="1"/>
  <c r="BN159"/>
  <c r="CC454" l="1"/>
  <c r="CD454" s="1"/>
  <c r="CE454" s="1"/>
  <c r="CB454"/>
  <c r="BY455"/>
  <c r="BZ455" s="1"/>
  <c r="O159" i="3" s="1"/>
  <c r="CA455" i="1"/>
  <c r="Q159" i="3" s="1"/>
  <c r="CA456" i="1"/>
  <c r="Q160" i="3" s="1"/>
  <c r="BY456" i="1"/>
  <c r="BZ456" s="1"/>
  <c r="O160" i="3" s="1"/>
  <c r="CC453" i="1"/>
  <c r="CD453" s="1"/>
  <c r="CE453" s="1"/>
  <c r="CB453"/>
  <c r="G458"/>
  <c r="G457"/>
  <c r="BJ160"/>
  <c r="BK160" s="1"/>
  <c r="BL160" s="1"/>
  <c r="N158" i="3"/>
  <c r="CC455" i="1"/>
  <c r="CD455" s="1"/>
  <c r="BD163"/>
  <c r="BG162" s="1"/>
  <c r="BI162" s="1"/>
  <c r="N160" i="3" s="1"/>
  <c r="BM163" i="1"/>
  <c r="P161" i="3" s="1"/>
  <c r="A168" i="1"/>
  <c r="A460"/>
  <c r="BE166"/>
  <c r="BN162"/>
  <c r="BO162"/>
  <c r="BP162" s="1"/>
  <c r="BQ162" s="1"/>
  <c r="BM164"/>
  <c r="P162" i="3" s="1"/>
  <c r="BD164" i="1"/>
  <c r="BG163" s="1"/>
  <c r="BI163" s="1"/>
  <c r="N161" i="3" s="1"/>
  <c r="A459" i="1"/>
  <c r="A167"/>
  <c r="BE165"/>
  <c r="BJ161"/>
  <c r="BK161" s="1"/>
  <c r="BL161" s="1"/>
  <c r="BN161"/>
  <c r="BO161"/>
  <c r="BP161" s="1"/>
  <c r="BQ161" s="1"/>
  <c r="CB455" l="1"/>
  <c r="CC456"/>
  <c r="CD456" s="1"/>
  <c r="CB456"/>
  <c r="BY457"/>
  <c r="BZ457" s="1"/>
  <c r="O161" i="3" s="1"/>
  <c r="CA457" i="1"/>
  <c r="Q161" i="3" s="1"/>
  <c r="CA458" i="1"/>
  <c r="Q162" i="3" s="1"/>
  <c r="BY458" i="1"/>
  <c r="BZ458" s="1"/>
  <c r="O162" i="3" s="1"/>
  <c r="G459" i="1"/>
  <c r="G460"/>
  <c r="CE455"/>
  <c r="A461"/>
  <c r="A169"/>
  <c r="BE167"/>
  <c r="BM166"/>
  <c r="P164" i="3" s="1"/>
  <c r="BD166" i="1"/>
  <c r="BG165" s="1"/>
  <c r="BI165" s="1"/>
  <c r="N163" i="3" s="1"/>
  <c r="BJ162" i="1"/>
  <c r="BK162" s="1"/>
  <c r="BL162" s="1"/>
  <c r="BM165"/>
  <c r="P163" i="3" s="1"/>
  <c r="BD165" i="1"/>
  <c r="BG164" s="1"/>
  <c r="BI164" s="1"/>
  <c r="N162" i="3" s="1"/>
  <c r="BN163" i="1"/>
  <c r="BO163"/>
  <c r="BP163" s="1"/>
  <c r="BQ163" s="1"/>
  <c r="BO164"/>
  <c r="BP164" s="1"/>
  <c r="BQ164" s="1"/>
  <c r="BN164"/>
  <c r="BJ163"/>
  <c r="BK163" s="1"/>
  <c r="BL163" s="1"/>
  <c r="A170"/>
  <c r="A462"/>
  <c r="BE168"/>
  <c r="CB457" l="1"/>
  <c r="CC457"/>
  <c r="CD457" s="1"/>
  <c r="CE457" s="1"/>
  <c r="CC458"/>
  <c r="CD458" s="1"/>
  <c r="CE458" s="1"/>
  <c r="CB458"/>
  <c r="CE456"/>
  <c r="BY459"/>
  <c r="BZ459" s="1"/>
  <c r="O163" i="3" s="1"/>
  <c r="CA459" i="1"/>
  <c r="Q163" i="3" s="1"/>
  <c r="CA460" i="1"/>
  <c r="Q164" i="3" s="1"/>
  <c r="BY460" i="1"/>
  <c r="BZ460" s="1"/>
  <c r="O164" i="3" s="1"/>
  <c r="G462" i="1"/>
  <c r="G461"/>
  <c r="BJ165"/>
  <c r="BK165" s="1"/>
  <c r="BL165" s="1"/>
  <c r="A463"/>
  <c r="BE169"/>
  <c r="A171"/>
  <c r="BM168"/>
  <c r="P166" i="3" s="1"/>
  <c r="BD168" i="1"/>
  <c r="BG167" s="1"/>
  <c r="BI167" s="1"/>
  <c r="N165" i="3" s="1"/>
  <c r="BD167" i="1"/>
  <c r="BG166" s="1"/>
  <c r="BI166" s="1"/>
  <c r="BM167"/>
  <c r="P165" i="3" s="1"/>
  <c r="A172" i="1"/>
  <c r="A464"/>
  <c r="BE170"/>
  <c r="BJ164"/>
  <c r="BK164" s="1"/>
  <c r="BO165"/>
  <c r="BP165" s="1"/>
  <c r="BQ165" s="1"/>
  <c r="BN165"/>
  <c r="BO166"/>
  <c r="BP166" s="1"/>
  <c r="BQ166" s="1"/>
  <c r="BN166"/>
  <c r="CC460" l="1"/>
  <c r="CD460" s="1"/>
  <c r="CE460" s="1"/>
  <c r="CB459"/>
  <c r="CC459"/>
  <c r="CD459" s="1"/>
  <c r="CE459" s="1"/>
  <c r="CB460"/>
  <c r="BY462"/>
  <c r="BZ462" s="1"/>
  <c r="O166" i="3" s="1"/>
  <c r="CA462" i="1"/>
  <c r="Q166" i="3" s="1"/>
  <c r="BY461" i="1"/>
  <c r="BZ461" s="1"/>
  <c r="O165" i="3" s="1"/>
  <c r="CA461" i="1"/>
  <c r="Q165" i="3" s="1"/>
  <c r="G463" i="1"/>
  <c r="G464"/>
  <c r="BJ166"/>
  <c r="BK166" s="1"/>
  <c r="BL166" s="1"/>
  <c r="N164" i="3"/>
  <c r="BL164" i="1"/>
  <c r="BN167"/>
  <c r="BO167"/>
  <c r="BP167" s="1"/>
  <c r="BQ167" s="1"/>
  <c r="A465"/>
  <c r="A173"/>
  <c r="BE171"/>
  <c r="A174"/>
  <c r="BE172"/>
  <c r="A466"/>
  <c r="BN168"/>
  <c r="BO168"/>
  <c r="BP168" s="1"/>
  <c r="BJ167"/>
  <c r="BK167" s="1"/>
  <c r="BL167" s="1"/>
  <c r="BM170"/>
  <c r="P168" i="3" s="1"/>
  <c r="BD170" i="1"/>
  <c r="BG169" s="1"/>
  <c r="BI169" s="1"/>
  <c r="N167" i="3" s="1"/>
  <c r="BM169" i="1"/>
  <c r="P167" i="3" s="1"/>
  <c r="BD169" i="1"/>
  <c r="BG168" s="1"/>
  <c r="BI168" s="1"/>
  <c r="N166" i="3" s="1"/>
  <c r="CB461" i="1" l="1"/>
  <c r="CC461"/>
  <c r="CD461" s="1"/>
  <c r="CC462"/>
  <c r="CD462" s="1"/>
  <c r="CE462" s="1"/>
  <c r="CB462"/>
  <c r="CA463"/>
  <c r="Q167" i="3" s="1"/>
  <c r="BY463" i="1"/>
  <c r="BZ463" s="1"/>
  <c r="O167" i="3" s="1"/>
  <c r="CA464" i="1"/>
  <c r="Q168" i="3" s="1"/>
  <c r="BY464" i="1"/>
  <c r="BZ464" s="1"/>
  <c r="O168" i="3" s="1"/>
  <c r="G465" i="1"/>
  <c r="G466"/>
  <c r="BJ168"/>
  <c r="BK168" s="1"/>
  <c r="BL168" s="1"/>
  <c r="BM171"/>
  <c r="P169" i="3" s="1"/>
  <c r="BD171" i="1"/>
  <c r="BG170" s="1"/>
  <c r="BI170" s="1"/>
  <c r="BN170"/>
  <c r="BO170"/>
  <c r="A176"/>
  <c r="A468"/>
  <c r="BE174"/>
  <c r="BJ169"/>
  <c r="BK169" s="1"/>
  <c r="BL169" s="1"/>
  <c r="BM172"/>
  <c r="P170" i="3" s="1"/>
  <c r="BD172" i="1"/>
  <c r="BG171" s="1"/>
  <c r="BI171" s="1"/>
  <c r="N169" i="3" s="1"/>
  <c r="BN169" i="1"/>
  <c r="BO169"/>
  <c r="BP169" s="1"/>
  <c r="BQ169" s="1"/>
  <c r="A467"/>
  <c r="A175"/>
  <c r="BE173"/>
  <c r="BQ168"/>
  <c r="CE461" l="1"/>
  <c r="CC463"/>
  <c r="CD463" s="1"/>
  <c r="CB463"/>
  <c r="BY465"/>
  <c r="BZ465" s="1"/>
  <c r="O169" i="3" s="1"/>
  <c r="CA465" i="1"/>
  <c r="Q169" i="3" s="1"/>
  <c r="CB464" i="1"/>
  <c r="CA466"/>
  <c r="Q170" i="3" s="1"/>
  <c r="BY466" i="1"/>
  <c r="BZ466" s="1"/>
  <c r="O170" i="3" s="1"/>
  <c r="CC464" i="1"/>
  <c r="CD464" s="1"/>
  <c r="CE464" s="1"/>
  <c r="G467"/>
  <c r="G468"/>
  <c r="BJ170"/>
  <c r="BK170" s="1"/>
  <c r="BL170" s="1"/>
  <c r="N168" i="3"/>
  <c r="CE463" i="1"/>
  <c r="BN171"/>
  <c r="BO171"/>
  <c r="BP171" s="1"/>
  <c r="BQ171" s="1"/>
  <c r="A469"/>
  <c r="BE175"/>
  <c r="A177"/>
  <c r="BD173"/>
  <c r="BG172" s="1"/>
  <c r="BI172" s="1"/>
  <c r="N170" i="3" s="1"/>
  <c r="BM173" i="1"/>
  <c r="P171" i="3" s="1"/>
  <c r="A178" i="1"/>
  <c r="A470"/>
  <c r="BE176"/>
  <c r="BP170"/>
  <c r="BQ170" s="1"/>
  <c r="BO172"/>
  <c r="BP172" s="1"/>
  <c r="BQ172" s="1"/>
  <c r="BN172"/>
  <c r="BJ171"/>
  <c r="BK171" s="1"/>
  <c r="BL171" s="1"/>
  <c r="BM174"/>
  <c r="P172" i="3" s="1"/>
  <c r="BD174" i="1"/>
  <c r="BG173" s="1"/>
  <c r="BI173" s="1"/>
  <c r="N171" i="3" s="1"/>
  <c r="CC466" i="1" l="1"/>
  <c r="CD466" s="1"/>
  <c r="CE466" s="1"/>
  <c r="CB465"/>
  <c r="CB466"/>
  <c r="BY467"/>
  <c r="BZ467" s="1"/>
  <c r="O171" i="3" s="1"/>
  <c r="CA467" i="1"/>
  <c r="Q171" i="3" s="1"/>
  <c r="CC465" i="1"/>
  <c r="CD465" s="1"/>
  <c r="CA468"/>
  <c r="Q172" i="3" s="1"/>
  <c r="BY468" i="1"/>
  <c r="BZ468" s="1"/>
  <c r="O172" i="3" s="1"/>
  <c r="G469" i="1"/>
  <c r="G470"/>
  <c r="BM176"/>
  <c r="P174" i="3" s="1"/>
  <c r="BD176" i="1"/>
  <c r="BG175" s="1"/>
  <c r="BI175" s="1"/>
  <c r="N173" i="3" s="1"/>
  <c r="A180" i="1"/>
  <c r="A472"/>
  <c r="BE178"/>
  <c r="BD175"/>
  <c r="BG174" s="1"/>
  <c r="BI174" s="1"/>
  <c r="BM175"/>
  <c r="P173" i="3" s="1"/>
  <c r="BJ172" i="1"/>
  <c r="BK172" s="1"/>
  <c r="BL172" s="1"/>
  <c r="A471"/>
  <c r="A179"/>
  <c r="BE177"/>
  <c r="BO174"/>
  <c r="BN174"/>
  <c r="BJ173"/>
  <c r="BK173" s="1"/>
  <c r="BL173" s="1"/>
  <c r="BO173"/>
  <c r="BP173" s="1"/>
  <c r="BQ173" s="1"/>
  <c r="BN173"/>
  <c r="CC468" l="1"/>
  <c r="CD468" s="1"/>
  <c r="CE468" s="1"/>
  <c r="CB468"/>
  <c r="CE465"/>
  <c r="CA469"/>
  <c r="Q173" i="3" s="1"/>
  <c r="BY469" i="1"/>
  <c r="BZ469" s="1"/>
  <c r="O173" i="3" s="1"/>
  <c r="CA470" i="1"/>
  <c r="Q174" i="3" s="1"/>
  <c r="BY470" i="1"/>
  <c r="BZ470" s="1"/>
  <c r="O174" i="3" s="1"/>
  <c r="CC467" i="1"/>
  <c r="CD467" s="1"/>
  <c r="CB467"/>
  <c r="G471"/>
  <c r="G472"/>
  <c r="BJ174"/>
  <c r="BK174" s="1"/>
  <c r="BL174" s="1"/>
  <c r="N172" i="3"/>
  <c r="CB469" i="1"/>
  <c r="A473"/>
  <c r="BE179"/>
  <c r="A181"/>
  <c r="BM178"/>
  <c r="P176" i="3" s="1"/>
  <c r="BD178" i="1"/>
  <c r="BG177" s="1"/>
  <c r="BI177" s="1"/>
  <c r="N175" i="3" s="1"/>
  <c r="BN176" i="1"/>
  <c r="BO176"/>
  <c r="BP176" s="1"/>
  <c r="BP174"/>
  <c r="BQ174" s="1"/>
  <c r="BJ175"/>
  <c r="BK175" s="1"/>
  <c r="BL175" s="1"/>
  <c r="BO175"/>
  <c r="BP175" s="1"/>
  <c r="BQ175" s="1"/>
  <c r="BN175"/>
  <c r="A182"/>
  <c r="A474"/>
  <c r="BE180"/>
  <c r="BD177"/>
  <c r="BG176" s="1"/>
  <c r="BI176" s="1"/>
  <c r="BM177"/>
  <c r="P175" i="3" s="1"/>
  <c r="CC470" i="1" l="1"/>
  <c r="CD470" s="1"/>
  <c r="CE470" s="1"/>
  <c r="CB470"/>
  <c r="CA471"/>
  <c r="Q175" i="3" s="1"/>
  <c r="BY471" i="1"/>
  <c r="BZ471" s="1"/>
  <c r="O175" i="3" s="1"/>
  <c r="CE467" i="1"/>
  <c r="BY472"/>
  <c r="BZ472" s="1"/>
  <c r="O176" i="3" s="1"/>
  <c r="CA472" i="1"/>
  <c r="Q176" i="3" s="1"/>
  <c r="CC469" i="1"/>
  <c r="CD469" s="1"/>
  <c r="CE469" s="1"/>
  <c r="G474"/>
  <c r="G473"/>
  <c r="BJ176"/>
  <c r="BK176" s="1"/>
  <c r="BL176" s="1"/>
  <c r="N174" i="3"/>
  <c r="BQ176" i="1"/>
  <c r="BM180"/>
  <c r="P178" i="3" s="1"/>
  <c r="BD180" i="1"/>
  <c r="BG179" s="1"/>
  <c r="BI179" s="1"/>
  <c r="N177" i="3" s="1"/>
  <c r="BN178" i="1"/>
  <c r="BO178"/>
  <c r="BP178" s="1"/>
  <c r="BQ178" s="1"/>
  <c r="BJ177"/>
  <c r="BK177" s="1"/>
  <c r="BL177" s="1"/>
  <c r="BN177"/>
  <c r="BO177"/>
  <c r="BP177" s="1"/>
  <c r="BQ177" s="1"/>
  <c r="A184"/>
  <c r="A476"/>
  <c r="BE182"/>
  <c r="BD179"/>
  <c r="BG178" s="1"/>
  <c r="BI178" s="1"/>
  <c r="BM179"/>
  <c r="P177" i="3" s="1"/>
  <c r="A475" i="1"/>
  <c r="BE181"/>
  <c r="A183"/>
  <c r="CC471" l="1"/>
  <c r="CD471" s="1"/>
  <c r="CE471" s="1"/>
  <c r="CB472"/>
  <c r="BY473"/>
  <c r="BZ473" s="1"/>
  <c r="O177" i="3" s="1"/>
  <c r="CA473" i="1"/>
  <c r="Q177" i="3" s="1"/>
  <c r="CA474" i="1"/>
  <c r="Q178" i="3" s="1"/>
  <c r="BY474" i="1"/>
  <c r="BZ474" s="1"/>
  <c r="O178" i="3" s="1"/>
  <c r="CC472" i="1"/>
  <c r="CD472" s="1"/>
  <c r="CE472" s="1"/>
  <c r="CB471"/>
  <c r="G475"/>
  <c r="G476"/>
  <c r="BJ178"/>
  <c r="BK178" s="1"/>
  <c r="BL178" s="1"/>
  <c r="N176" i="3"/>
  <c r="BO180" i="1"/>
  <c r="BP180" s="1"/>
  <c r="BQ180" s="1"/>
  <c r="BN180"/>
  <c r="BD181"/>
  <c r="BG180" s="1"/>
  <c r="BI180" s="1"/>
  <c r="N178" i="3" s="1"/>
  <c r="BM181" i="1"/>
  <c r="P179" i="3" s="1"/>
  <c r="BJ179" i="1"/>
  <c r="BK179" s="1"/>
  <c r="BL179" s="1"/>
  <c r="BM182"/>
  <c r="P180" i="3" s="1"/>
  <c r="BD182" i="1"/>
  <c r="BG181" s="1"/>
  <c r="BI181" s="1"/>
  <c r="N179" i="3" s="1"/>
  <c r="A477" i="1"/>
  <c r="BE183"/>
  <c r="A185"/>
  <c r="BN179"/>
  <c r="BO179"/>
  <c r="BP179" s="1"/>
  <c r="BQ179" s="1"/>
  <c r="A186"/>
  <c r="A478"/>
  <c r="BE184"/>
  <c r="CC473" l="1"/>
  <c r="CD473" s="1"/>
  <c r="CB473"/>
  <c r="CC474"/>
  <c r="CD474" s="1"/>
  <c r="CE474" s="1"/>
  <c r="CB474"/>
  <c r="CA476"/>
  <c r="Q180" i="3" s="1"/>
  <c r="BY476" i="1"/>
  <c r="BZ476" s="1"/>
  <c r="O180" i="3" s="1"/>
  <c r="CA475" i="1"/>
  <c r="Q179" i="3" s="1"/>
  <c r="BY475" i="1"/>
  <c r="BZ475" s="1"/>
  <c r="O179" i="3" s="1"/>
  <c r="G477" i="1"/>
  <c r="G478"/>
  <c r="BO182"/>
  <c r="BP182" s="1"/>
  <c r="BQ182" s="1"/>
  <c r="BN182"/>
  <c r="BJ180"/>
  <c r="BK180" s="1"/>
  <c r="A479"/>
  <c r="A187"/>
  <c r="BE185"/>
  <c r="BM184"/>
  <c r="P182" i="3" s="1"/>
  <c r="BD184" i="1"/>
  <c r="BG183" s="1"/>
  <c r="BI183" s="1"/>
  <c r="N181" i="3" s="1"/>
  <c r="BO181" i="1"/>
  <c r="BP181" s="1"/>
  <c r="BQ181" s="1"/>
  <c r="BN181"/>
  <c r="BJ181"/>
  <c r="BK181" s="1"/>
  <c r="BL181" s="1"/>
  <c r="A188"/>
  <c r="A480"/>
  <c r="BE186"/>
  <c r="BD183"/>
  <c r="BG182" s="1"/>
  <c r="BI182" s="1"/>
  <c r="N180" i="3" s="1"/>
  <c r="BM183" i="1"/>
  <c r="P181" i="3" s="1"/>
  <c r="CE473" i="1" l="1"/>
  <c r="CC475"/>
  <c r="CD475" s="1"/>
  <c r="CB475"/>
  <c r="BY478"/>
  <c r="BZ478" s="1"/>
  <c r="O182" i="3" s="1"/>
  <c r="CA478" i="1"/>
  <c r="Q182" i="3" s="1"/>
  <c r="CC476" i="1"/>
  <c r="CD476" s="1"/>
  <c r="CE476" s="1"/>
  <c r="CB476"/>
  <c r="CA477"/>
  <c r="Q181" i="3" s="1"/>
  <c r="BY477" i="1"/>
  <c r="BZ477" s="1"/>
  <c r="O181" i="3" s="1"/>
  <c r="G479" i="1"/>
  <c r="G480"/>
  <c r="BN183"/>
  <c r="BO183"/>
  <c r="BP183" s="1"/>
  <c r="BQ183" s="1"/>
  <c r="A190"/>
  <c r="BE188"/>
  <c r="A482"/>
  <c r="BD185"/>
  <c r="BG184" s="1"/>
  <c r="BI184" s="1"/>
  <c r="BM185"/>
  <c r="P183" i="3" s="1"/>
  <c r="BD186" i="1"/>
  <c r="BG185" s="1"/>
  <c r="BI185" s="1"/>
  <c r="BM186"/>
  <c r="P184" i="3" s="1"/>
  <c r="BN184" i="1"/>
  <c r="BO184"/>
  <c r="BP184" s="1"/>
  <c r="BL180"/>
  <c r="BJ183"/>
  <c r="BK183" s="1"/>
  <c r="BL183" s="1"/>
  <c r="BJ182"/>
  <c r="BK182" s="1"/>
  <c r="BL182" s="1"/>
  <c r="A481"/>
  <c r="A189"/>
  <c r="BE187"/>
  <c r="CC478" l="1"/>
  <c r="CD478" s="1"/>
  <c r="CE475"/>
  <c r="CA479"/>
  <c r="Q183" i="3" s="1"/>
  <c r="BY479" i="1"/>
  <c r="BZ479" s="1"/>
  <c r="O183" i="3" s="1"/>
  <c r="CA480" i="1"/>
  <c r="Q184" i="3" s="1"/>
  <c r="BY480" i="1"/>
  <c r="BZ480" s="1"/>
  <c r="O184" i="3" s="1"/>
  <c r="CB477" i="1"/>
  <c r="CB478"/>
  <c r="CC477"/>
  <c r="CD477" s="1"/>
  <c r="CE477" s="1"/>
  <c r="G482"/>
  <c r="G481"/>
  <c r="BJ185"/>
  <c r="BK185" s="1"/>
  <c r="BL185" s="1"/>
  <c r="N183" i="3"/>
  <c r="BJ184" i="1"/>
  <c r="BK184" s="1"/>
  <c r="BL184" s="1"/>
  <c r="N182" i="3"/>
  <c r="A483" i="1"/>
  <c r="BE189"/>
  <c r="A191"/>
  <c r="A192"/>
  <c r="A484"/>
  <c r="BE190"/>
  <c r="BN186"/>
  <c r="BO186"/>
  <c r="BP186" s="1"/>
  <c r="BQ186" s="1"/>
  <c r="BQ184"/>
  <c r="BN185"/>
  <c r="BO185"/>
  <c r="BP185" s="1"/>
  <c r="BQ185" s="1"/>
  <c r="BD187"/>
  <c r="BG186" s="1"/>
  <c r="BI186" s="1"/>
  <c r="BM187"/>
  <c r="P185" i="3" s="1"/>
  <c r="BM188" i="1"/>
  <c r="P186" i="3" s="1"/>
  <c r="BD188" i="1"/>
  <c r="BG187" s="1"/>
  <c r="BI187" s="1"/>
  <c r="N185" i="3" s="1"/>
  <c r="CB480" i="1" l="1"/>
  <c r="CC480"/>
  <c r="CD480" s="1"/>
  <c r="CE480" s="1"/>
  <c r="CE478"/>
  <c r="CC479"/>
  <c r="CD479" s="1"/>
  <c r="CE479" s="1"/>
  <c r="BY481"/>
  <c r="BZ481" s="1"/>
  <c r="O185" i="3" s="1"/>
  <c r="CA481" i="1"/>
  <c r="Q185" i="3" s="1"/>
  <c r="BY482" i="1"/>
  <c r="BZ482" s="1"/>
  <c r="O186" i="3" s="1"/>
  <c r="CA482" i="1"/>
  <c r="Q186" i="3" s="1"/>
  <c r="CB479" i="1"/>
  <c r="G484"/>
  <c r="G483"/>
  <c r="BJ186"/>
  <c r="BK186" s="1"/>
  <c r="BL186" s="1"/>
  <c r="N184" i="3"/>
  <c r="BN188" i="1"/>
  <c r="BO188"/>
  <c r="BP188" s="1"/>
  <c r="BQ188" s="1"/>
  <c r="A485"/>
  <c r="A193"/>
  <c r="BE191"/>
  <c r="BO187"/>
  <c r="BP187" s="1"/>
  <c r="BQ187" s="1"/>
  <c r="BN187"/>
  <c r="BM190"/>
  <c r="P188" i="3" s="1"/>
  <c r="BD190" i="1"/>
  <c r="BG189" s="1"/>
  <c r="BI189" s="1"/>
  <c r="N187" i="3" s="1"/>
  <c r="BD189" i="1"/>
  <c r="BG188" s="1"/>
  <c r="BI188" s="1"/>
  <c r="N186" i="3" s="1"/>
  <c r="BM189" i="1"/>
  <c r="P187" i="3" s="1"/>
  <c r="BJ187" i="1"/>
  <c r="BK187" s="1"/>
  <c r="BL187" s="1"/>
  <c r="A194"/>
  <c r="BE192"/>
  <c r="A486"/>
  <c r="CB481" l="1"/>
  <c r="CC481"/>
  <c r="CD481" s="1"/>
  <c r="CA483"/>
  <c r="Q187" i="3" s="1"/>
  <c r="BY483" i="1"/>
  <c r="BZ483" s="1"/>
  <c r="O187" i="3" s="1"/>
  <c r="CC482" i="1"/>
  <c r="CD482" s="1"/>
  <c r="CE482" s="1"/>
  <c r="CA484"/>
  <c r="Q188" i="3" s="1"/>
  <c r="BY484" i="1"/>
  <c r="BZ484" s="1"/>
  <c r="O188" i="3" s="1"/>
  <c r="CB482" i="1"/>
  <c r="G486"/>
  <c r="G485"/>
  <c r="A196"/>
  <c r="A488"/>
  <c r="BE194"/>
  <c r="BO190"/>
  <c r="BP190" s="1"/>
  <c r="BQ190" s="1"/>
  <c r="BN190"/>
  <c r="A487"/>
  <c r="BE193"/>
  <c r="A195"/>
  <c r="BJ189"/>
  <c r="BK189" s="1"/>
  <c r="BL189" s="1"/>
  <c r="BD191"/>
  <c r="BG190" s="1"/>
  <c r="BI190" s="1"/>
  <c r="N188" i="3" s="1"/>
  <c r="BM191" i="1"/>
  <c r="P189" i="3" s="1"/>
  <c r="BJ188" i="1"/>
  <c r="BK188" s="1"/>
  <c r="BM192"/>
  <c r="P190" i="3" s="1"/>
  <c r="BD192" i="1"/>
  <c r="BG191" s="1"/>
  <c r="BI191" s="1"/>
  <c r="N189" i="3" s="1"/>
  <c r="BO189" i="1"/>
  <c r="BP189" s="1"/>
  <c r="BQ189" s="1"/>
  <c r="BN189"/>
  <c r="CE481" l="1"/>
  <c r="CC484"/>
  <c r="CD484" s="1"/>
  <c r="CB484"/>
  <c r="CB483"/>
  <c r="CA486"/>
  <c r="Q190" i="3" s="1"/>
  <c r="BY486" i="1"/>
  <c r="BZ486" s="1"/>
  <c r="O190" i="3" s="1"/>
  <c r="CC483" i="1"/>
  <c r="CD483" s="1"/>
  <c r="CE483" s="1"/>
  <c r="CA485"/>
  <c r="Q189" i="3" s="1"/>
  <c r="BY485" i="1"/>
  <c r="BZ485" s="1"/>
  <c r="O189" i="3" s="1"/>
  <c r="G487" i="1"/>
  <c r="G488"/>
  <c r="BL188"/>
  <c r="BO192"/>
  <c r="BP192" s="1"/>
  <c r="BN192"/>
  <c r="BJ191"/>
  <c r="BK191" s="1"/>
  <c r="BL191" s="1"/>
  <c r="BO191"/>
  <c r="BP191" s="1"/>
  <c r="BQ191" s="1"/>
  <c r="BN191"/>
  <c r="A489"/>
  <c r="A197"/>
  <c r="BE195"/>
  <c r="BM194"/>
  <c r="P192" i="3" s="1"/>
  <c r="BD194" i="1"/>
  <c r="BG193" s="1"/>
  <c r="BI193" s="1"/>
  <c r="N191" i="3" s="1"/>
  <c r="BJ190" i="1"/>
  <c r="BK190" s="1"/>
  <c r="BL190" s="1"/>
  <c r="BD193"/>
  <c r="BG192" s="1"/>
  <c r="BI192" s="1"/>
  <c r="N190" i="3" s="1"/>
  <c r="BM193" i="1"/>
  <c r="P191" i="3" s="1"/>
  <c r="A198" i="1"/>
  <c r="A490"/>
  <c r="BE196"/>
  <c r="CE484" l="1"/>
  <c r="CB486"/>
  <c r="CC486"/>
  <c r="CD486" s="1"/>
  <c r="CE486" s="1"/>
  <c r="CA488"/>
  <c r="Q192" i="3" s="1"/>
  <c r="BY488" i="1"/>
  <c r="BZ488" s="1"/>
  <c r="O192" i="3" s="1"/>
  <c r="BY487" i="1"/>
  <c r="BZ487" s="1"/>
  <c r="O191" i="3" s="1"/>
  <c r="CA487" i="1"/>
  <c r="Q191" i="3" s="1"/>
  <c r="CB485" i="1"/>
  <c r="CC485"/>
  <c r="CD485" s="1"/>
  <c r="CE485" s="1"/>
  <c r="G490"/>
  <c r="G489"/>
  <c r="BM196"/>
  <c r="P194" i="3" s="1"/>
  <c r="BD196" i="1"/>
  <c r="BG195" s="1"/>
  <c r="BI195" s="1"/>
  <c r="N193" i="3" s="1"/>
  <c r="BO194" i="1"/>
  <c r="BP194" s="1"/>
  <c r="BQ194" s="1"/>
  <c r="BN194"/>
  <c r="BJ193"/>
  <c r="BK193" s="1"/>
  <c r="BL193" s="1"/>
  <c r="A200"/>
  <c r="A492"/>
  <c r="BE198"/>
  <c r="A491"/>
  <c r="BE197"/>
  <c r="A199"/>
  <c r="BQ192"/>
  <c r="BJ192"/>
  <c r="BK192" s="1"/>
  <c r="BL192" s="1"/>
  <c r="BN193"/>
  <c r="BO193"/>
  <c r="BP193" s="1"/>
  <c r="BQ193" s="1"/>
  <c r="BM195"/>
  <c r="P193" i="3" s="1"/>
  <c r="BD195" i="1"/>
  <c r="BG194" s="1"/>
  <c r="BI194" s="1"/>
  <c r="N192" i="3" s="1"/>
  <c r="CC487" i="1" l="1"/>
  <c r="CD487" s="1"/>
  <c r="CE487" s="1"/>
  <c r="CB487"/>
  <c r="CA490"/>
  <c r="Q194" i="3" s="1"/>
  <c r="BY490" i="1"/>
  <c r="BZ490" s="1"/>
  <c r="O194" i="3" s="1"/>
  <c r="CB488" i="1"/>
  <c r="CA489"/>
  <c r="Q193" i="3" s="1"/>
  <c r="BY489" i="1"/>
  <c r="BZ489" s="1"/>
  <c r="O193" i="3" s="1"/>
  <c r="CC488" i="1"/>
  <c r="CD488" s="1"/>
  <c r="G491"/>
  <c r="G492"/>
  <c r="BJ194"/>
  <c r="BK194" s="1"/>
  <c r="BL194" s="1"/>
  <c r="BD197"/>
  <c r="BG196" s="1"/>
  <c r="BI196" s="1"/>
  <c r="N194" i="3" s="1"/>
  <c r="BM197" i="1"/>
  <c r="P195" i="3" s="1"/>
  <c r="A202" i="1"/>
  <c r="A494"/>
  <c r="BE200"/>
  <c r="BJ195"/>
  <c r="BM198"/>
  <c r="P196" i="3" s="1"/>
  <c r="BD198" i="1"/>
  <c r="BG197" s="1"/>
  <c r="BI197" s="1"/>
  <c r="N195" i="3" s="1"/>
  <c r="BN196" i="1"/>
  <c r="BO196"/>
  <c r="BP196" s="1"/>
  <c r="BQ196" s="1"/>
  <c r="A493"/>
  <c r="BE199"/>
  <c r="A201"/>
  <c r="BN195"/>
  <c r="BO195"/>
  <c r="BP195" s="1"/>
  <c r="BQ195" s="1"/>
  <c r="CC489" l="1"/>
  <c r="CD489" s="1"/>
  <c r="CE489" s="1"/>
  <c r="CB489"/>
  <c r="CE488"/>
  <c r="CB490"/>
  <c r="CA491"/>
  <c r="Q195" i="3" s="1"/>
  <c r="BY491" i="1"/>
  <c r="BZ491" s="1"/>
  <c r="O195" i="3" s="1"/>
  <c r="CA492" i="1"/>
  <c r="Q196" i="3" s="1"/>
  <c r="BY492" i="1"/>
  <c r="BZ492" s="1"/>
  <c r="O196" i="3" s="1"/>
  <c r="CC490" i="1"/>
  <c r="CD490" s="1"/>
  <c r="CE490" s="1"/>
  <c r="G494"/>
  <c r="G493"/>
  <c r="BK195"/>
  <c r="BL195" s="1"/>
  <c r="BO198"/>
  <c r="BN198"/>
  <c r="BM199"/>
  <c r="P197" i="3" s="1"/>
  <c r="BD199" i="1"/>
  <c r="BG198" s="1"/>
  <c r="BI198" s="1"/>
  <c r="N196" i="3" s="1"/>
  <c r="A204" i="1"/>
  <c r="A496"/>
  <c r="BE202"/>
  <c r="BJ196"/>
  <c r="BK196" s="1"/>
  <c r="A495"/>
  <c r="BE201"/>
  <c r="A203"/>
  <c r="BM200"/>
  <c r="P198" i="3" s="1"/>
  <c r="BD200" i="1"/>
  <c r="BG199" s="1"/>
  <c r="BI199" s="1"/>
  <c r="N197" i="3" s="1"/>
  <c r="BJ197" i="1"/>
  <c r="BK197" s="1"/>
  <c r="BL197" s="1"/>
  <c r="BN197"/>
  <c r="BO197"/>
  <c r="BP197" s="1"/>
  <c r="BQ197" s="1"/>
  <c r="CC492" l="1"/>
  <c r="CD492" s="1"/>
  <c r="CE492" s="1"/>
  <c r="CB492"/>
  <c r="CC491"/>
  <c r="CD491" s="1"/>
  <c r="CE491" s="1"/>
  <c r="CA494"/>
  <c r="Q198" i="3" s="1"/>
  <c r="BY494" i="1"/>
  <c r="BZ494" s="1"/>
  <c r="O198" i="3" s="1"/>
  <c r="CA493" i="1"/>
  <c r="Q197" i="3" s="1"/>
  <c r="BY493" i="1"/>
  <c r="BZ493" s="1"/>
  <c r="O197" i="3" s="1"/>
  <c r="CB491" i="1"/>
  <c r="G495"/>
  <c r="G496"/>
  <c r="CB494"/>
  <c r="BL196"/>
  <c r="BP198"/>
  <c r="BQ198" s="1"/>
  <c r="BO200"/>
  <c r="BP200" s="1"/>
  <c r="BN200"/>
  <c r="BM201"/>
  <c r="P199" i="3" s="1"/>
  <c r="BD201" i="1"/>
  <c r="BG200" s="1"/>
  <c r="BI200" s="1"/>
  <c r="BM202"/>
  <c r="P200" i="3" s="1"/>
  <c r="BD202" i="1"/>
  <c r="BG201" s="1"/>
  <c r="BI201" s="1"/>
  <c r="N199" i="3" s="1"/>
  <c r="BN199" i="1"/>
  <c r="BO199"/>
  <c r="BP199" s="1"/>
  <c r="BQ199" s="1"/>
  <c r="A206"/>
  <c r="A498"/>
  <c r="BE204"/>
  <c r="A497"/>
  <c r="BE203"/>
  <c r="A205"/>
  <c r="BJ198"/>
  <c r="BK198" s="1"/>
  <c r="BL198" s="1"/>
  <c r="BJ199"/>
  <c r="BK199" s="1"/>
  <c r="BL199" s="1"/>
  <c r="CC493" l="1"/>
  <c r="CD493" s="1"/>
  <c r="CE493" s="1"/>
  <c r="CB493"/>
  <c r="CA495"/>
  <c r="Q199" i="3" s="1"/>
  <c r="BY495" i="1"/>
  <c r="BZ495" s="1"/>
  <c r="O199" i="3" s="1"/>
  <c r="BY496" i="1"/>
  <c r="BZ496" s="1"/>
  <c r="O200" i="3" s="1"/>
  <c r="CA496" i="1"/>
  <c r="Q200" i="3" s="1"/>
  <c r="CC494" i="1"/>
  <c r="CD494" s="1"/>
  <c r="CE494" s="1"/>
  <c r="G497"/>
  <c r="G498"/>
  <c r="BJ200"/>
  <c r="BK200" s="1"/>
  <c r="BL200" s="1"/>
  <c r="N198" i="3"/>
  <c r="A499" i="1"/>
  <c r="A207"/>
  <c r="BE205"/>
  <c r="BM204"/>
  <c r="P202" i="3" s="1"/>
  <c r="BD204" i="1"/>
  <c r="BG203" s="1"/>
  <c r="BI203" s="1"/>
  <c r="N201" i="3" s="1"/>
  <c r="BO202" i="1"/>
  <c r="BP202" s="1"/>
  <c r="BN202"/>
  <c r="BM203"/>
  <c r="P201" i="3" s="1"/>
  <c r="BD203" i="1"/>
  <c r="BG202" s="1"/>
  <c r="BI202" s="1"/>
  <c r="BE304"/>
  <c r="A500"/>
  <c r="BE206"/>
  <c r="BJ201"/>
  <c r="BK201" s="1"/>
  <c r="BL201" s="1"/>
  <c r="BQ200"/>
  <c r="BN201"/>
  <c r="BO201"/>
  <c r="BP201" s="1"/>
  <c r="BQ201" s="1"/>
  <c r="CC496" l="1"/>
  <c r="CD496" s="1"/>
  <c r="CE496" s="1"/>
  <c r="CB496"/>
  <c r="BY497"/>
  <c r="BZ497" s="1"/>
  <c r="O201" i="3" s="1"/>
  <c r="CA497" i="1"/>
  <c r="Q201" i="3" s="1"/>
  <c r="CB495" i="1"/>
  <c r="CA498"/>
  <c r="Q202" i="3" s="1"/>
  <c r="BY498" i="1"/>
  <c r="BZ498" s="1"/>
  <c r="O202" i="3" s="1"/>
  <c r="CC495" i="1"/>
  <c r="CD495" s="1"/>
  <c r="G500"/>
  <c r="G499"/>
  <c r="BJ202"/>
  <c r="BK202" s="1"/>
  <c r="BL202" s="1"/>
  <c r="N200" i="3"/>
  <c r="CC497" i="1"/>
  <c r="CD497" s="1"/>
  <c r="BM206"/>
  <c r="P204" i="3" s="1"/>
  <c r="BD206" i="1"/>
  <c r="BG205" s="1"/>
  <c r="BI205" s="1"/>
  <c r="N203" i="3" s="1"/>
  <c r="BE207" i="1"/>
  <c r="A501"/>
  <c r="BM304"/>
  <c r="P302" i="3" s="1"/>
  <c r="BD304" i="1"/>
  <c r="BG303" s="1"/>
  <c r="BI303" s="1"/>
  <c r="N301" i="3" s="1"/>
  <c r="BJ203" i="1"/>
  <c r="BQ202"/>
  <c r="BM205"/>
  <c r="P203" i="3" s="1"/>
  <c r="BD205" i="1"/>
  <c r="BG204" s="1"/>
  <c r="BI204" s="1"/>
  <c r="N202" i="3" s="1"/>
  <c r="BN203" i="1"/>
  <c r="BO203"/>
  <c r="BP203" s="1"/>
  <c r="BQ203" s="1"/>
  <c r="BN204"/>
  <c r="BO204"/>
  <c r="BP204" s="1"/>
  <c r="BQ204" s="1"/>
  <c r="CB497" l="1"/>
  <c r="CC498"/>
  <c r="CD498" s="1"/>
  <c r="CE498" s="1"/>
  <c r="CE495"/>
  <c r="CB498"/>
  <c r="BY499"/>
  <c r="BZ499" s="1"/>
  <c r="O203" i="3" s="1"/>
  <c r="CA499" i="1"/>
  <c r="Q203" i="3" s="1"/>
  <c r="BY500" i="1"/>
  <c r="BZ500" s="1"/>
  <c r="O204" i="3" s="1"/>
  <c r="CA500" i="1"/>
  <c r="Q204" i="3" s="1"/>
  <c r="G501" i="1"/>
  <c r="CE497"/>
  <c r="BK203"/>
  <c r="BL203" s="1"/>
  <c r="BO206"/>
  <c r="BP206" s="1"/>
  <c r="BN206"/>
  <c r="BJ303"/>
  <c r="BK303" s="1"/>
  <c r="BL303" s="1"/>
  <c r="BJ205"/>
  <c r="BK205" s="1"/>
  <c r="BL205" s="1"/>
  <c r="BN205"/>
  <c r="BO205"/>
  <c r="BP205" s="1"/>
  <c r="BQ205" s="1"/>
  <c r="BM207"/>
  <c r="P205" i="3" s="1"/>
  <c r="BD207" i="1"/>
  <c r="BG206" s="1"/>
  <c r="BI206" s="1"/>
  <c r="BN304"/>
  <c r="BO304"/>
  <c r="BP304" s="1"/>
  <c r="BQ304" s="1"/>
  <c r="BJ204"/>
  <c r="BK204" s="1"/>
  <c r="CB499" l="1"/>
  <c r="CC499"/>
  <c r="CD499" s="1"/>
  <c r="CE499" s="1"/>
  <c r="CB500"/>
  <c r="CC500"/>
  <c r="CD500" s="1"/>
  <c r="CE500" s="1"/>
  <c r="CA501"/>
  <c r="Q205" i="3" s="1"/>
  <c r="BY501" i="1"/>
  <c r="BZ501" s="1"/>
  <c r="O205" i="3" s="1"/>
  <c r="BJ206" i="1"/>
  <c r="BK206" s="1"/>
  <c r="BL206" s="1"/>
  <c r="N204" i="3"/>
  <c r="BQ206" i="1"/>
  <c r="BO207"/>
  <c r="BP207" s="1"/>
  <c r="BQ207" s="1"/>
  <c r="BN207"/>
  <c r="BL204"/>
  <c r="CC501" l="1"/>
  <c r="CD501" s="1"/>
  <c r="CE501" s="1"/>
  <c r="CB501"/>
  <c r="K4" i="4"/>
  <c r="Y8" i="3" s="1"/>
  <c r="Y10" s="1"/>
  <c r="Q26" i="4"/>
  <c r="Q27" s="1"/>
  <c r="Y11" i="3" l="1"/>
  <c r="Y14"/>
  <c r="Y12"/>
  <c r="Y13" s="1"/>
  <c r="L43" i="4"/>
  <c r="L10"/>
  <c r="Y18" i="3" l="1"/>
  <c r="Y19"/>
  <c r="L11" i="4"/>
  <c r="W13"/>
  <c r="W11"/>
  <c r="Y15" i="3"/>
  <c r="Y16" s="1"/>
  <c r="Y17" s="1"/>
  <c r="Y21" s="1"/>
  <c r="Q11" i="4"/>
  <c r="Z21" i="3" l="1"/>
  <c r="H4" i="11" s="1"/>
  <c r="Y22" i="3"/>
  <c r="W12" i="4"/>
  <c r="T8" i="3"/>
  <c r="W14" i="4"/>
  <c r="T11" i="3" s="1"/>
  <c r="T10"/>
  <c r="L37" i="4"/>
  <c r="N37" s="1"/>
  <c r="L15"/>
  <c r="N15" s="1"/>
  <c r="L39"/>
  <c r="L12"/>
  <c r="L38"/>
  <c r="L16"/>
  <c r="N16" s="1"/>
  <c r="L20" s="1"/>
  <c r="L14"/>
  <c r="N14" s="1"/>
  <c r="L13"/>
  <c r="N13" s="1"/>
  <c r="Q13"/>
  <c r="Q12"/>
  <c r="Q15"/>
  <c r="Q18"/>
  <c r="S18" s="1"/>
  <c r="Q19"/>
  <c r="W15" l="1"/>
  <c r="T12" i="3" s="1"/>
  <c r="W18" i="4"/>
  <c r="T15" i="3" s="1"/>
  <c r="W17" i="4"/>
  <c r="T14" i="3" s="1"/>
  <c r="T9"/>
  <c r="AA21"/>
  <c r="I4" i="11" s="1"/>
  <c r="D12" i="13" s="1"/>
  <c r="G37" i="10" s="1"/>
  <c r="D11" i="13"/>
  <c r="G36" i="10" s="1"/>
  <c r="S13" i="4"/>
  <c r="Q14" s="1"/>
  <c r="Q16" s="1"/>
  <c r="Q31" s="1"/>
  <c r="S12"/>
  <c r="L40"/>
  <c r="L41" s="1"/>
  <c r="N41" s="1"/>
  <c r="L44" s="1"/>
  <c r="L45" s="1"/>
  <c r="L17"/>
  <c r="N12"/>
  <c r="L31" s="1"/>
  <c r="Q20"/>
  <c r="Q21" s="1"/>
  <c r="S21" s="1"/>
  <c r="L8" i="11" l="1"/>
  <c r="L43" s="1"/>
  <c r="W16" i="4"/>
  <c r="T13" i="3" s="1"/>
  <c r="AB21"/>
  <c r="J4" i="11" s="1"/>
  <c r="Q32" i="4"/>
  <c r="R32" s="1"/>
  <c r="S32" s="1"/>
  <c r="S31"/>
  <c r="Q33" s="1"/>
  <c r="S33" s="1"/>
  <c r="L21"/>
  <c r="L19"/>
  <c r="L18"/>
  <c r="L22"/>
  <c r="Q17"/>
  <c r="M32"/>
  <c r="N31"/>
  <c r="L10" i="11" l="1"/>
  <c r="L11" s="1"/>
  <c r="W20" i="4"/>
  <c r="T17" i="3" s="1"/>
  <c r="L23" i="4"/>
  <c r="N23" s="1"/>
  <c r="L25" s="1"/>
  <c r="N25" s="1"/>
  <c r="D13" i="13"/>
  <c r="G38" i="10" s="1"/>
  <c r="C16" i="14" s="1"/>
  <c r="Q26" i="11"/>
  <c r="Q27" s="1"/>
  <c r="K4"/>
  <c r="R34" i="4"/>
  <c r="Q28"/>
  <c r="I16" i="10" s="1"/>
  <c r="S3" i="14" s="1"/>
  <c r="L34" i="4"/>
  <c r="M34" s="1"/>
  <c r="L35"/>
  <c r="S17"/>
  <c r="Q30"/>
  <c r="S30" s="1"/>
  <c r="H3" i="5" s="1"/>
  <c r="I8" i="10" s="1"/>
  <c r="Q35" i="4"/>
  <c r="W21" l="1"/>
  <c r="Q11" i="11"/>
  <c r="Q18" s="1"/>
  <c r="S18" s="1"/>
  <c r="X20" i="4"/>
  <c r="Y20" s="1"/>
  <c r="V17" i="3" s="1"/>
  <c r="I4" i="9" s="1"/>
  <c r="D12" i="12" s="1"/>
  <c r="G24" i="10" s="1"/>
  <c r="L26" i="4"/>
  <c r="M26" s="1"/>
  <c r="L12" i="11"/>
  <c r="N12" s="1"/>
  <c r="L13"/>
  <c r="N13" s="1"/>
  <c r="L17" s="1"/>
  <c r="L14"/>
  <c r="N14" s="1"/>
  <c r="L15"/>
  <c r="N15" s="1"/>
  <c r="L37"/>
  <c r="N37" s="1"/>
  <c r="L16"/>
  <c r="N16" s="1"/>
  <c r="L20" s="1"/>
  <c r="L39"/>
  <c r="L38"/>
  <c r="M3" i="5"/>
  <c r="M8" i="10"/>
  <c r="Q9" s="1"/>
  <c r="I11"/>
  <c r="O3" i="14" s="1"/>
  <c r="S28" i="4"/>
  <c r="H12" i="5"/>
  <c r="Q36" i="4"/>
  <c r="O5" s="1"/>
  <c r="H6" i="5" s="1"/>
  <c r="I10" i="10" s="1"/>
  <c r="Q37" i="4"/>
  <c r="P5" s="1"/>
  <c r="I6" i="5" s="1"/>
  <c r="J11" i="10" s="1"/>
  <c r="S35" i="4"/>
  <c r="Q42" s="1"/>
  <c r="I15" i="10" s="1"/>
  <c r="G3" i="14" s="1"/>
  <c r="L28" i="4"/>
  <c r="Q12" i="11" l="1"/>
  <c r="S12" s="1"/>
  <c r="Q20" s="1"/>
  <c r="Q13"/>
  <c r="S13" s="1"/>
  <c r="Q14" s="1"/>
  <c r="U17" i="3"/>
  <c r="H4" i="9" s="1"/>
  <c r="D11" i="12" s="1"/>
  <c r="G23" i="10" s="1"/>
  <c r="Q19" i="11"/>
  <c r="Q15"/>
  <c r="N26" i="4"/>
  <c r="R37"/>
  <c r="Q5" s="1"/>
  <c r="J6" i="5" s="1"/>
  <c r="K11" i="10" s="1"/>
  <c r="L31" i="11"/>
  <c r="L19"/>
  <c r="L21"/>
  <c r="L22"/>
  <c r="L18"/>
  <c r="Z20" i="4"/>
  <c r="W17" i="3" s="1"/>
  <c r="J4" i="9" s="1"/>
  <c r="D13" i="12" s="1"/>
  <c r="G25" i="10" s="1"/>
  <c r="L40" i="11"/>
  <c r="L41" s="1"/>
  <c r="N41" s="1"/>
  <c r="L44" s="1"/>
  <c r="L45" s="1"/>
  <c r="Q38" i="4"/>
  <c r="S38" s="1"/>
  <c r="Q39" s="1"/>
  <c r="I13" i="10" s="1"/>
  <c r="K3" i="14" s="1"/>
  <c r="L29" i="4"/>
  <c r="N28"/>
  <c r="L30"/>
  <c r="H13" i="5"/>
  <c r="I17" i="10" s="1"/>
  <c r="Q43" i="4"/>
  <c r="T5" s="1"/>
  <c r="H10" i="5" s="1"/>
  <c r="I14" i="10" s="1"/>
  <c r="Q44" i="4"/>
  <c r="U5" s="1"/>
  <c r="I10" i="5" s="1"/>
  <c r="J15" i="10" s="1"/>
  <c r="C44" i="14" l="1"/>
  <c r="Q16" i="11"/>
  <c r="Q31" s="1"/>
  <c r="S31" s="1"/>
  <c r="L8" i="9"/>
  <c r="L43" s="1"/>
  <c r="S37" i="4"/>
  <c r="R5" s="1"/>
  <c r="K6" i="5" s="1"/>
  <c r="L11" i="10" s="1"/>
  <c r="M29" i="4"/>
  <c r="N29" s="1"/>
  <c r="Q21" i="11"/>
  <c r="S21" s="1"/>
  <c r="L23"/>
  <c r="N23" s="1"/>
  <c r="L25" s="1"/>
  <c r="L26" s="1"/>
  <c r="M26" s="1"/>
  <c r="N26" s="1"/>
  <c r="Q17"/>
  <c r="Q26" i="9"/>
  <c r="Q27" s="1"/>
  <c r="N31" i="11"/>
  <c r="M32"/>
  <c r="K4" i="9"/>
  <c r="Q40" i="4"/>
  <c r="P8" s="1"/>
  <c r="I8" i="5" s="1"/>
  <c r="J13" i="10" s="1"/>
  <c r="R44" i="4"/>
  <c r="I13" i="5"/>
  <c r="J17" i="10" s="1"/>
  <c r="L50" i="4"/>
  <c r="L47"/>
  <c r="N47" s="1"/>
  <c r="L10" i="9" l="1"/>
  <c r="Q11" s="1"/>
  <c r="Q32" i="11"/>
  <c r="R32" s="1"/>
  <c r="S32" s="1"/>
  <c r="N25"/>
  <c r="L28" s="1"/>
  <c r="M11" i="10"/>
  <c r="O4" i="14" s="1"/>
  <c r="H19" i="12"/>
  <c r="L34" i="11"/>
  <c r="M34" s="1"/>
  <c r="L35"/>
  <c r="M3" i="13" s="1"/>
  <c r="M33" i="10" s="1"/>
  <c r="S17" i="11"/>
  <c r="Q30"/>
  <c r="S30" s="1"/>
  <c r="H3" i="13" s="1"/>
  <c r="I33" i="10" s="1"/>
  <c r="Q33" i="11"/>
  <c r="S33" s="1"/>
  <c r="Q35"/>
  <c r="L48" i="4"/>
  <c r="L46"/>
  <c r="M16" i="10" s="1"/>
  <c r="S4" i="14" s="1"/>
  <c r="J13" i="5"/>
  <c r="K17" i="10" s="1"/>
  <c r="R40" i="4"/>
  <c r="Q8" s="1"/>
  <c r="J8" i="5" s="1"/>
  <c r="K13" i="10" s="1"/>
  <c r="L52" i="4"/>
  <c r="P4" s="1"/>
  <c r="N6" i="5" s="1"/>
  <c r="N11" i="10" s="1"/>
  <c r="H18" i="5"/>
  <c r="L51" i="4"/>
  <c r="O4" s="1"/>
  <c r="M6" i="5" s="1"/>
  <c r="N50" i="4"/>
  <c r="H19" i="5"/>
  <c r="V5" i="4"/>
  <c r="J10" i="5" s="1"/>
  <c r="K15" i="10" s="1"/>
  <c r="S44" i="4"/>
  <c r="W5" s="1"/>
  <c r="K10" i="5" s="1"/>
  <c r="L15" i="10" s="1"/>
  <c r="L11" i="9" l="1"/>
  <c r="L39" s="1"/>
  <c r="S35" i="11"/>
  <c r="Q36"/>
  <c r="O5" s="1"/>
  <c r="H6" i="13" s="1"/>
  <c r="I36" i="10" s="1"/>
  <c r="Q37" i="11"/>
  <c r="P5" s="1"/>
  <c r="I6" i="13" s="1"/>
  <c r="J35" i="10" s="1"/>
  <c r="Q18" i="9"/>
  <c r="S18" s="1"/>
  <c r="Q19"/>
  <c r="Q12"/>
  <c r="Q13"/>
  <c r="S13" s="1"/>
  <c r="Q14" s="1"/>
  <c r="Q17" s="1"/>
  <c r="S17" s="1"/>
  <c r="Q15"/>
  <c r="L14"/>
  <c r="N14" s="1"/>
  <c r="L37"/>
  <c r="N37" s="1"/>
  <c r="I19" i="12"/>
  <c r="R22" i="10" s="1"/>
  <c r="L30" i="11"/>
  <c r="L29"/>
  <c r="M29" s="1"/>
  <c r="N29" s="1"/>
  <c r="N28"/>
  <c r="K13" i="5"/>
  <c r="L17" i="10" s="1"/>
  <c r="Q33"/>
  <c r="M10"/>
  <c r="M12"/>
  <c r="R34" i="11"/>
  <c r="Q28"/>
  <c r="M48" i="4"/>
  <c r="N48" s="1"/>
  <c r="I18" i="5"/>
  <c r="I19" i="6"/>
  <c r="N46" i="4"/>
  <c r="L53" s="1"/>
  <c r="L54" s="1"/>
  <c r="M12" i="5"/>
  <c r="M52" i="4"/>
  <c r="I19" i="5"/>
  <c r="R12" i="10" s="1"/>
  <c r="I18" i="6"/>
  <c r="S40" i="4"/>
  <c r="R8" s="1"/>
  <c r="K8" i="5" s="1"/>
  <c r="L13" i="10" s="1"/>
  <c r="L15" i="9" l="1"/>
  <c r="N15" s="1"/>
  <c r="L16"/>
  <c r="N16" s="1"/>
  <c r="L20" s="1"/>
  <c r="L12"/>
  <c r="N12" s="1"/>
  <c r="L13"/>
  <c r="N13" s="1"/>
  <c r="L38"/>
  <c r="J19" i="12"/>
  <c r="S22" i="10" s="1"/>
  <c r="R37" i="11"/>
  <c r="Q5" s="1"/>
  <c r="J6" i="13" s="1"/>
  <c r="K35" i="10" s="1"/>
  <c r="J19" i="6"/>
  <c r="S46" i="10" s="1"/>
  <c r="R46"/>
  <c r="M16" i="12"/>
  <c r="M13" i="10"/>
  <c r="K4" i="14" s="1"/>
  <c r="S28" i="11"/>
  <c r="Q38" s="1"/>
  <c r="S38" s="1"/>
  <c r="Q39" s="1"/>
  <c r="H12" i="13"/>
  <c r="L50" i="11"/>
  <c r="L47"/>
  <c r="N47" s="1"/>
  <c r="L19" i="9"/>
  <c r="L18"/>
  <c r="S12"/>
  <c r="Q20" s="1"/>
  <c r="Q21" s="1"/>
  <c r="S21" s="1"/>
  <c r="Q16"/>
  <c r="Q31" s="1"/>
  <c r="J18" i="6"/>
  <c r="S45" i="10" s="1"/>
  <c r="R45"/>
  <c r="J19" i="5"/>
  <c r="Q30" i="9"/>
  <c r="S30" s="1"/>
  <c r="H3" i="12" s="1"/>
  <c r="I20" i="10" s="1"/>
  <c r="J18" i="5"/>
  <c r="R11" i="10"/>
  <c r="L40" i="9"/>
  <c r="L41" s="1"/>
  <c r="N41" s="1"/>
  <c r="L44" s="1"/>
  <c r="L45" s="1"/>
  <c r="M13" i="5"/>
  <c r="M17" i="10" s="1"/>
  <c r="H16" i="5"/>
  <c r="Q4" i="4"/>
  <c r="O6" i="5" s="1"/>
  <c r="O11" i="10" s="1"/>
  <c r="N52" i="4"/>
  <c r="R4" s="1"/>
  <c r="P6" i="5" s="1"/>
  <c r="P11" i="10" s="1"/>
  <c r="L55" i="4"/>
  <c r="P7" s="1"/>
  <c r="N8" i="5" s="1"/>
  <c r="N13" i="10" s="1"/>
  <c r="M16" i="5"/>
  <c r="L57" i="4"/>
  <c r="M15" i="10" s="1"/>
  <c r="G4" i="14" s="1"/>
  <c r="L21" i="9" l="1"/>
  <c r="L17"/>
  <c r="L22"/>
  <c r="L31"/>
  <c r="K19" i="12"/>
  <c r="T22" i="10" s="1"/>
  <c r="S37" i="11"/>
  <c r="R5" s="1"/>
  <c r="K6" i="13" s="1"/>
  <c r="L35" i="10" s="1"/>
  <c r="K18" i="5"/>
  <c r="T11" i="10" s="1"/>
  <c r="S11"/>
  <c r="Q40" i="11"/>
  <c r="P8" s="1"/>
  <c r="I8" i="13" s="1"/>
  <c r="J37" i="10" s="1"/>
  <c r="I40"/>
  <c r="R15" i="14" s="1"/>
  <c r="H13" i="13"/>
  <c r="K19" i="5"/>
  <c r="T12" i="10" s="1"/>
  <c r="S12"/>
  <c r="Q32" i="9"/>
  <c r="R32" s="1"/>
  <c r="S32" s="1"/>
  <c r="S31"/>
  <c r="Q33" s="1"/>
  <c r="S33" s="1"/>
  <c r="H18" i="13"/>
  <c r="I18" s="1"/>
  <c r="N50" i="11"/>
  <c r="L51"/>
  <c r="O4" s="1"/>
  <c r="M6" i="13" s="1"/>
  <c r="M36" i="10" s="1"/>
  <c r="L52" i="11"/>
  <c r="P4" s="1"/>
  <c r="N6" i="13" s="1"/>
  <c r="N35" i="10" s="1"/>
  <c r="H19" i="13"/>
  <c r="N16" i="12"/>
  <c r="M55" i="4"/>
  <c r="Q7" s="1"/>
  <c r="O8" i="5" s="1"/>
  <c r="O13" i="10" s="1"/>
  <c r="Q42" i="11"/>
  <c r="M32" i="9"/>
  <c r="N31"/>
  <c r="L48" i="11"/>
  <c r="M48" s="1"/>
  <c r="L46"/>
  <c r="M40" i="10" s="1"/>
  <c r="R16" i="14" s="1"/>
  <c r="K19" i="6"/>
  <c r="T46" i="10" s="1"/>
  <c r="N13" i="5"/>
  <c r="O13" s="1"/>
  <c r="O17" i="10" s="1"/>
  <c r="S17" s="1"/>
  <c r="M19" i="5"/>
  <c r="L58" i="4"/>
  <c r="T4" s="1"/>
  <c r="M10" i="5" s="1"/>
  <c r="M14" i="10" s="1"/>
  <c r="L59" i="4"/>
  <c r="U4" s="1"/>
  <c r="N10" i="5" s="1"/>
  <c r="N15" i="10" s="1"/>
  <c r="M18" i="5"/>
  <c r="I16"/>
  <c r="R16" i="10" s="1"/>
  <c r="N16" i="5"/>
  <c r="R13" i="10" s="1"/>
  <c r="N16" i="6"/>
  <c r="L23" i="9" l="1"/>
  <c r="N23" s="1"/>
  <c r="L25" s="1"/>
  <c r="L26" s="1"/>
  <c r="M26" s="1"/>
  <c r="N26" s="1"/>
  <c r="R40" i="11"/>
  <c r="Q8" s="1"/>
  <c r="J8" i="13" s="1"/>
  <c r="K37" i="10" s="1"/>
  <c r="Q35" i="9"/>
  <c r="I35" i="10" s="1"/>
  <c r="M15" i="14" s="1"/>
  <c r="L34" i="9"/>
  <c r="M34" s="1"/>
  <c r="L35"/>
  <c r="M3" i="12" s="1"/>
  <c r="M20" i="10" s="1"/>
  <c r="Q20" s="1"/>
  <c r="I41"/>
  <c r="I13" i="13"/>
  <c r="J41" i="10" s="1"/>
  <c r="I19" i="13"/>
  <c r="R35" i="10" s="1"/>
  <c r="N25" i="9"/>
  <c r="R25" i="10"/>
  <c r="R34" i="9"/>
  <c r="Q28"/>
  <c r="N48" i="11"/>
  <c r="O16" i="6"/>
  <c r="R48" i="10"/>
  <c r="Q43" i="11"/>
  <c r="T5" s="1"/>
  <c r="H10" i="13" s="1"/>
  <c r="I38" i="10" s="1"/>
  <c r="Q44" i="11"/>
  <c r="U5" s="1"/>
  <c r="I10" i="13" s="1"/>
  <c r="J39" i="10" s="1"/>
  <c r="P13" i="5"/>
  <c r="P17" i="10" s="1"/>
  <c r="T17" s="1"/>
  <c r="N17"/>
  <c r="R17" s="1"/>
  <c r="N46" i="11"/>
  <c r="L53" s="1"/>
  <c r="L54" s="1"/>
  <c r="M12" i="13"/>
  <c r="J18"/>
  <c r="S34" i="10" s="1"/>
  <c r="R34"/>
  <c r="N55" i="4"/>
  <c r="R7" s="1"/>
  <c r="P8" i="5" s="1"/>
  <c r="P13" i="10" s="1"/>
  <c r="M59" i="4"/>
  <c r="V4" s="1"/>
  <c r="O10" i="5" s="1"/>
  <c r="O15" i="10" s="1"/>
  <c r="O16" i="12"/>
  <c r="S25" i="10" s="1"/>
  <c r="M52" i="11"/>
  <c r="N19" i="6"/>
  <c r="R50" i="10" s="1"/>
  <c r="N19" i="5"/>
  <c r="R15" i="10" s="1"/>
  <c r="O16" i="5"/>
  <c r="J16"/>
  <c r="S16" i="10" s="1"/>
  <c r="N18" i="5"/>
  <c r="S35" i="9" l="1"/>
  <c r="Q37"/>
  <c r="P5" s="1"/>
  <c r="I6" i="12" s="1"/>
  <c r="J22" i="10" s="1"/>
  <c r="Q36" i="9"/>
  <c r="H6" i="12" s="1"/>
  <c r="I21" i="10" s="1"/>
  <c r="S40" i="11"/>
  <c r="R8" s="1"/>
  <c r="K8" i="13" s="1"/>
  <c r="L37" i="10" s="1"/>
  <c r="I22"/>
  <c r="O44" i="14" s="1"/>
  <c r="J13" i="13"/>
  <c r="K41" i="10" s="1"/>
  <c r="N59" i="4"/>
  <c r="W4" s="1"/>
  <c r="P10" i="5" s="1"/>
  <c r="P15" i="10" s="1"/>
  <c r="J19" i="13"/>
  <c r="S35" i="10" s="1"/>
  <c r="P16" i="5"/>
  <c r="T13" i="10" s="1"/>
  <c r="S13"/>
  <c r="P16" i="6"/>
  <c r="T48" i="10" s="1"/>
  <c r="S48"/>
  <c r="L28" i="9"/>
  <c r="S28"/>
  <c r="H12" i="12"/>
  <c r="K16" i="5"/>
  <c r="T16" i="10" s="1"/>
  <c r="R44" i="11"/>
  <c r="V5" s="1"/>
  <c r="J10" i="13" s="1"/>
  <c r="K39" i="10" s="1"/>
  <c r="R37" i="9"/>
  <c r="Q5" s="1"/>
  <c r="J6" i="12" s="1"/>
  <c r="K22" i="10" s="1"/>
  <c r="Q4" i="11"/>
  <c r="O6" i="13" s="1"/>
  <c r="O35" i="10" s="1"/>
  <c r="N52" i="11"/>
  <c r="R4" s="1"/>
  <c r="P6" i="13" s="1"/>
  <c r="P35" i="10" s="1"/>
  <c r="L55" i="11"/>
  <c r="P7" s="1"/>
  <c r="N8" i="13" s="1"/>
  <c r="N37" i="10" s="1"/>
  <c r="M16" i="13"/>
  <c r="O18" i="5"/>
  <c r="R14" i="10"/>
  <c r="M13" i="13"/>
  <c r="H16"/>
  <c r="L57" i="11"/>
  <c r="M39" i="10" s="1"/>
  <c r="F16" i="14" s="1"/>
  <c r="P16" i="12"/>
  <c r="T25" i="10" s="1"/>
  <c r="O19" i="6"/>
  <c r="S50" i="10" s="1"/>
  <c r="O19" i="5"/>
  <c r="O5" i="9" l="1"/>
  <c r="Q42"/>
  <c r="I39" i="10" s="1"/>
  <c r="F15" i="14" s="1"/>
  <c r="K13" i="13"/>
  <c r="L41" i="10" s="1"/>
  <c r="Q38" i="9"/>
  <c r="S38" s="1"/>
  <c r="Q39" s="1"/>
  <c r="Q40" s="1"/>
  <c r="P8" s="1"/>
  <c r="I8" i="12" s="1"/>
  <c r="J25" i="10" s="1"/>
  <c r="S37" i="9"/>
  <c r="R5" s="1"/>
  <c r="K6" i="12" s="1"/>
  <c r="L22" i="10" s="1"/>
  <c r="S44" i="11"/>
  <c r="W5" s="1"/>
  <c r="K10" i="13" s="1"/>
  <c r="L39" i="10" s="1"/>
  <c r="K19" i="13"/>
  <c r="T35" i="10" s="1"/>
  <c r="M55" i="11"/>
  <c r="Q7" s="1"/>
  <c r="O8" i="13" s="1"/>
  <c r="O37" i="10" s="1"/>
  <c r="N28" i="9"/>
  <c r="L29"/>
  <c r="M29" s="1"/>
  <c r="N29" s="1"/>
  <c r="L30"/>
  <c r="I16" i="13"/>
  <c r="R40" i="10" s="1"/>
  <c r="P18" i="5"/>
  <c r="T14" i="10" s="1"/>
  <c r="S14"/>
  <c r="P19" i="6"/>
  <c r="T50" i="10" s="1"/>
  <c r="I37"/>
  <c r="I15" i="14" s="1"/>
  <c r="N16" i="13"/>
  <c r="P19" i="5"/>
  <c r="T15" i="10" s="1"/>
  <c r="S15"/>
  <c r="M19" i="13"/>
  <c r="L59" i="11"/>
  <c r="U4" s="1"/>
  <c r="N10" i="13" s="1"/>
  <c r="N39" i="10" s="1"/>
  <c r="L58" i="11"/>
  <c r="T4" s="1"/>
  <c r="M10" i="13" s="1"/>
  <c r="M38" i="10" s="1"/>
  <c r="M18" i="13"/>
  <c r="M41" i="10"/>
  <c r="N13" i="13"/>
  <c r="H13" i="12"/>
  <c r="I28" i="10"/>
  <c r="T44" i="14" s="1"/>
  <c r="N55" i="11"/>
  <c r="R7" s="1"/>
  <c r="P8" i="13" s="1"/>
  <c r="P37" i="10" s="1"/>
  <c r="I25" l="1"/>
  <c r="J44" i="14" s="1"/>
  <c r="Q44" i="9"/>
  <c r="U5" s="1"/>
  <c r="I10" i="12" s="1"/>
  <c r="J27" i="10" s="1"/>
  <c r="Q43" i="9"/>
  <c r="T5" s="1"/>
  <c r="H10" i="12" s="1"/>
  <c r="I26" i="10" s="1"/>
  <c r="I27"/>
  <c r="E44" i="14" s="1"/>
  <c r="J16" i="13"/>
  <c r="S40" i="10" s="1"/>
  <c r="R40" i="9"/>
  <c r="N18" i="13"/>
  <c r="R38" i="10" s="1"/>
  <c r="M59" i="11"/>
  <c r="V4" s="1"/>
  <c r="O10" i="13" s="1"/>
  <c r="O39" i="10" s="1"/>
  <c r="L50" i="9"/>
  <c r="L47"/>
  <c r="N47" s="1"/>
  <c r="O13" i="13"/>
  <c r="N41" i="10"/>
  <c r="R41" s="1"/>
  <c r="I13" i="12"/>
  <c r="J29" i="10" s="1"/>
  <c r="I29"/>
  <c r="N19" i="13"/>
  <c r="O16"/>
  <c r="R37" i="10"/>
  <c r="R44" i="9" l="1"/>
  <c r="V5" s="1"/>
  <c r="J10" i="12" s="1"/>
  <c r="K27" i="10" s="1"/>
  <c r="N59" i="11"/>
  <c r="W4" s="1"/>
  <c r="P10" i="13" s="1"/>
  <c r="P39" i="10" s="1"/>
  <c r="J13" i="12"/>
  <c r="K13" s="1"/>
  <c r="L29" i="10" s="1"/>
  <c r="K16" i="13"/>
  <c r="T40" i="10" s="1"/>
  <c r="P13" i="13"/>
  <c r="P41" i="10" s="1"/>
  <c r="T41" s="1"/>
  <c r="O41"/>
  <c r="S41" s="1"/>
  <c r="O19" i="13"/>
  <c r="R39" i="10"/>
  <c r="K29"/>
  <c r="Q8" i="9"/>
  <c r="J8" i="12" s="1"/>
  <c r="K25" i="10" s="1"/>
  <c r="S40" i="9"/>
  <c r="R8" s="1"/>
  <c r="K8" i="12" s="1"/>
  <c r="L25" i="10" s="1"/>
  <c r="M22"/>
  <c r="O45" i="14" s="1"/>
  <c r="H18" i="12"/>
  <c r="M35" i="10"/>
  <c r="M16" i="14" s="1"/>
  <c r="L52" i="9"/>
  <c r="P4" s="1"/>
  <c r="N6" i="12" s="1"/>
  <c r="N22" i="10" s="1"/>
  <c r="L51" i="9"/>
  <c r="O4" s="1"/>
  <c r="M6" i="12" s="1"/>
  <c r="M21" i="10" s="1"/>
  <c r="N50" i="9"/>
  <c r="S37" i="10"/>
  <c r="P16" i="13"/>
  <c r="T37" i="10" s="1"/>
  <c r="L48" i="9"/>
  <c r="M48" s="1"/>
  <c r="N48" s="1"/>
  <c r="L46"/>
  <c r="O18" i="13"/>
  <c r="S44" i="9" l="1"/>
  <c r="W5" s="1"/>
  <c r="K10" i="12" s="1"/>
  <c r="L27" i="10" s="1"/>
  <c r="N46" i="9"/>
  <c r="L53" s="1"/>
  <c r="L54" s="1"/>
  <c r="M12" i="12"/>
  <c r="I18"/>
  <c r="R21" i="10" s="1"/>
  <c r="S38"/>
  <c r="P18" i="13"/>
  <c r="T38" i="10" s="1"/>
  <c r="S39"/>
  <c r="P19" i="13"/>
  <c r="T39" i="10" s="1"/>
  <c r="M52" i="9"/>
  <c r="L57"/>
  <c r="M27" i="10" l="1"/>
  <c r="E45" i="14" s="1"/>
  <c r="L59" i="9"/>
  <c r="U4" s="1"/>
  <c r="N10" i="12" s="1"/>
  <c r="N27" i="10" s="1"/>
  <c r="L58" i="9"/>
  <c r="T4" s="1"/>
  <c r="M10" i="12" s="1"/>
  <c r="M26" i="10" s="1"/>
  <c r="M18" i="12"/>
  <c r="M19"/>
  <c r="M13"/>
  <c r="M28" i="10"/>
  <c r="T45" i="14" s="1"/>
  <c r="H16" i="12"/>
  <c r="I16" s="1"/>
  <c r="L55" i="9"/>
  <c r="P7" s="1"/>
  <c r="N8" i="12" s="1"/>
  <c r="N25" i="10" s="1"/>
  <c r="M37"/>
  <c r="I16" i="14" s="1"/>
  <c r="M25" i="10"/>
  <c r="J45" i="14" s="1"/>
  <c r="Q4" i="9"/>
  <c r="O6" i="12" s="1"/>
  <c r="O22" i="10" s="1"/>
  <c r="N52" i="9"/>
  <c r="R4" s="1"/>
  <c r="P6" i="12" s="1"/>
  <c r="P22" i="10" s="1"/>
  <c r="J18" i="12"/>
  <c r="S21" i="10" s="1"/>
  <c r="M59" i="9" l="1"/>
  <c r="V4" s="1"/>
  <c r="O10" i="12" s="1"/>
  <c r="O27" i="10" s="1"/>
  <c r="N13" i="12"/>
  <c r="N29" i="10" s="1"/>
  <c r="R29" s="1"/>
  <c r="M29"/>
  <c r="J16" i="12"/>
  <c r="R28" i="10"/>
  <c r="N18" i="12"/>
  <c r="R26" i="10" s="1"/>
  <c r="M55" i="9"/>
  <c r="N19" i="12"/>
  <c r="R27" i="10" s="1"/>
  <c r="N59" i="9" l="1"/>
  <c r="W4" s="1"/>
  <c r="P10" i="12" s="1"/>
  <c r="P27" i="10" s="1"/>
  <c r="Q7" i="9"/>
  <c r="O8" i="12" s="1"/>
  <c r="O25" i="10" s="1"/>
  <c r="N55" i="9"/>
  <c r="R7" s="1"/>
  <c r="P8" i="12" s="1"/>
  <c r="P25" i="10" s="1"/>
  <c r="K16" i="12"/>
  <c r="T28" i="10" s="1"/>
  <c r="S28"/>
  <c r="O19" i="12"/>
  <c r="O18"/>
  <c r="O13"/>
  <c r="P19" l="1"/>
  <c r="T27" i="10" s="1"/>
  <c r="S27"/>
  <c r="P18" i="12"/>
  <c r="T26" i="10" s="1"/>
  <c r="S26"/>
  <c r="P13" i="12"/>
  <c r="P29" i="10" s="1"/>
  <c r="T29" s="1"/>
  <c r="O29"/>
  <c r="S29" s="1"/>
  <c r="T34"/>
  <c r="K18" i="13"/>
  <c r="K18" i="6"/>
  <c r="T45" i="10"/>
  <c r="T21"/>
  <c r="K18" i="12"/>
</calcChain>
</file>

<file path=xl/sharedStrings.xml><?xml version="1.0" encoding="utf-8"?>
<sst xmlns="http://schemas.openxmlformats.org/spreadsheetml/2006/main" count="2246" uniqueCount="434">
  <si>
    <t>lintang</t>
  </si>
  <si>
    <t>bujur</t>
  </si>
  <si>
    <t>drajat</t>
  </si>
  <si>
    <t>mnt</t>
  </si>
  <si>
    <t>dtk</t>
  </si>
  <si>
    <t>bulan hijri</t>
  </si>
  <si>
    <t>tahun hijri</t>
  </si>
  <si>
    <t>nilai k</t>
  </si>
  <si>
    <t>bln baru</t>
  </si>
  <si>
    <t>nilai T</t>
  </si>
  <si>
    <t>eksntrts E</t>
  </si>
  <si>
    <t>anml rt2 m(M)</t>
  </si>
  <si>
    <t>anml rt2 b(M')</t>
  </si>
  <si>
    <t>arg lntg &amp; b(F)</t>
  </si>
  <si>
    <t>omega</t>
  </si>
  <si>
    <t>arg plnt A1</t>
  </si>
  <si>
    <t>arg plnt A2</t>
  </si>
  <si>
    <t>arg plnt A3</t>
  </si>
  <si>
    <t>arg plnt A4</t>
  </si>
  <si>
    <t>arg plnt A5</t>
  </si>
  <si>
    <t>arg plnt A6</t>
  </si>
  <si>
    <t>arg plnt A7</t>
  </si>
  <si>
    <t>arg plnt A8</t>
  </si>
  <si>
    <t>arg plnt A9</t>
  </si>
  <si>
    <t>arg plnt A10</t>
  </si>
  <si>
    <t>arg plnt A11</t>
  </si>
  <si>
    <t>arg plnt A12</t>
  </si>
  <si>
    <t>arg plnt A13</t>
  </si>
  <si>
    <t>arg plnt A14</t>
  </si>
  <si>
    <t>JDE blm krksi</t>
  </si>
  <si>
    <t>krksi msg arg plnt</t>
  </si>
  <si>
    <t>krks msg arg fase</t>
  </si>
  <si>
    <t>JDE terkrks (TD)</t>
  </si>
  <si>
    <t>delta T</t>
  </si>
  <si>
    <t>JD terkrksi (UT)</t>
  </si>
  <si>
    <t>Z</t>
  </si>
  <si>
    <t>F</t>
  </si>
  <si>
    <t>alpha</t>
  </si>
  <si>
    <t>A</t>
  </si>
  <si>
    <t>B</t>
  </si>
  <si>
    <t>C</t>
  </si>
  <si>
    <t>D</t>
  </si>
  <si>
    <t>E</t>
  </si>
  <si>
    <t>thun</t>
  </si>
  <si>
    <t>bln</t>
  </si>
  <si>
    <t>tgl</t>
  </si>
  <si>
    <t>day</t>
  </si>
  <si>
    <t>j/m/d(UT)</t>
  </si>
  <si>
    <t>wib</t>
  </si>
  <si>
    <t>tahun</t>
  </si>
  <si>
    <t>thn-500</t>
  </si>
  <si>
    <t>mulai-500 dan 500</t>
  </si>
  <si>
    <t>500 sd 1600</t>
  </si>
  <si>
    <t>1600 sd1700</t>
  </si>
  <si>
    <t>1700sd1800</t>
  </si>
  <si>
    <t>1860sd1900</t>
  </si>
  <si>
    <t>1900sd1920</t>
  </si>
  <si>
    <t>1920sd1941</t>
  </si>
  <si>
    <t>1941sd1961</t>
  </si>
  <si>
    <t>1961sd1986</t>
  </si>
  <si>
    <t>1986sd2005</t>
  </si>
  <si>
    <t>2005sd2050</t>
  </si>
  <si>
    <t>2050sd2150</t>
  </si>
  <si>
    <t>stlh2150</t>
  </si>
  <si>
    <t>radian</t>
  </si>
  <si>
    <t>1800sd1860</t>
  </si>
  <si>
    <t>deltha T</t>
  </si>
  <si>
    <t>detik</t>
  </si>
  <si>
    <t>JD+0,5</t>
  </si>
  <si>
    <t>hari</t>
  </si>
  <si>
    <t>bulan baru</t>
  </si>
  <si>
    <t>bln masehi</t>
  </si>
  <si>
    <t>th mshi</t>
  </si>
  <si>
    <t>jam UT</t>
  </si>
  <si>
    <t>jam WIB</t>
  </si>
  <si>
    <t>jam mkrks</t>
  </si>
  <si>
    <t>isikan pd warna kuning</t>
  </si>
  <si>
    <t>bln prnma</t>
  </si>
  <si>
    <t>radians</t>
  </si>
  <si>
    <t>jammarkas</t>
  </si>
  <si>
    <t>purnama</t>
  </si>
  <si>
    <t>tanggal</t>
  </si>
  <si>
    <t>jam wib</t>
  </si>
  <si>
    <t>blan masei</t>
  </si>
  <si>
    <t>thn</t>
  </si>
  <si>
    <t>jam</t>
  </si>
  <si>
    <t>delta T mthr</t>
  </si>
  <si>
    <t>sblm -500</t>
  </si>
  <si>
    <t>1900 sd 1920</t>
  </si>
  <si>
    <t>1860 sd 1900</t>
  </si>
  <si>
    <t>1800 sd 1860</t>
  </si>
  <si>
    <t>1700 sd 1800</t>
  </si>
  <si>
    <t>1600 sd 1700</t>
  </si>
  <si>
    <t>antr-500 sd 500</t>
  </si>
  <si>
    <t>1920 sd 1941</t>
  </si>
  <si>
    <t>1941 sd 1961</t>
  </si>
  <si>
    <t>1961 sd 1986</t>
  </si>
  <si>
    <t>1986 sd 2005</t>
  </si>
  <si>
    <t>2005 sd 2050</t>
  </si>
  <si>
    <t>2050 sd 2150</t>
  </si>
  <si>
    <t>stlh 2150</t>
  </si>
  <si>
    <t>jamdecimal</t>
  </si>
  <si>
    <t>harga B</t>
  </si>
  <si>
    <t>harga A</t>
  </si>
  <si>
    <t>zona time</t>
  </si>
  <si>
    <t>jd wkt UT</t>
  </si>
  <si>
    <t>Delta T</t>
  </si>
  <si>
    <t>JDE wkt TD</t>
  </si>
  <si>
    <t>T=</t>
  </si>
  <si>
    <t>bujr rt2 LO</t>
  </si>
  <si>
    <t>anmli rt2MO</t>
  </si>
  <si>
    <t>korksi C</t>
  </si>
  <si>
    <t>radian LO</t>
  </si>
  <si>
    <t>radian MO</t>
  </si>
  <si>
    <t>eksentritas</t>
  </si>
  <si>
    <t>orbit bumi(e)</t>
  </si>
  <si>
    <t>bujur ecliptika</t>
  </si>
  <si>
    <t>(L)</t>
  </si>
  <si>
    <t>anomali</t>
  </si>
  <si>
    <t>sesungguhnya</t>
  </si>
  <si>
    <t>rdian omega</t>
  </si>
  <si>
    <t>Epsilon zero</t>
  </si>
  <si>
    <t>Delta</t>
  </si>
  <si>
    <t>Epsilon</t>
  </si>
  <si>
    <t>JD pukul</t>
  </si>
  <si>
    <t>O UT</t>
  </si>
  <si>
    <t>T untuk</t>
  </si>
  <si>
    <t>JD</t>
  </si>
  <si>
    <t>GST pukul</t>
  </si>
  <si>
    <t>GST waktu</t>
  </si>
  <si>
    <t>lokal</t>
  </si>
  <si>
    <t>epsilon</t>
  </si>
  <si>
    <t>LST</t>
  </si>
  <si>
    <t>haour</t>
  </si>
  <si>
    <t>angel</t>
  </si>
  <si>
    <t>HA</t>
  </si>
  <si>
    <t>jark m&amp;b</t>
  </si>
  <si>
    <t>AU</t>
  </si>
  <si>
    <t>drjt</t>
  </si>
  <si>
    <t>menit</t>
  </si>
  <si>
    <t>bujur nampak</t>
  </si>
  <si>
    <t>Alpha</t>
  </si>
  <si>
    <t>jam  H : M : S</t>
  </si>
  <si>
    <t>radian alpha</t>
  </si>
  <si>
    <t>rdn Deltha</t>
  </si>
  <si>
    <t>Azimut dari</t>
  </si>
  <si>
    <t>selatan</t>
  </si>
  <si>
    <t>dari slatan</t>
  </si>
  <si>
    <t>Derajat azimut</t>
  </si>
  <si>
    <t>jam alpha</t>
  </si>
  <si>
    <t>azimut mthr</t>
  </si>
  <si>
    <t>derajat</t>
  </si>
  <si>
    <t>dtj</t>
  </si>
  <si>
    <t>altitude</t>
  </si>
  <si>
    <t xml:space="preserve">posisi </t>
  </si>
  <si>
    <t>hitung delta T</t>
  </si>
  <si>
    <t>posisi bulan</t>
  </si>
  <si>
    <t>julian day</t>
  </si>
  <si>
    <t>waktu UT</t>
  </si>
  <si>
    <t>JDE waktu TD</t>
  </si>
  <si>
    <t>harga</t>
  </si>
  <si>
    <t>T</t>
  </si>
  <si>
    <t>bujr rata2</t>
  </si>
  <si>
    <t>bulan(U)</t>
  </si>
  <si>
    <t>anomali rt2</t>
  </si>
  <si>
    <t>bulan(V)</t>
  </si>
  <si>
    <t>(U)</t>
  </si>
  <si>
    <t>Radian</t>
  </si>
  <si>
    <t>(V)</t>
  </si>
  <si>
    <t>bujur rata2</t>
  </si>
  <si>
    <t>mthr (L)</t>
  </si>
  <si>
    <t>radian (L)</t>
  </si>
  <si>
    <t>anomali rata2</t>
  </si>
  <si>
    <t>matahari (M)</t>
  </si>
  <si>
    <t>radian anomali</t>
  </si>
  <si>
    <t>rata2 mthr (M)</t>
  </si>
  <si>
    <t>koreksi</t>
  </si>
  <si>
    <t>total</t>
  </si>
  <si>
    <t>bujur sggh</t>
  </si>
  <si>
    <t>bulan</t>
  </si>
  <si>
    <t>sesungguhnya bulan</t>
  </si>
  <si>
    <t>M</t>
  </si>
  <si>
    <t>S</t>
  </si>
  <si>
    <t>beta</t>
  </si>
  <si>
    <t>posisi</t>
  </si>
  <si>
    <t>paralak(phi)</t>
  </si>
  <si>
    <t>rdian</t>
  </si>
  <si>
    <t>sudut jari2</t>
  </si>
  <si>
    <t>d;m;s</t>
  </si>
  <si>
    <t>jarak bumi</t>
  </si>
  <si>
    <t>dan bulan</t>
  </si>
  <si>
    <t>km</t>
  </si>
  <si>
    <t>eksentrisitas</t>
  </si>
  <si>
    <t>zero</t>
  </si>
  <si>
    <t xml:space="preserve">delta </t>
  </si>
  <si>
    <t>TO untuk JD</t>
  </si>
  <si>
    <t>GST</t>
  </si>
  <si>
    <t>waktu local</t>
  </si>
  <si>
    <t>Haour -</t>
  </si>
  <si>
    <t>Angel</t>
  </si>
  <si>
    <t>pukul</t>
  </si>
  <si>
    <t>d</t>
  </si>
  <si>
    <t>m</t>
  </si>
  <si>
    <t>h</t>
  </si>
  <si>
    <t>delta</t>
  </si>
  <si>
    <t>azimut dar</t>
  </si>
  <si>
    <t>azimut</t>
  </si>
  <si>
    <t>p0sisi</t>
  </si>
  <si>
    <t>bulan baru hijriyyah=</t>
  </si>
  <si>
    <t>tahun hijriyyah=</t>
  </si>
  <si>
    <t>markas:</t>
  </si>
  <si>
    <t>dr</t>
  </si>
  <si>
    <t>hari/masehi</t>
  </si>
  <si>
    <t>bulan /masehi</t>
  </si>
  <si>
    <t>tanggal/masehi</t>
  </si>
  <si>
    <t>tahun/masehi</t>
  </si>
  <si>
    <t>jamwib</t>
  </si>
  <si>
    <t>jam markas</t>
  </si>
  <si>
    <t>prediksi purnama</t>
  </si>
  <si>
    <t>nama</t>
  </si>
  <si>
    <t>ngawen</t>
  </si>
  <si>
    <t>date</t>
  </si>
  <si>
    <t>bumi - mathri</t>
  </si>
  <si>
    <t>kondisi mthr &amp; bulan</t>
  </si>
  <si>
    <t>bumi - bulan</t>
  </si>
  <si>
    <t>mthr Alpha</t>
  </si>
  <si>
    <t>right ascension</t>
  </si>
  <si>
    <t>bulan Alpha</t>
  </si>
  <si>
    <t>matahari/lmda</t>
  </si>
  <si>
    <t>bulan /Lamda</t>
  </si>
  <si>
    <t>declinasi</t>
  </si>
  <si>
    <t>matahari/Delta</t>
  </si>
  <si>
    <t>lintang eclip</t>
  </si>
  <si>
    <t>bulan/beta</t>
  </si>
  <si>
    <t xml:space="preserve">  declinasi bulan</t>
  </si>
  <si>
    <t>Azimut</t>
  </si>
  <si>
    <t>matahari</t>
  </si>
  <si>
    <t xml:space="preserve">Azimut </t>
  </si>
  <si>
    <t>jarak</t>
  </si>
  <si>
    <t>satua KM</t>
  </si>
  <si>
    <t>satuan KM</t>
  </si>
  <si>
    <t xml:space="preserve">radian </t>
  </si>
  <si>
    <t>epsilonzero</t>
  </si>
  <si>
    <t>angka merah eclips</t>
  </si>
  <si>
    <t>Jumat</t>
  </si>
  <si>
    <t>decml</t>
  </si>
  <si>
    <t>s-n/w-e</t>
  </si>
  <si>
    <t>N</t>
  </si>
  <si>
    <t>posisi bulan=</t>
  </si>
  <si>
    <t>JD - UT</t>
  </si>
  <si>
    <t>wita</t>
  </si>
  <si>
    <t>wit</t>
  </si>
  <si>
    <t>zone time</t>
  </si>
  <si>
    <t>delta t</t>
  </si>
  <si>
    <t>julian day ephemeris waktu TD</t>
  </si>
  <si>
    <t xml:space="preserve">         Bujur rata2 bulan (U)=</t>
  </si>
  <si>
    <t xml:space="preserve">  Anomali rata2 bulan (V) =</t>
  </si>
  <si>
    <t xml:space="preserve">           Omega =</t>
  </si>
  <si>
    <t>Bujur rata-rata matahari (L) =</t>
  </si>
  <si>
    <t>Anomali rt2 mthr(M) =</t>
  </si>
  <si>
    <t>koreksi 1</t>
  </si>
  <si>
    <t>koreksi 2</t>
  </si>
  <si>
    <t>koreksi 3</t>
  </si>
  <si>
    <t>koreksi 4</t>
  </si>
  <si>
    <t>koreksi 5</t>
  </si>
  <si>
    <t>koreksi 6</t>
  </si>
  <si>
    <t>total krksi</t>
  </si>
  <si>
    <t>Bujur sesungguhnya bulan (Lambda) =</t>
  </si>
  <si>
    <t>:</t>
  </si>
  <si>
    <t xml:space="preserve">              Epsilon Zero =</t>
  </si>
  <si>
    <t xml:space="preserve">             Omega =</t>
  </si>
  <si>
    <t xml:space="preserve">        Eksentrisitas orbit bumi (e) =</t>
  </si>
  <si>
    <t xml:space="preserve">      Jarak Bumi-Bulan (R) =</t>
  </si>
  <si>
    <t xml:space="preserve">          Delta Epsilon =</t>
  </si>
  <si>
    <t xml:space="preserve">         Epsilon =</t>
  </si>
  <si>
    <t>T0 untuk JD =</t>
  </si>
  <si>
    <t>LST =</t>
  </si>
  <si>
    <t>Hour Angle (HA) =</t>
  </si>
  <si>
    <t>Alpha =</t>
  </si>
  <si>
    <t>Altitude DMS =</t>
  </si>
  <si>
    <t xml:space="preserve">     Altitude =</t>
  </si>
  <si>
    <t xml:space="preserve">   azimuth DMS=</t>
  </si>
  <si>
    <t xml:space="preserve">     azimuth   =</t>
  </si>
  <si>
    <t xml:space="preserve">      Azimuth dari selatan =</t>
  </si>
  <si>
    <t xml:space="preserve">     alpha HMS=</t>
  </si>
  <si>
    <t>dtk busur</t>
  </si>
  <si>
    <t xml:space="preserve">    Bujur sesungguhnya bulan (D:M:S) =</t>
  </si>
  <si>
    <t xml:space="preserve">  Sudut jari-jari bulan (s) =</t>
  </si>
  <si>
    <t xml:space="preserve"> </t>
  </si>
  <si>
    <t>GST=</t>
  </si>
  <si>
    <t>kilometer</t>
  </si>
  <si>
    <t xml:space="preserve">         delta =</t>
  </si>
  <si>
    <t>delta  DMS=</t>
  </si>
  <si>
    <t>w</t>
  </si>
  <si>
    <t>LO=</t>
  </si>
  <si>
    <t>MO=</t>
  </si>
  <si>
    <t>C=</t>
  </si>
  <si>
    <t>e=</t>
  </si>
  <si>
    <t>L=</t>
  </si>
  <si>
    <t>M=</t>
  </si>
  <si>
    <t>epsilon zero</t>
  </si>
  <si>
    <t>delta epsilon</t>
  </si>
  <si>
    <t>JD pukul o  UT</t>
  </si>
  <si>
    <t>T untuk JD</t>
  </si>
  <si>
    <t>GST pukul o UT</t>
  </si>
  <si>
    <t>GST waktu local</t>
  </si>
  <si>
    <t>hour angle HA</t>
  </si>
  <si>
    <t>mthr bumi R</t>
  </si>
  <si>
    <t>lamda</t>
  </si>
  <si>
    <t>lamda DMS</t>
  </si>
  <si>
    <t>alpha HMS</t>
  </si>
  <si>
    <t>DMS</t>
  </si>
  <si>
    <t>azmt dari sltn</t>
  </si>
  <si>
    <t>mnt bsr</t>
  </si>
  <si>
    <t>dtk bbusur</t>
  </si>
  <si>
    <t xml:space="preserve">                                               Beta =</t>
  </si>
  <si>
    <t xml:space="preserve">                                  beta D:M:S =</t>
  </si>
  <si>
    <t xml:space="preserve">                         Parallaks (Phi) =</t>
  </si>
  <si>
    <t xml:space="preserve">                               paralak  DMS=</t>
  </si>
  <si>
    <t>Bulan</t>
  </si>
  <si>
    <t>Azimut=</t>
  </si>
  <si>
    <t>deklinasi/mail=</t>
  </si>
  <si>
    <t>jarak dgn bumi=</t>
  </si>
  <si>
    <t>altitude=</t>
  </si>
  <si>
    <t>Haur Angle=</t>
  </si>
  <si>
    <t>hasel</t>
  </si>
  <si>
    <t>altitude positif berarti masih diatas ufuk / negatif  maka sudah tenggelam salaam dari bang ALI MUHSIN</t>
  </si>
  <si>
    <t>angka c8-c13</t>
  </si>
  <si>
    <t>yakni prediksi bulan baru</t>
  </si>
  <si>
    <t>markas</t>
  </si>
  <si>
    <t>ngawen blora jateng</t>
  </si>
  <si>
    <t>ELONGASI</t>
  </si>
  <si>
    <t xml:space="preserve">satuan busur rubu' </t>
  </si>
  <si>
    <t>beda samat</t>
  </si>
  <si>
    <t>⁰</t>
  </si>
  <si>
    <t>stn</t>
  </si>
  <si>
    <t>´</t>
  </si>
  <si>
    <t>"</t>
  </si>
  <si>
    <t>bulan baru /ijtima'</t>
  </si>
  <si>
    <t>istiqbal</t>
  </si>
  <si>
    <t>ijtima'</t>
  </si>
  <si>
    <t>bisa di ambil di sheet prediksi saat ijtimak</t>
  </si>
  <si>
    <t>yakni imkan-rukyah pa belum saat ghurub</t>
  </si>
  <si>
    <t>mail-beda</t>
  </si>
  <si>
    <t>mail-sama</t>
  </si>
  <si>
    <t>posi-sama</t>
  </si>
  <si>
    <t>posi-beda</t>
  </si>
  <si>
    <t>jarak mail</t>
  </si>
  <si>
    <t>jarak-irtifa</t>
  </si>
  <si>
    <t>bisa di ambil di sheet prediksi saat istiqbal</t>
  </si>
  <si>
    <t>yakni prediksi bulan purnama</t>
  </si>
  <si>
    <t>beda Azmt</t>
  </si>
  <si>
    <t>harga T</t>
  </si>
  <si>
    <t>dec/mail</t>
  </si>
  <si>
    <t>U</t>
  </si>
  <si>
    <t>LO</t>
  </si>
  <si>
    <t>perata</t>
  </si>
  <si>
    <t>zawal</t>
  </si>
  <si>
    <t>f</t>
  </si>
  <si>
    <t>g</t>
  </si>
  <si>
    <t>irtifa,</t>
  </si>
  <si>
    <t>ghurub</t>
  </si>
  <si>
    <t>elevasi</t>
  </si>
  <si>
    <t>saat</t>
  </si>
  <si>
    <t>mail</t>
  </si>
  <si>
    <t>irtif ghurb</t>
  </si>
  <si>
    <t>saatghurb</t>
  </si>
  <si>
    <t>jd eph</t>
  </si>
  <si>
    <t>Hrg T</t>
  </si>
  <si>
    <t>irtf'</t>
  </si>
  <si>
    <t>thn hijri</t>
  </si>
  <si>
    <t>bln-h</t>
  </si>
  <si>
    <t>S/N</t>
  </si>
  <si>
    <t>E/W</t>
  </si>
  <si>
    <t>W</t>
  </si>
  <si>
    <t>ijtimak</t>
  </si>
  <si>
    <t>mn</t>
  </si>
  <si>
    <t>dt</t>
  </si>
  <si>
    <t>keduanya</t>
  </si>
  <si>
    <t>blan</t>
  </si>
  <si>
    <t>Hour Angle</t>
  </si>
  <si>
    <t>jika ijtima' qobla ghurub</t>
  </si>
  <si>
    <t>1-hari kemudian jika ijtima' ba'da ghurub</t>
  </si>
  <si>
    <t>jarak arde,sun,moon</t>
  </si>
  <si>
    <t>mail sun,moon</t>
  </si>
  <si>
    <t>azimut,sun,moon</t>
  </si>
  <si>
    <t>busur-rubu' HA</t>
  </si>
  <si>
    <t>istiqbal/prediksi purnama</t>
  </si>
  <si>
    <t>azimut/selisih</t>
  </si>
  <si>
    <t>elongasi</t>
  </si>
  <si>
    <t>slisih HA</t>
  </si>
  <si>
    <t>slisih mail-sm</t>
  </si>
  <si>
    <t>slisih mail-bd</t>
  </si>
  <si>
    <t>slish-alt-sama</t>
  </si>
  <si>
    <t>slisih-alt-bd</t>
  </si>
  <si>
    <t>slisih jauh</t>
  </si>
  <si>
    <t>posisi beda</t>
  </si>
  <si>
    <t>sun</t>
  </si>
  <si>
    <t>moon</t>
  </si>
  <si>
    <t>sehari kemudian setelah ijmak</t>
  </si>
  <si>
    <t>mon</t>
  </si>
  <si>
    <t>azimuth</t>
  </si>
  <si>
    <t>istikbal/purnama</t>
  </si>
  <si>
    <t>sun ijtm'alt</t>
  </si>
  <si>
    <t>mon ijtm'alt</t>
  </si>
  <si>
    <t>sun ijtm' azt</t>
  </si>
  <si>
    <t>moon ijtm' azt</t>
  </si>
  <si>
    <t>dec ijtm' sun</t>
  </si>
  <si>
    <t>dec ijtm' moon</t>
  </si>
  <si>
    <t>sun ijtm' HA</t>
  </si>
  <si>
    <t>moon ijtm' HA</t>
  </si>
  <si>
    <t>alt sun +1 hr</t>
  </si>
  <si>
    <t>alt moon+1hr</t>
  </si>
  <si>
    <t>azt sun+1hr</t>
  </si>
  <si>
    <t>aztmoon+1hr</t>
  </si>
  <si>
    <t>dec sun+1hr</t>
  </si>
  <si>
    <t>sun HA purnama</t>
  </si>
  <si>
    <t>moon dec purnama</t>
  </si>
  <si>
    <t>sun dec purnama</t>
  </si>
  <si>
    <t>monn azmt purnama</t>
  </si>
  <si>
    <t>Sun azmt purnama</t>
  </si>
  <si>
    <t>moon alt purnama</t>
  </si>
  <si>
    <t>sun alt purnama</t>
  </si>
  <si>
    <t>moon HA purnama</t>
  </si>
  <si>
    <t>dec mon+1hr</t>
  </si>
  <si>
    <t>HA sun+1hr</t>
  </si>
  <si>
    <t>HA moon+1hr</t>
  </si>
  <si>
    <t>azmt</t>
  </si>
  <si>
    <t xml:space="preserve">dec </t>
  </si>
  <si>
    <t>tanggal baru di persilahkan para qodhiil qudhot untuk  menyimpolken,,,,Assalamu'alaikum</t>
  </si>
  <si>
    <t>isikan</t>
  </si>
  <si>
    <t>data markas</t>
  </si>
  <si>
    <t>di sini</t>
  </si>
  <si>
    <t>pangkreman</t>
  </si>
</sst>
</file>

<file path=xl/styles.xml><?xml version="1.0" encoding="utf-8"?>
<styleSheet xmlns="http://schemas.openxmlformats.org/spreadsheetml/2006/main">
  <numFmts count="9">
    <numFmt numFmtId="164" formatCode="0.000000"/>
    <numFmt numFmtId="165" formatCode="[$-F400]h:mm:ss\ AM/PM"/>
    <numFmt numFmtId="166" formatCode="0.0"/>
    <numFmt numFmtId="167" formatCode="h:mm:ss;@"/>
    <numFmt numFmtId="168" formatCode="0.000"/>
    <numFmt numFmtId="169" formatCode="[$-421]dd\ mmmm\ yyyy;@"/>
    <numFmt numFmtId="170" formatCode="[h]:mm:ss;@"/>
    <numFmt numFmtId="171" formatCode="0.00000000"/>
    <numFmt numFmtId="172" formatCode="0.0000000000"/>
  </numFmts>
  <fonts count="29">
    <font>
      <sz val="11"/>
      <color theme="1"/>
      <name val="Arial"/>
      <family val="2"/>
      <charset val="1"/>
      <scheme val="minor"/>
    </font>
    <font>
      <b/>
      <sz val="11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u/>
      <sz val="11"/>
      <color theme="10"/>
      <name val="Calibri"/>
      <family val="2"/>
      <charset val="1"/>
    </font>
    <font>
      <b/>
      <sz val="9"/>
      <color theme="1"/>
      <name val="Arial"/>
      <family val="2"/>
      <scheme val="minor"/>
    </font>
    <font>
      <b/>
      <sz val="11"/>
      <color theme="1"/>
      <name val="Calibri"/>
      <family val="2"/>
    </font>
    <font>
      <b/>
      <sz val="9"/>
      <color theme="5" tint="-0.249977111117893"/>
      <name val="Arial"/>
      <family val="2"/>
      <scheme val="minor"/>
    </font>
    <font>
      <sz val="11"/>
      <color theme="5" tint="-0.249977111117893"/>
      <name val="Arial"/>
      <family val="2"/>
      <charset val="1"/>
      <scheme val="minor"/>
    </font>
    <font>
      <b/>
      <sz val="9"/>
      <color theme="5" tint="-0.249977111117893"/>
      <name val="Arial"/>
      <family val="2"/>
      <charset val="1"/>
      <scheme val="minor"/>
    </font>
    <font>
      <sz val="8"/>
      <color theme="1"/>
      <name val="Arial"/>
      <family val="2"/>
      <scheme val="minor"/>
    </font>
    <font>
      <b/>
      <sz val="11"/>
      <color rgb="FFC00000"/>
      <name val="Arial"/>
      <family val="2"/>
      <scheme val="minor"/>
    </font>
    <font>
      <b/>
      <sz val="11"/>
      <color theme="5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6500"/>
      <name val="Arial"/>
      <family val="2"/>
      <charset val="1"/>
      <scheme val="minor"/>
    </font>
    <font>
      <b/>
      <sz val="10"/>
      <color theme="1"/>
      <name val="Times New Roman"/>
      <family val="1"/>
      <scheme val="major"/>
    </font>
    <font>
      <b/>
      <sz val="11"/>
      <color rgb="FF9C6500"/>
      <name val="Arial"/>
      <family val="2"/>
      <scheme val="minor"/>
    </font>
    <font>
      <b/>
      <sz val="8"/>
      <color theme="1"/>
      <name val="Arial"/>
      <family val="2"/>
      <scheme val="minor"/>
    </font>
    <font>
      <b/>
      <sz val="11"/>
      <color rgb="FFFF0000"/>
      <name val="Calibri"/>
      <family val="2"/>
    </font>
    <font>
      <b/>
      <sz val="11"/>
      <color rgb="FFC00000"/>
      <name val="Calibri"/>
      <family val="2"/>
    </font>
    <font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theme="3" tint="0.39997558519241921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theme="4"/>
      <name val="Arial"/>
      <family val="2"/>
      <charset val="1"/>
      <scheme val="minor"/>
    </font>
    <font>
      <sz val="11"/>
      <color theme="1"/>
      <name val="Calibri"/>
      <family val="2"/>
    </font>
    <font>
      <sz val="9"/>
      <color theme="1"/>
      <name val="Arial"/>
      <family val="2"/>
      <charset val="1"/>
      <scheme val="minor"/>
    </font>
    <font>
      <sz val="10"/>
      <color theme="1"/>
      <name val="Cambria"/>
      <family val="1"/>
    </font>
    <font>
      <b/>
      <sz val="10"/>
      <color theme="1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FB6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4" fillId="16" borderId="0" applyNumberFormat="0" applyBorder="0" applyAlignment="0" applyProtection="0"/>
  </cellStyleXfs>
  <cellXfs count="290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21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2" fontId="0" fillId="0" borderId="0" xfId="0" applyNumberFormat="1"/>
    <xf numFmtId="165" fontId="0" fillId="0" borderId="2" xfId="0" applyNumberFormat="1" applyFill="1" applyBorder="1"/>
    <xf numFmtId="0" fontId="0" fillId="4" borderId="1" xfId="0" applyFill="1" applyBorder="1" applyAlignment="1">
      <alignment horizontal="center"/>
    </xf>
    <xf numFmtId="21" fontId="0" fillId="4" borderId="1" xfId="0" applyNumberFormat="1" applyFill="1" applyBorder="1"/>
    <xf numFmtId="0" fontId="1" fillId="0" borderId="0" xfId="0" applyFont="1"/>
    <xf numFmtId="165" fontId="0" fillId="4" borderId="1" xfId="0" applyNumberFormat="1" applyFill="1" applyBorder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14" fontId="0" fillId="0" borderId="0" xfId="0" applyNumberFormat="1"/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/>
    <xf numFmtId="21" fontId="0" fillId="6" borderId="1" xfId="0" applyNumberFormat="1" applyFill="1" applyBorder="1" applyAlignment="1">
      <alignment horizontal="center"/>
    </xf>
    <xf numFmtId="21" fontId="0" fillId="3" borderId="1" xfId="0" applyNumberFormat="1" applyFill="1" applyBorder="1"/>
    <xf numFmtId="21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9" fontId="0" fillId="0" borderId="0" xfId="0" applyNumberFormat="1"/>
    <xf numFmtId="0" fontId="5" fillId="0" borderId="0" xfId="0" applyFont="1" applyAlignment="1">
      <alignment horizontal="center"/>
    </xf>
    <xf numFmtId="0" fontId="0" fillId="11" borderId="1" xfId="0" applyFill="1" applyBorder="1" applyProtection="1"/>
    <xf numFmtId="0" fontId="1" fillId="11" borderId="1" xfId="0" applyFont="1" applyFill="1" applyBorder="1" applyProtection="1"/>
    <xf numFmtId="22" fontId="1" fillId="0" borderId="0" xfId="0" applyNumberFormat="1" applyFont="1"/>
    <xf numFmtId="0" fontId="4" fillId="0" borderId="0" xfId="1" applyNumberFormat="1" applyAlignment="1" applyProtection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5" xfId="0" applyBorder="1"/>
    <xf numFmtId="0" fontId="8" fillId="13" borderId="0" xfId="0" applyFont="1" applyFill="1"/>
    <xf numFmtId="0" fontId="9" fillId="13" borderId="0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0" fontId="1" fillId="11" borderId="1" xfId="0" applyNumberFormat="1" applyFont="1" applyFill="1" applyBorder="1" applyAlignment="1" applyProtection="1">
      <alignment horizontal="center"/>
      <protection locked="0"/>
    </xf>
    <xf numFmtId="2" fontId="1" fillId="11" borderId="1" xfId="0" applyNumberFormat="1" applyFont="1" applyFill="1" applyBorder="1" applyAlignment="1" applyProtection="1">
      <alignment horizontal="center"/>
      <protection locked="0"/>
    </xf>
    <xf numFmtId="0" fontId="6" fillId="11" borderId="1" xfId="0" applyFont="1" applyFill="1" applyBorder="1" applyAlignment="1" applyProtection="1">
      <alignment horizontal="center"/>
      <protection locked="0"/>
    </xf>
    <xf numFmtId="0" fontId="1" fillId="11" borderId="1" xfId="0" applyFont="1" applyFill="1" applyBorder="1" applyProtection="1">
      <protection locked="0"/>
    </xf>
    <xf numFmtId="0" fontId="1" fillId="11" borderId="1" xfId="0" applyFont="1" applyFill="1" applyBorder="1" applyAlignment="1" applyProtection="1">
      <alignment horizontal="center"/>
      <protection locked="0"/>
    </xf>
    <xf numFmtId="0" fontId="1" fillId="11" borderId="1" xfId="0" applyNumberFormat="1" applyFont="1" applyFill="1" applyBorder="1" applyProtection="1">
      <protection locked="0"/>
    </xf>
    <xf numFmtId="0" fontId="0" fillId="11" borderId="1" xfId="0" applyFill="1" applyBorder="1" applyProtection="1">
      <protection locked="0"/>
    </xf>
    <xf numFmtId="0" fontId="0" fillId="11" borderId="1" xfId="0" applyFill="1" applyBorder="1" applyAlignment="1" applyProtection="1">
      <alignment horizontal="center"/>
      <protection locked="0"/>
    </xf>
    <xf numFmtId="0" fontId="0" fillId="11" borderId="1" xfId="0" quotePrefix="1" applyFill="1" applyBorder="1" applyAlignment="1" applyProtection="1">
      <alignment horizontal="center"/>
      <protection locked="0"/>
    </xf>
    <xf numFmtId="165" fontId="1" fillId="11" borderId="1" xfId="0" applyNumberFormat="1" applyFont="1" applyFill="1" applyBorder="1" applyAlignment="1" applyProtection="1">
      <alignment horizontal="center"/>
      <protection locked="0"/>
    </xf>
    <xf numFmtId="170" fontId="1" fillId="11" borderId="1" xfId="0" applyNumberFormat="1" applyFont="1" applyFill="1" applyBorder="1" applyAlignment="1" applyProtection="1">
      <alignment horizontal="center"/>
      <protection locked="0"/>
    </xf>
    <xf numFmtId="21" fontId="0" fillId="11" borderId="1" xfId="0" applyNumberFormat="1" applyFill="1" applyBorder="1" applyAlignment="1" applyProtection="1">
      <alignment horizontal="center"/>
      <protection locked="0"/>
    </xf>
    <xf numFmtId="0" fontId="1" fillId="0" borderId="1" xfId="0" applyNumberFormat="1" applyFont="1" applyBorder="1" applyAlignment="1" applyProtection="1">
      <alignment horizontal="center"/>
      <protection locked="0"/>
    </xf>
    <xf numFmtId="168" fontId="1" fillId="0" borderId="1" xfId="0" applyNumberFormat="1" applyFon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72" fontId="0" fillId="0" borderId="1" xfId="0" applyNumberFormat="1" applyBorder="1" applyProtection="1">
      <protection locked="0"/>
    </xf>
    <xf numFmtId="164" fontId="0" fillId="0" borderId="1" xfId="0" applyNumberFormat="1" applyBorder="1" applyProtection="1">
      <protection locked="0"/>
    </xf>
    <xf numFmtId="171" fontId="0" fillId="0" borderId="1" xfId="0" applyNumberForma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65" fontId="1" fillId="0" borderId="1" xfId="0" applyNumberFormat="1" applyFont="1" applyBorder="1" applyProtection="1">
      <protection locked="0"/>
    </xf>
    <xf numFmtId="0" fontId="3" fillId="3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0" fillId="0" borderId="0" xfId="0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6" fontId="1" fillId="0" borderId="0" xfId="0" applyNumberFormat="1" applyFont="1" applyProtection="1">
      <protection locked="0"/>
    </xf>
    <xf numFmtId="2" fontId="1" fillId="0" borderId="0" xfId="0" applyNumberFormat="1" applyFont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0" borderId="3" xfId="0" applyFont="1" applyBorder="1" applyProtection="1"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1" fontId="1" fillId="5" borderId="1" xfId="0" applyNumberFormat="1" applyFont="1" applyFill="1" applyBorder="1" applyAlignment="1" applyProtection="1">
      <alignment horizontal="center"/>
      <protection locked="0" hidden="1"/>
    </xf>
    <xf numFmtId="1" fontId="2" fillId="5" borderId="1" xfId="0" applyNumberFormat="1" applyFont="1" applyFill="1" applyBorder="1" applyAlignment="1" applyProtection="1">
      <alignment horizontal="center"/>
      <protection locked="0" hidden="1"/>
    </xf>
    <xf numFmtId="166" fontId="1" fillId="0" borderId="1" xfId="0" applyNumberFormat="1" applyFont="1" applyBorder="1" applyProtection="1">
      <protection locked="0"/>
    </xf>
    <xf numFmtId="0" fontId="1" fillId="5" borderId="1" xfId="0" applyNumberFormat="1" applyFont="1" applyFill="1" applyBorder="1" applyAlignment="1" applyProtection="1">
      <alignment horizontal="center"/>
      <protection locked="0" hidden="1"/>
    </xf>
    <xf numFmtId="166" fontId="1" fillId="2" borderId="1" xfId="0" applyNumberFormat="1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Protection="1">
      <protection locked="0"/>
    </xf>
    <xf numFmtId="165" fontId="1" fillId="5" borderId="1" xfId="0" applyNumberFormat="1" applyFont="1" applyFill="1" applyBorder="1" applyAlignment="1" applyProtection="1">
      <alignment horizontal="center"/>
      <protection locked="0" hidden="1"/>
    </xf>
    <xf numFmtId="165" fontId="2" fillId="5" borderId="1" xfId="0" applyNumberFormat="1" applyFont="1" applyFill="1" applyBorder="1" applyAlignment="1" applyProtection="1">
      <alignment horizontal="center"/>
      <protection locked="0" hidden="1"/>
    </xf>
    <xf numFmtId="165" fontId="1" fillId="5" borderId="3" xfId="0" applyNumberFormat="1" applyFont="1" applyFill="1" applyBorder="1" applyAlignment="1" applyProtection="1">
      <alignment horizontal="center"/>
      <protection locked="0" hidden="1"/>
    </xf>
    <xf numFmtId="165" fontId="2" fillId="5" borderId="3" xfId="0" applyNumberFormat="1" applyFont="1" applyFill="1" applyBorder="1" applyAlignment="1" applyProtection="1">
      <alignment horizontal="center"/>
      <protection locked="0" hidden="1"/>
    </xf>
    <xf numFmtId="0" fontId="2" fillId="8" borderId="1" xfId="0" applyFont="1" applyFill="1" applyBorder="1" applyProtection="1">
      <protection locked="0"/>
    </xf>
    <xf numFmtId="166" fontId="2" fillId="8" borderId="1" xfId="0" applyNumberFormat="1" applyFont="1" applyFill="1" applyBorder="1" applyProtection="1">
      <protection locked="0"/>
    </xf>
    <xf numFmtId="168" fontId="2" fillId="8" borderId="1" xfId="0" applyNumberFormat="1" applyFont="1" applyFill="1" applyBorder="1" applyAlignment="1" applyProtection="1">
      <alignment horizontal="center"/>
      <protection locked="0"/>
    </xf>
    <xf numFmtId="2" fontId="2" fillId="8" borderId="1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14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166" fontId="1" fillId="0" borderId="0" xfId="0" applyNumberFormat="1" applyFont="1" applyAlignment="1" applyProtection="1">
      <alignment horizontal="center"/>
      <protection locked="0"/>
    </xf>
    <xf numFmtId="21" fontId="1" fillId="0" borderId="0" xfId="0" applyNumberFormat="1" applyFont="1" applyAlignment="1" applyProtection="1">
      <alignment horizontal="center"/>
      <protection locked="0"/>
    </xf>
    <xf numFmtId="168" fontId="1" fillId="0" borderId="0" xfId="0" applyNumberFormat="1" applyFont="1" applyAlignment="1" applyProtection="1">
      <alignment horizontal="center"/>
      <protection locked="0"/>
    </xf>
    <xf numFmtId="2" fontId="3" fillId="0" borderId="0" xfId="0" applyNumberFormat="1" applyFont="1" applyAlignment="1" applyProtection="1">
      <alignment horizontal="center"/>
      <protection locked="0"/>
    </xf>
    <xf numFmtId="0" fontId="1" fillId="6" borderId="1" xfId="0" applyFont="1" applyFill="1" applyBorder="1" applyProtection="1">
      <protection locked="0"/>
    </xf>
    <xf numFmtId="14" fontId="1" fillId="6" borderId="1" xfId="0" applyNumberFormat="1" applyFont="1" applyFill="1" applyBorder="1" applyProtection="1">
      <protection locked="0"/>
    </xf>
    <xf numFmtId="167" fontId="1" fillId="6" borderId="1" xfId="0" applyNumberFormat="1" applyFont="1" applyFill="1" applyBorder="1" applyProtection="1"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166" fontId="1" fillId="6" borderId="1" xfId="0" applyNumberFormat="1" applyFont="1" applyFill="1" applyBorder="1" applyAlignment="1" applyProtection="1">
      <alignment horizontal="center"/>
      <protection locked="0"/>
    </xf>
    <xf numFmtId="21" fontId="1" fillId="6" borderId="1" xfId="0" applyNumberFormat="1" applyFont="1" applyFill="1" applyBorder="1" applyAlignment="1" applyProtection="1">
      <alignment horizontal="center"/>
      <protection locked="0"/>
    </xf>
    <xf numFmtId="168" fontId="1" fillId="6" borderId="1" xfId="0" applyNumberFormat="1" applyFont="1" applyFill="1" applyBorder="1" applyAlignment="1" applyProtection="1">
      <alignment horizontal="center"/>
      <protection locked="0"/>
    </xf>
    <xf numFmtId="2" fontId="1" fillId="6" borderId="1" xfId="0" applyNumberFormat="1" applyFont="1" applyFill="1" applyBorder="1" applyAlignment="1" applyProtection="1">
      <alignment horizontal="center"/>
      <protection locked="0"/>
    </xf>
    <xf numFmtId="2" fontId="3" fillId="6" borderId="1" xfId="0" applyNumberFormat="1" applyFont="1" applyFill="1" applyBorder="1" applyAlignment="1" applyProtection="1">
      <alignment horizontal="center"/>
      <protection locked="0"/>
    </xf>
    <xf numFmtId="0" fontId="1" fillId="7" borderId="1" xfId="0" applyFont="1" applyFill="1" applyBorder="1" applyProtection="1">
      <protection locked="0"/>
    </xf>
    <xf numFmtId="14" fontId="1" fillId="7" borderId="1" xfId="0" applyNumberFormat="1" applyFont="1" applyFill="1" applyBorder="1" applyProtection="1">
      <protection locked="0"/>
    </xf>
    <xf numFmtId="167" fontId="1" fillId="7" borderId="1" xfId="0" applyNumberFormat="1" applyFont="1" applyFill="1" applyBorder="1" applyProtection="1">
      <protection locked="0"/>
    </xf>
    <xf numFmtId="0" fontId="1" fillId="7" borderId="1" xfId="0" applyFont="1" applyFill="1" applyBorder="1" applyAlignment="1" applyProtection="1">
      <alignment horizontal="center"/>
      <protection locked="0"/>
    </xf>
    <xf numFmtId="166" fontId="1" fillId="7" borderId="1" xfId="0" applyNumberFormat="1" applyFont="1" applyFill="1" applyBorder="1" applyAlignment="1" applyProtection="1">
      <alignment horizontal="center"/>
      <protection locked="0"/>
    </xf>
    <xf numFmtId="21" fontId="1" fillId="7" borderId="1" xfId="0" applyNumberFormat="1" applyFont="1" applyFill="1" applyBorder="1" applyAlignment="1" applyProtection="1">
      <alignment horizontal="center"/>
      <protection locked="0"/>
    </xf>
    <xf numFmtId="168" fontId="1" fillId="7" borderId="1" xfId="0" applyNumberFormat="1" applyFont="1" applyFill="1" applyBorder="1" applyAlignment="1" applyProtection="1">
      <alignment horizontal="center"/>
      <protection locked="0"/>
    </xf>
    <xf numFmtId="2" fontId="1" fillId="7" borderId="1" xfId="0" applyNumberFormat="1" applyFont="1" applyFill="1" applyBorder="1" applyAlignment="1" applyProtection="1">
      <alignment horizontal="center"/>
      <protection locked="0"/>
    </xf>
    <xf numFmtId="0" fontId="1" fillId="12" borderId="1" xfId="0" applyFont="1" applyFill="1" applyBorder="1" applyProtection="1">
      <protection locked="0"/>
    </xf>
    <xf numFmtId="0" fontId="1" fillId="12" borderId="1" xfId="0" applyFont="1" applyFill="1" applyBorder="1" applyAlignment="1" applyProtection="1">
      <alignment horizontal="center"/>
      <protection locked="0"/>
    </xf>
    <xf numFmtId="0" fontId="1" fillId="12" borderId="0" xfId="0" applyFont="1" applyFill="1" applyAlignment="1" applyProtection="1">
      <alignment horizontal="center"/>
      <protection locked="0"/>
    </xf>
    <xf numFmtId="0" fontId="1" fillId="12" borderId="2" xfId="0" applyFont="1" applyFill="1" applyBorder="1" applyProtection="1">
      <protection locked="0"/>
    </xf>
    <xf numFmtId="0" fontId="0" fillId="0" borderId="3" xfId="0" applyFill="1" applyBorder="1"/>
    <xf numFmtId="0" fontId="3" fillId="3" borderId="1" xfId="0" applyNumberFormat="1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11" fillId="9" borderId="1" xfId="0" applyFont="1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2" borderId="6" xfId="0" applyFill="1" applyBorder="1"/>
    <xf numFmtId="0" fontId="0" fillId="9" borderId="7" xfId="0" applyFill="1" applyBorder="1"/>
    <xf numFmtId="0" fontId="0" fillId="15" borderId="7" xfId="0" applyFill="1" applyBorder="1"/>
    <xf numFmtId="0" fontId="0" fillId="14" borderId="7" xfId="0" applyFill="1" applyBorder="1"/>
    <xf numFmtId="0" fontId="0" fillId="2" borderId="8" xfId="0" applyFill="1" applyBorder="1"/>
    <xf numFmtId="0" fontId="0" fillId="9" borderId="0" xfId="0" applyFill="1" applyBorder="1"/>
    <xf numFmtId="0" fontId="0" fillId="15" borderId="0" xfId="0" applyFill="1" applyBorder="1"/>
    <xf numFmtId="0" fontId="0" fillId="14" borderId="0" xfId="0" applyFill="1" applyBorder="1"/>
    <xf numFmtId="0" fontId="0" fillId="2" borderId="9" xfId="0" applyFill="1" applyBorder="1"/>
    <xf numFmtId="0" fontId="0" fillId="9" borderId="10" xfId="0" applyFill="1" applyBorder="1"/>
    <xf numFmtId="0" fontId="0" fillId="15" borderId="10" xfId="0" applyFill="1" applyBorder="1"/>
    <xf numFmtId="0" fontId="0" fillId="14" borderId="10" xfId="0" applyFill="1" applyBorder="1"/>
    <xf numFmtId="0" fontId="0" fillId="0" borderId="0" xfId="0" applyFill="1"/>
    <xf numFmtId="0" fontId="10" fillId="0" borderId="1" xfId="0" applyFont="1" applyBorder="1" applyAlignment="1" applyProtection="1">
      <alignment horizontal="center"/>
      <protection locked="0"/>
    </xf>
    <xf numFmtId="169" fontId="1" fillId="0" borderId="1" xfId="0" applyNumberFormat="1" applyFont="1" applyBorder="1" applyAlignment="1" applyProtection="1">
      <alignment horizontal="center"/>
      <protection locked="0"/>
    </xf>
    <xf numFmtId="0" fontId="1" fillId="10" borderId="1" xfId="0" applyFont="1" applyFill="1" applyBorder="1" applyAlignment="1" applyProtection="1">
      <alignment horizontal="center"/>
      <protection locked="0"/>
    </xf>
    <xf numFmtId="168" fontId="1" fillId="10" borderId="1" xfId="0" applyNumberFormat="1" applyFont="1" applyFill="1" applyBorder="1" applyAlignment="1" applyProtection="1">
      <alignment horizontal="center"/>
      <protection locked="0"/>
    </xf>
    <xf numFmtId="0" fontId="1" fillId="9" borderId="1" xfId="0" applyFont="1" applyFill="1" applyBorder="1" applyAlignment="1" applyProtection="1">
      <alignment horizontal="center"/>
      <protection locked="0"/>
    </xf>
    <xf numFmtId="0" fontId="1" fillId="9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/>
    <xf numFmtId="0" fontId="1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3" fillId="3" borderId="3" xfId="0" applyFont="1" applyFill="1" applyBorder="1" applyAlignment="1" applyProtection="1">
      <alignment horizontal="center"/>
      <protection locked="0"/>
    </xf>
    <xf numFmtId="0" fontId="11" fillId="9" borderId="3" xfId="0" applyFont="1" applyFill="1" applyBorder="1" applyAlignment="1" applyProtection="1">
      <alignment horizontal="center"/>
      <protection locked="0"/>
    </xf>
    <xf numFmtId="0" fontId="1" fillId="0" borderId="11" xfId="0" applyFont="1" applyBorder="1"/>
    <xf numFmtId="0" fontId="3" fillId="0" borderId="11" xfId="0" applyFont="1" applyBorder="1" applyProtection="1">
      <protection locked="0"/>
    </xf>
    <xf numFmtId="0" fontId="12" fillId="0" borderId="11" xfId="0" applyFont="1" applyBorder="1" applyProtection="1">
      <protection locked="0"/>
    </xf>
    <xf numFmtId="0" fontId="10" fillId="0" borderId="12" xfId="0" applyFont="1" applyBorder="1"/>
    <xf numFmtId="0" fontId="13" fillId="0" borderId="13" xfId="0" applyFont="1" applyBorder="1" applyProtection="1">
      <protection locked="0"/>
    </xf>
    <xf numFmtId="0" fontId="13" fillId="0" borderId="14" xfId="0" applyFont="1" applyBorder="1" applyProtection="1">
      <protection locked="0"/>
    </xf>
    <xf numFmtId="0" fontId="1" fillId="2" borderId="1" xfId="0" applyFont="1" applyFill="1" applyBorder="1"/>
    <xf numFmtId="0" fontId="15" fillId="0" borderId="1" xfId="0" applyFont="1" applyBorder="1" applyProtection="1">
      <protection locked="0"/>
    </xf>
    <xf numFmtId="0" fontId="16" fillId="16" borderId="1" xfId="2" applyFont="1" applyBorder="1" applyAlignment="1" applyProtection="1">
      <alignment horizontal="center"/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17" fillId="2" borderId="1" xfId="0" applyFont="1" applyFill="1" applyBorder="1" applyAlignment="1">
      <alignment horizontal="center"/>
    </xf>
    <xf numFmtId="0" fontId="1" fillId="0" borderId="11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center"/>
      <protection locked="0"/>
    </xf>
    <xf numFmtId="0" fontId="1" fillId="0" borderId="11" xfId="0" quotePrefix="1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 applyProtection="1">
      <alignment horizontal="center"/>
      <protection locked="0"/>
    </xf>
    <xf numFmtId="0" fontId="19" fillId="9" borderId="1" xfId="0" applyFont="1" applyFill="1" applyBorder="1" applyAlignment="1" applyProtection="1">
      <alignment horizontal="center"/>
      <protection locked="0"/>
    </xf>
    <xf numFmtId="1" fontId="1" fillId="2" borderId="1" xfId="0" applyNumberFormat="1" applyFont="1" applyFill="1" applyBorder="1"/>
    <xf numFmtId="0" fontId="1" fillId="0" borderId="2" xfId="0" applyFont="1" applyBorder="1" applyAlignment="1" applyProtection="1">
      <alignment horizontal="center"/>
      <protection locked="0"/>
    </xf>
    <xf numFmtId="0" fontId="1" fillId="0" borderId="5" xfId="0" applyFont="1" applyBorder="1" applyAlignment="1">
      <alignment horizontal="center"/>
    </xf>
    <xf numFmtId="0" fontId="1" fillId="0" borderId="15" xfId="0" applyFont="1" applyBorder="1"/>
    <xf numFmtId="0" fontId="1" fillId="0" borderId="2" xfId="0" applyFont="1" applyBorder="1" applyAlignment="1">
      <alignment horizontal="center"/>
    </xf>
    <xf numFmtId="2" fontId="2" fillId="5" borderId="11" xfId="0" applyNumberFormat="1" applyFont="1" applyFill="1" applyBorder="1" applyAlignment="1" applyProtection="1">
      <alignment horizontal="center"/>
      <protection locked="0"/>
    </xf>
    <xf numFmtId="2" fontId="1" fillId="0" borderId="15" xfId="0" applyNumberFormat="1" applyFont="1" applyBorder="1" applyAlignment="1" applyProtection="1">
      <alignment horizontal="center"/>
      <protection locked="0"/>
    </xf>
    <xf numFmtId="168" fontId="1" fillId="5" borderId="11" xfId="0" applyNumberFormat="1" applyFont="1" applyFill="1" applyBorder="1" applyAlignment="1" applyProtection="1">
      <alignment horizontal="center"/>
      <protection locked="0"/>
    </xf>
    <xf numFmtId="168" fontId="1" fillId="0" borderId="15" xfId="0" applyNumberFormat="1" applyFont="1" applyBorder="1" applyAlignment="1" applyProtection="1">
      <alignment horizontal="center"/>
      <protection locked="0"/>
    </xf>
    <xf numFmtId="1" fontId="1" fillId="0" borderId="2" xfId="0" applyNumberFormat="1" applyFont="1" applyBorder="1" applyAlignment="1" applyProtection="1">
      <alignment horizontal="center"/>
      <protection locked="0"/>
    </xf>
    <xf numFmtId="1" fontId="1" fillId="10" borderId="1" xfId="0" applyNumberFormat="1" applyFont="1" applyFill="1" applyBorder="1" applyAlignment="1" applyProtection="1">
      <alignment horizontal="center"/>
      <protection locked="0"/>
    </xf>
    <xf numFmtId="0" fontId="0" fillId="0" borderId="15" xfId="0" applyBorder="1"/>
    <xf numFmtId="0" fontId="22" fillId="9" borderId="5" xfId="0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/>
    </xf>
    <xf numFmtId="0" fontId="22" fillId="9" borderId="2" xfId="0" applyFont="1" applyFill="1" applyBorder="1" applyAlignment="1">
      <alignment horizontal="center"/>
    </xf>
    <xf numFmtId="0" fontId="1" fillId="9" borderId="1" xfId="0" applyFont="1" applyFill="1" applyBorder="1" applyProtection="1">
      <protection locked="0"/>
    </xf>
    <xf numFmtId="0" fontId="16" fillId="9" borderId="1" xfId="2" applyFont="1" applyFill="1" applyBorder="1" applyProtection="1">
      <protection locked="0"/>
    </xf>
    <xf numFmtId="0" fontId="16" fillId="9" borderId="1" xfId="2" applyFont="1" applyFill="1" applyBorder="1" applyAlignment="1" applyProtection="1">
      <alignment horizontal="center"/>
      <protection locked="0"/>
    </xf>
    <xf numFmtId="0" fontId="23" fillId="9" borderId="15" xfId="0" applyFont="1" applyFill="1" applyBorder="1"/>
    <xf numFmtId="0" fontId="3" fillId="0" borderId="0" xfId="0" applyFont="1" applyBorder="1"/>
    <xf numFmtId="0" fontId="23" fillId="9" borderId="5" xfId="0" applyFont="1" applyFill="1" applyBorder="1" applyAlignment="1">
      <alignment horizontal="center"/>
    </xf>
    <xf numFmtId="0" fontId="23" fillId="9" borderId="1" xfId="0" applyFont="1" applyFill="1" applyBorder="1" applyAlignment="1">
      <alignment horizontal="center"/>
    </xf>
    <xf numFmtId="0" fontId="23" fillId="9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0" fillId="0" borderId="0" xfId="0" applyFont="1"/>
    <xf numFmtId="0" fontId="24" fillId="0" borderId="0" xfId="0" applyFont="1"/>
    <xf numFmtId="1" fontId="1" fillId="0" borderId="1" xfId="0" applyNumberFormat="1" applyFont="1" applyBorder="1" applyAlignment="1" applyProtection="1">
      <alignment horizontal="center"/>
      <protection locked="0"/>
    </xf>
    <xf numFmtId="0" fontId="21" fillId="9" borderId="1" xfId="2" applyFont="1" applyFill="1" applyBorder="1" applyProtection="1">
      <protection locked="0"/>
    </xf>
    <xf numFmtId="0" fontId="21" fillId="9" borderId="1" xfId="2" applyFont="1" applyFill="1" applyBorder="1" applyAlignment="1" applyProtection="1">
      <alignment horizontal="center"/>
      <protection locked="0"/>
    </xf>
    <xf numFmtId="2" fontId="1" fillId="0" borderId="0" xfId="0" applyNumberFormat="1" applyFont="1"/>
    <xf numFmtId="0" fontId="0" fillId="0" borderId="0" xfId="0" applyNumberFormat="1"/>
    <xf numFmtId="2" fontId="2" fillId="8" borderId="4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Protection="1"/>
    <xf numFmtId="0" fontId="3" fillId="3" borderId="1" xfId="0" applyFont="1" applyFill="1" applyBorder="1" applyAlignment="1" applyProtection="1">
      <alignment horizontal="center"/>
    </xf>
    <xf numFmtId="0" fontId="0" fillId="0" borderId="0" xfId="0" applyProtection="1"/>
    <xf numFmtId="0" fontId="11" fillId="9" borderId="1" xfId="0" applyFont="1" applyFill="1" applyBorder="1" applyAlignment="1" applyProtection="1">
      <alignment horizontal="center"/>
    </xf>
    <xf numFmtId="0" fontId="1" fillId="2" borderId="1" xfId="0" applyFont="1" applyFill="1" applyBorder="1" applyProtection="1"/>
    <xf numFmtId="0" fontId="17" fillId="2" borderId="1" xfId="0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0" fontId="3" fillId="3" borderId="1" xfId="0" applyNumberFormat="1" applyFont="1" applyFill="1" applyBorder="1" applyAlignment="1" applyProtection="1">
      <alignment horizontal="center"/>
    </xf>
    <xf numFmtId="0" fontId="1" fillId="0" borderId="2" xfId="0" applyFont="1" applyBorder="1" applyProtection="1"/>
    <xf numFmtId="0" fontId="18" fillId="3" borderId="1" xfId="0" applyFont="1" applyFill="1" applyBorder="1" applyAlignment="1" applyProtection="1">
      <alignment horizontal="center"/>
    </xf>
    <xf numFmtId="0" fontId="19" fillId="9" borderId="1" xfId="0" applyFont="1" applyFill="1" applyBorder="1" applyAlignment="1" applyProtection="1">
      <alignment horizontal="center"/>
    </xf>
    <xf numFmtId="1" fontId="1" fillId="2" borderId="1" xfId="0" applyNumberFormat="1" applyFont="1" applyFill="1" applyBorder="1" applyProtection="1"/>
    <xf numFmtId="2" fontId="1" fillId="0" borderId="0" xfId="0" applyNumberFormat="1" applyFont="1" applyProtection="1"/>
    <xf numFmtId="0" fontId="1" fillId="0" borderId="1" xfId="0" applyFont="1" applyBorder="1" applyProtection="1"/>
    <xf numFmtId="0" fontId="1" fillId="0" borderId="3" xfId="0" applyFont="1" applyBorder="1" applyProtection="1"/>
    <xf numFmtId="0" fontId="3" fillId="3" borderId="3" xfId="0" applyFont="1" applyFill="1" applyBorder="1" applyAlignment="1" applyProtection="1">
      <alignment horizontal="center"/>
    </xf>
    <xf numFmtId="0" fontId="11" fillId="9" borderId="3" xfId="0" applyFont="1" applyFill="1" applyBorder="1" applyAlignment="1" applyProtection="1">
      <alignment horizontal="center"/>
    </xf>
    <xf numFmtId="0" fontId="10" fillId="0" borderId="12" xfId="0" applyFont="1" applyBorder="1" applyProtection="1"/>
    <xf numFmtId="0" fontId="13" fillId="0" borderId="13" xfId="0" applyFont="1" applyBorder="1" applyProtection="1"/>
    <xf numFmtId="0" fontId="13" fillId="0" borderId="14" xfId="0" applyFont="1" applyBorder="1" applyProtection="1"/>
    <xf numFmtId="0" fontId="1" fillId="0" borderId="11" xfId="0" applyFont="1" applyBorder="1" applyProtection="1"/>
    <xf numFmtId="0" fontId="3" fillId="0" borderId="11" xfId="0" applyFont="1" applyBorder="1" applyProtection="1"/>
    <xf numFmtId="0" fontId="6" fillId="0" borderId="11" xfId="0" applyFont="1" applyBorder="1" applyAlignment="1" applyProtection="1">
      <alignment horizontal="center" vertical="center"/>
    </xf>
    <xf numFmtId="0" fontId="1" fillId="0" borderId="11" xfId="0" quotePrefix="1" applyFont="1" applyBorder="1" applyAlignment="1" applyProtection="1">
      <alignment horizontal="center"/>
    </xf>
    <xf numFmtId="0" fontId="1" fillId="0" borderId="11" xfId="0" applyFont="1" applyBorder="1" applyAlignment="1" applyProtection="1">
      <alignment horizontal="center"/>
    </xf>
    <xf numFmtId="0" fontId="0" fillId="0" borderId="0" xfId="0" applyBorder="1" applyProtection="1"/>
    <xf numFmtId="0" fontId="12" fillId="0" borderId="11" xfId="0" applyFont="1" applyBorder="1" applyProtection="1"/>
    <xf numFmtId="0" fontId="6" fillId="0" borderId="11" xfId="0" applyFont="1" applyBorder="1" applyAlignment="1" applyProtection="1">
      <alignment horizontal="center"/>
    </xf>
    <xf numFmtId="0" fontId="15" fillId="0" borderId="1" xfId="0" applyFont="1" applyBorder="1" applyProtection="1"/>
    <xf numFmtId="0" fontId="1" fillId="0" borderId="1" xfId="0" applyFont="1" applyBorder="1" applyAlignment="1" applyProtection="1">
      <alignment horizontal="center"/>
    </xf>
    <xf numFmtId="0" fontId="0" fillId="0" borderId="3" xfId="0" applyFill="1" applyBorder="1" applyProtection="1"/>
    <xf numFmtId="0" fontId="0" fillId="2" borderId="6" xfId="0" applyFill="1" applyBorder="1" applyProtection="1"/>
    <xf numFmtId="0" fontId="0" fillId="9" borderId="7" xfId="0" applyFill="1" applyBorder="1" applyProtection="1"/>
    <xf numFmtId="0" fontId="0" fillId="15" borderId="7" xfId="0" applyFill="1" applyBorder="1" applyProtection="1"/>
    <xf numFmtId="0" fontId="0" fillId="14" borderId="7" xfId="0" applyFill="1" applyBorder="1" applyProtection="1"/>
    <xf numFmtId="0" fontId="1" fillId="7" borderId="1" xfId="0" applyFont="1" applyFill="1" applyBorder="1" applyProtection="1"/>
    <xf numFmtId="0" fontId="1" fillId="7" borderId="1" xfId="0" applyFont="1" applyFill="1" applyBorder="1" applyAlignment="1" applyProtection="1">
      <alignment horizontal="center" vertical="center"/>
    </xf>
    <xf numFmtId="0" fontId="16" fillId="16" borderId="1" xfId="2" applyFont="1" applyBorder="1" applyAlignment="1" applyProtection="1">
      <alignment horizontal="center"/>
    </xf>
    <xf numFmtId="0" fontId="0" fillId="2" borderId="8" xfId="0" applyFill="1" applyBorder="1" applyProtection="1"/>
    <xf numFmtId="0" fontId="0" fillId="9" borderId="0" xfId="0" applyFill="1" applyBorder="1" applyProtection="1"/>
    <xf numFmtId="0" fontId="0" fillId="15" borderId="0" xfId="0" applyFill="1" applyBorder="1" applyProtection="1"/>
    <xf numFmtId="0" fontId="0" fillId="14" borderId="0" xfId="0" applyFill="1" applyBorder="1" applyProtection="1"/>
    <xf numFmtId="0" fontId="1" fillId="9" borderId="1" xfId="0" applyFont="1" applyFill="1" applyBorder="1" applyProtection="1"/>
    <xf numFmtId="0" fontId="1" fillId="9" borderId="1" xfId="0" applyFont="1" applyFill="1" applyBorder="1" applyAlignment="1" applyProtection="1">
      <alignment horizontal="center"/>
    </xf>
    <xf numFmtId="0" fontId="21" fillId="9" borderId="1" xfId="2" applyFont="1" applyFill="1" applyBorder="1" applyProtection="1"/>
    <xf numFmtId="0" fontId="21" fillId="9" borderId="1" xfId="2" applyFont="1" applyFill="1" applyBorder="1" applyAlignment="1" applyProtection="1">
      <alignment horizontal="center"/>
    </xf>
    <xf numFmtId="0" fontId="0" fillId="2" borderId="9" xfId="0" applyFill="1" applyBorder="1" applyProtection="1"/>
    <xf numFmtId="0" fontId="0" fillId="9" borderId="10" xfId="0" applyFill="1" applyBorder="1" applyProtection="1"/>
    <xf numFmtId="0" fontId="0" fillId="15" borderId="10" xfId="0" applyFill="1" applyBorder="1" applyProtection="1"/>
    <xf numFmtId="0" fontId="0" fillId="14" borderId="10" xfId="0" applyFill="1" applyBorder="1" applyProtection="1"/>
    <xf numFmtId="1" fontId="1" fillId="0" borderId="2" xfId="0" applyNumberFormat="1" applyFont="1" applyBorder="1" applyAlignment="1" applyProtection="1">
      <alignment horizontal="center"/>
    </xf>
    <xf numFmtId="0" fontId="1" fillId="0" borderId="15" xfId="0" applyFont="1" applyBorder="1" applyProtection="1"/>
    <xf numFmtId="0" fontId="1" fillId="0" borderId="5" xfId="0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3" fillId="0" borderId="0" xfId="0" applyFont="1" applyBorder="1" applyProtection="1"/>
    <xf numFmtId="0" fontId="0" fillId="0" borderId="15" xfId="0" applyBorder="1" applyProtection="1"/>
    <xf numFmtId="0" fontId="22" fillId="9" borderId="5" xfId="0" applyFont="1" applyFill="1" applyBorder="1" applyAlignment="1" applyProtection="1">
      <alignment horizontal="center"/>
    </xf>
    <xf numFmtId="0" fontId="22" fillId="9" borderId="1" xfId="0" applyFont="1" applyFill="1" applyBorder="1" applyAlignment="1" applyProtection="1">
      <alignment horizontal="center"/>
    </xf>
    <xf numFmtId="0" fontId="22" fillId="9" borderId="2" xfId="0" applyFont="1" applyFill="1" applyBorder="1" applyAlignment="1" applyProtection="1">
      <alignment horizontal="center"/>
    </xf>
    <xf numFmtId="0" fontId="23" fillId="9" borderId="15" xfId="0" applyFont="1" applyFill="1" applyBorder="1" applyProtection="1"/>
    <xf numFmtId="0" fontId="1" fillId="0" borderId="5" xfId="0" applyFont="1" applyBorder="1" applyAlignment="1" applyProtection="1">
      <alignment horizontal="center"/>
      <protection locked="0"/>
    </xf>
    <xf numFmtId="0" fontId="22" fillId="9" borderId="5" xfId="0" applyFont="1" applyFill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25" fillId="0" borderId="11" xfId="0" applyFont="1" applyBorder="1" applyAlignment="1" applyProtection="1">
      <alignment horizontal="center" vertical="center"/>
      <protection locked="0"/>
    </xf>
    <xf numFmtId="0" fontId="13" fillId="0" borderId="11" xfId="0" quotePrefix="1" applyFont="1" applyBorder="1" applyAlignment="1" applyProtection="1">
      <alignment horizontal="center"/>
      <protection locked="0"/>
    </xf>
    <xf numFmtId="0" fontId="13" fillId="0" borderId="11" xfId="0" applyFont="1" applyBorder="1" applyAlignment="1" applyProtection="1">
      <alignment horizontal="center"/>
      <protection locked="0"/>
    </xf>
    <xf numFmtId="0" fontId="5" fillId="11" borderId="1" xfId="0" applyFont="1" applyFill="1" applyBorder="1" applyAlignment="1" applyProtection="1">
      <alignment horizontal="center"/>
      <protection locked="0"/>
    </xf>
    <xf numFmtId="0" fontId="5" fillId="11" borderId="1" xfId="0" applyFont="1" applyFill="1" applyBorder="1" applyAlignment="1">
      <alignment horizontal="center"/>
    </xf>
    <xf numFmtId="0" fontId="5" fillId="7" borderId="1" xfId="0" applyFont="1" applyFill="1" applyBorder="1" applyAlignment="1" applyProtection="1">
      <alignment horizontal="center"/>
      <protection locked="0"/>
    </xf>
    <xf numFmtId="0" fontId="5" fillId="7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>
      <alignment horizontal="center"/>
    </xf>
    <xf numFmtId="0" fontId="5" fillId="17" borderId="1" xfId="0" applyFont="1" applyFill="1" applyBorder="1" applyAlignment="1" applyProtection="1">
      <alignment horizontal="center"/>
      <protection locked="0"/>
    </xf>
    <xf numFmtId="0" fontId="5" fillId="17" borderId="1" xfId="0" applyFont="1" applyFill="1" applyBorder="1" applyAlignment="1">
      <alignment horizontal="center"/>
    </xf>
    <xf numFmtId="1" fontId="5" fillId="17" borderId="1" xfId="0" applyNumberFormat="1" applyFont="1" applyFill="1" applyBorder="1" applyAlignment="1" applyProtection="1">
      <alignment horizontal="center"/>
      <protection locked="0"/>
    </xf>
    <xf numFmtId="0" fontId="5" fillId="3" borderId="0" xfId="0" applyFont="1" applyFill="1" applyAlignment="1">
      <alignment horizontal="center"/>
    </xf>
    <xf numFmtId="0" fontId="5" fillId="3" borderId="15" xfId="0" applyFont="1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0" fillId="17" borderId="1" xfId="0" applyFill="1" applyBorder="1"/>
    <xf numFmtId="0" fontId="0" fillId="7" borderId="1" xfId="0" applyFill="1" applyBorder="1"/>
    <xf numFmtId="14" fontId="0" fillId="7" borderId="1" xfId="0" applyNumberFormat="1" applyFill="1" applyBorder="1"/>
    <xf numFmtId="18" fontId="0" fillId="7" borderId="1" xfId="0" applyNumberFormat="1" applyFill="1" applyBorder="1"/>
    <xf numFmtId="0" fontId="26" fillId="7" borderId="1" xfId="0" applyFont="1" applyFill="1" applyBorder="1"/>
    <xf numFmtId="0" fontId="27" fillId="7" borderId="1" xfId="0" applyFont="1" applyFill="1" applyBorder="1"/>
    <xf numFmtId="0" fontId="0" fillId="18" borderId="1" xfId="0" applyFill="1" applyBorder="1"/>
    <xf numFmtId="14" fontId="0" fillId="18" borderId="1" xfId="0" applyNumberFormat="1" applyFill="1" applyBorder="1"/>
    <xf numFmtId="18" fontId="0" fillId="18" borderId="1" xfId="0" applyNumberFormat="1" applyFill="1" applyBorder="1"/>
    <xf numFmtId="0" fontId="28" fillId="19" borderId="1" xfId="0" applyFont="1" applyFill="1" applyBorder="1"/>
    <xf numFmtId="14" fontId="28" fillId="19" borderId="1" xfId="0" applyNumberFormat="1" applyFont="1" applyFill="1" applyBorder="1"/>
    <xf numFmtId="18" fontId="28" fillId="19" borderId="1" xfId="0" applyNumberFormat="1" applyFont="1" applyFill="1" applyBorder="1"/>
    <xf numFmtId="0" fontId="11" fillId="0" borderId="0" xfId="0" applyFo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9" defaultPivotStyle="PivotStyleLight16"/>
  <colors>
    <mruColors>
      <color rgb="FFEDFB6D"/>
      <color rgb="FFFFFFCC"/>
      <color rgb="FFCCFF66"/>
      <color rgb="FF99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nampak'!$F$3</c:f>
              <c:strCache>
                <c:ptCount val="1"/>
                <c:pt idx="0">
                  <c:v>sun</c:v>
                </c:pt>
              </c:strCache>
            </c:strRef>
          </c:tx>
          <c:trendline>
            <c:trendlineType val="linear"/>
          </c:trendline>
          <c:trendline>
            <c:trendlineType val="exp"/>
          </c:trendline>
          <c:trendline>
            <c:trendlineType val="linear"/>
          </c:trendline>
          <c:trendline>
            <c:trendlineType val="linear"/>
            <c:forward val="2"/>
          </c:trendline>
          <c:yVal>
            <c:numRef>
              <c:f>'diagram convert nampak'!$G$3</c:f>
              <c:numCache>
                <c:formatCode>General</c:formatCode>
                <c:ptCount val="1"/>
                <c:pt idx="0">
                  <c:v>-58.655721849397572</c:v>
                </c:pt>
              </c:numCache>
            </c:numRef>
          </c:yVal>
        </c:ser>
        <c:axId val="76013952"/>
        <c:axId val="76015488"/>
      </c:scatterChart>
      <c:valAx>
        <c:axId val="76013952"/>
        <c:scaling>
          <c:orientation val="minMax"/>
        </c:scaling>
        <c:axPos val="b"/>
        <c:majorGridlines/>
        <c:minorGridlines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6015488"/>
        <c:crosses val="autoZero"/>
        <c:crossBetween val="midCat"/>
      </c:valAx>
      <c:valAx>
        <c:axId val="76015488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6013952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>
        <c:manualLayout>
          <c:layoutTarget val="inner"/>
          <c:xMode val="edge"/>
          <c:yMode val="edge"/>
          <c:x val="0.31831877985350893"/>
          <c:y val="0.50833252967016085"/>
          <c:w val="0.54263596617175403"/>
          <c:h val="0.17985831876329494"/>
        </c:manualLayout>
      </c:layout>
      <c:scatterChart>
        <c:scatterStyle val="lineMarker"/>
        <c:ser>
          <c:idx val="0"/>
          <c:order val="0"/>
          <c:tx>
            <c:strRef>
              <c:f>'diagram convert nampak'!$H$27</c:f>
              <c:strCache>
                <c:ptCount val="1"/>
                <c:pt idx="0">
                  <c:v>sun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nampak'!$I$27</c:f>
              <c:numCache>
                <c:formatCode>General</c:formatCode>
                <c:ptCount val="1"/>
                <c:pt idx="0">
                  <c:v>289.14744814420044</c:v>
                </c:pt>
              </c:numCache>
            </c:numRef>
          </c:yVal>
        </c:ser>
        <c:axId val="81067392"/>
        <c:axId val="81073280"/>
      </c:scatterChart>
      <c:valAx>
        <c:axId val="8106739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073280"/>
        <c:crosses val="autoZero"/>
        <c:crossBetween val="midCat"/>
      </c:valAx>
      <c:valAx>
        <c:axId val="81073280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067392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nampak'!$M$27</c:f>
              <c:strCache>
                <c:ptCount val="1"/>
                <c:pt idx="0">
                  <c:v>sun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nampak'!$N$27</c:f>
              <c:numCache>
                <c:formatCode>General</c:formatCode>
                <c:ptCount val="1"/>
                <c:pt idx="0">
                  <c:v>9.7755586220336994</c:v>
                </c:pt>
              </c:numCache>
            </c:numRef>
          </c:yVal>
        </c:ser>
        <c:axId val="81092992"/>
        <c:axId val="81094528"/>
      </c:scatterChart>
      <c:valAx>
        <c:axId val="8109299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094528"/>
        <c:crosses val="autoZero"/>
        <c:crossBetween val="midCat"/>
      </c:valAx>
      <c:valAx>
        <c:axId val="81094528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092992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'diagram convert nampak'!$R$27</c:f>
              <c:strCache>
                <c:ptCount val="1"/>
                <c:pt idx="0">
                  <c:v>sun</c:v>
                </c:pt>
              </c:strCache>
            </c:strRef>
          </c:tx>
          <c:yVal>
            <c:numRef>
              <c:f>'diagram convert nampak'!$S$27</c:f>
              <c:numCache>
                <c:formatCode>General</c:formatCode>
                <c:ptCount val="1"/>
                <c:pt idx="0">
                  <c:v>47.038779405615266</c:v>
                </c:pt>
              </c:numCache>
            </c:numRef>
          </c:yVal>
          <c:smooth val="1"/>
        </c:ser>
        <c:axId val="81126528"/>
        <c:axId val="81128064"/>
      </c:scatterChart>
      <c:valAx>
        <c:axId val="8112652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128064"/>
        <c:crosses val="autoZero"/>
        <c:crossBetween val="midCat"/>
      </c:valAx>
      <c:valAx>
        <c:axId val="81128064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126528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>
        <c:manualLayout>
          <c:layoutTarget val="inner"/>
          <c:xMode val="edge"/>
          <c:yMode val="edge"/>
          <c:x val="0.26165815683664384"/>
          <c:y val="0.11268640564392086"/>
          <c:w val="0.62404659206740665"/>
          <c:h val="0.714532974097426"/>
        </c:manualLayout>
      </c:layout>
      <c:scatterChart>
        <c:scatterStyle val="smoothMarker"/>
        <c:ser>
          <c:idx val="0"/>
          <c:order val="0"/>
          <c:tx>
            <c:strRef>
              <c:f>'diagram convert nampak'!$F$4</c:f>
              <c:strCache>
                <c:ptCount val="1"/>
                <c:pt idx="0">
                  <c:v>moon</c:v>
                </c:pt>
              </c:strCache>
            </c:strRef>
          </c:tx>
          <c:trendline>
            <c:trendlineType val="exp"/>
          </c:trendline>
          <c:yVal>
            <c:numRef>
              <c:f>'diagram convert nampak'!$G$4</c:f>
              <c:numCache>
                <c:formatCode>General</c:formatCode>
                <c:ptCount val="1"/>
                <c:pt idx="0">
                  <c:v>-45.234864555458437</c:v>
                </c:pt>
              </c:numCache>
            </c:numRef>
          </c:yVal>
          <c:smooth val="1"/>
        </c:ser>
        <c:axId val="81209984"/>
        <c:axId val="81228160"/>
      </c:scatterChart>
      <c:valAx>
        <c:axId val="8120998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228160"/>
        <c:crosses val="autoZero"/>
        <c:crossBetween val="midCat"/>
      </c:valAx>
      <c:valAx>
        <c:axId val="81228160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209984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nampak'!$J$4</c:f>
              <c:strCache>
                <c:ptCount val="1"/>
                <c:pt idx="0">
                  <c:v>moon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nampak'!$K$4</c:f>
              <c:numCache>
                <c:formatCode>General</c:formatCode>
                <c:ptCount val="1"/>
                <c:pt idx="0">
                  <c:v>95.810346626076523</c:v>
                </c:pt>
              </c:numCache>
            </c:numRef>
          </c:yVal>
        </c:ser>
        <c:axId val="81247232"/>
        <c:axId val="81261312"/>
      </c:scatterChart>
      <c:valAx>
        <c:axId val="8124723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261312"/>
        <c:crosses val="autoZero"/>
        <c:crossBetween val="midCat"/>
      </c:valAx>
      <c:valAx>
        <c:axId val="81261312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247232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nampak'!$N$4</c:f>
              <c:strCache>
                <c:ptCount val="1"/>
                <c:pt idx="0">
                  <c:v>moon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nampak'!$O$4</c:f>
              <c:numCache>
                <c:formatCode>General</c:formatCode>
                <c:ptCount val="1"/>
                <c:pt idx="0">
                  <c:v>0.90545661635698826</c:v>
                </c:pt>
              </c:numCache>
            </c:numRef>
          </c:yVal>
        </c:ser>
        <c:axId val="81285120"/>
        <c:axId val="81286656"/>
      </c:scatterChart>
      <c:valAx>
        <c:axId val="812851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286656"/>
        <c:crosses val="autoZero"/>
        <c:crossBetween val="midCat"/>
      </c:valAx>
      <c:valAx>
        <c:axId val="81286656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285120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>
        <c:manualLayout>
          <c:layoutTarget val="inner"/>
          <c:xMode val="edge"/>
          <c:yMode val="edge"/>
          <c:x val="0.20908742665000571"/>
          <c:y val="9.4383839573846273E-2"/>
          <c:w val="0.68171327545166149"/>
          <c:h val="0.71744757587583252"/>
        </c:manualLayout>
      </c:layout>
      <c:scatterChart>
        <c:scatterStyle val="lineMarker"/>
        <c:ser>
          <c:idx val="0"/>
          <c:order val="0"/>
          <c:tx>
            <c:strRef>
              <c:f>'diagram convert nampak'!$R$4</c:f>
              <c:strCache>
                <c:ptCount val="1"/>
                <c:pt idx="0">
                  <c:v>moon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nampak'!$S$4</c:f>
              <c:numCache>
                <c:formatCode>General</c:formatCode>
                <c:ptCount val="1"/>
                <c:pt idx="0">
                  <c:v>224.48093690283417</c:v>
                </c:pt>
              </c:numCache>
            </c:numRef>
          </c:yVal>
        </c:ser>
        <c:axId val="81302272"/>
        <c:axId val="81303808"/>
      </c:scatterChart>
      <c:valAx>
        <c:axId val="8130227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303808"/>
        <c:crosses val="autoZero"/>
        <c:crossBetween val="midCat"/>
      </c:valAx>
      <c:valAx>
        <c:axId val="81303808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302272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>
        <c:manualLayout>
          <c:layoutTarget val="inner"/>
          <c:xMode val="edge"/>
          <c:yMode val="edge"/>
          <c:x val="0.19894991419544136"/>
          <c:y val="9.9036549587459236E-2"/>
          <c:w val="0.69714526811582456"/>
          <c:h val="0.62323729733792121"/>
        </c:manualLayout>
      </c:layout>
      <c:scatterChart>
        <c:scatterStyle val="lineMarker"/>
        <c:ser>
          <c:idx val="0"/>
          <c:order val="0"/>
          <c:tx>
            <c:strRef>
              <c:f>'diagram convert nampak'!$E$16</c:f>
              <c:strCache>
                <c:ptCount val="1"/>
                <c:pt idx="0">
                  <c:v>mon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nampak'!$F$16</c:f>
              <c:numCache>
                <c:formatCode>General</c:formatCode>
                <c:ptCount val="1"/>
                <c:pt idx="0">
                  <c:v>5.0831938744727738</c:v>
                </c:pt>
              </c:numCache>
            </c:numRef>
          </c:yVal>
        </c:ser>
        <c:axId val="81417728"/>
        <c:axId val="81419264"/>
      </c:scatterChart>
      <c:valAx>
        <c:axId val="8141772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419264"/>
        <c:crosses val="autoZero"/>
        <c:crossBetween val="midCat"/>
      </c:valAx>
      <c:valAx>
        <c:axId val="81419264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4177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410026711542598"/>
          <c:y val="0.8386970346349093"/>
          <c:w val="0.1412937236035374"/>
          <c:h val="8.9941470931780246E-2"/>
        </c:manualLayout>
      </c:layout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>
        <c:manualLayout>
          <c:layoutTarget val="inner"/>
          <c:xMode val="edge"/>
          <c:yMode val="edge"/>
          <c:x val="0.24999158266804666"/>
          <c:y val="0.10045131208212658"/>
          <c:w val="0.64080925817577239"/>
          <c:h val="0.59071230368636729"/>
        </c:manualLayout>
      </c:layout>
      <c:scatterChart>
        <c:scatterStyle val="lineMarker"/>
        <c:ser>
          <c:idx val="0"/>
          <c:order val="0"/>
          <c:tx>
            <c:strRef>
              <c:f>'diagram convert nampak'!$H$16</c:f>
              <c:strCache>
                <c:ptCount val="1"/>
                <c:pt idx="0">
                  <c:v>mon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nampak'!$I$16</c:f>
              <c:numCache>
                <c:formatCode>General</c:formatCode>
                <c:ptCount val="1"/>
                <c:pt idx="0">
                  <c:v>273.17610294802927</c:v>
                </c:pt>
              </c:numCache>
            </c:numRef>
          </c:yVal>
        </c:ser>
        <c:axId val="81438976"/>
        <c:axId val="81440768"/>
      </c:scatterChart>
      <c:valAx>
        <c:axId val="8143897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440768"/>
        <c:crosses val="autoZero"/>
        <c:crossBetween val="midCat"/>
      </c:valAx>
      <c:valAx>
        <c:axId val="81440768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438976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3"/>
  <c:chart>
    <c:autoTitleDeleted val="1"/>
    <c:plotArea>
      <c:layout>
        <c:manualLayout>
          <c:layoutTarget val="inner"/>
          <c:xMode val="edge"/>
          <c:yMode val="edge"/>
          <c:x val="0.21629115426428494"/>
          <c:y val="0.10045138364475184"/>
          <c:w val="0.54363025243609453"/>
          <c:h val="0.41834700687619153"/>
        </c:manualLayout>
      </c:layout>
      <c:scatterChart>
        <c:scatterStyle val="lineMarker"/>
        <c:ser>
          <c:idx val="0"/>
          <c:order val="0"/>
          <c:tx>
            <c:strRef>
              <c:f>'diagram convert nampak'!$L$16</c:f>
              <c:strCache>
                <c:ptCount val="1"/>
                <c:pt idx="0">
                  <c:v>moon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nampak'!$M$16</c:f>
              <c:numCache>
                <c:formatCode>General</c:formatCode>
                <c:ptCount val="1"/>
                <c:pt idx="0">
                  <c:v>3.9794355283382696</c:v>
                </c:pt>
              </c:numCache>
            </c:numRef>
          </c:yVal>
        </c:ser>
        <c:axId val="81337344"/>
        <c:axId val="81351424"/>
      </c:scatterChart>
      <c:valAx>
        <c:axId val="8133734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351424"/>
        <c:crosses val="autoZero"/>
        <c:crossBetween val="midCat"/>
      </c:valAx>
      <c:valAx>
        <c:axId val="81351424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337344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nampak'!$J$3</c:f>
              <c:strCache>
                <c:ptCount val="1"/>
                <c:pt idx="0">
                  <c:v>sun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nampak'!$K$3</c:f>
              <c:numCache>
                <c:formatCode>General</c:formatCode>
                <c:ptCount val="1"/>
                <c:pt idx="0">
                  <c:v>94.656605801488297</c:v>
                </c:pt>
              </c:numCache>
            </c:numRef>
          </c:yVal>
        </c:ser>
        <c:axId val="75911936"/>
        <c:axId val="75913472"/>
      </c:scatterChart>
      <c:valAx>
        <c:axId val="7591193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5913472"/>
        <c:crosses val="autoZero"/>
        <c:crossBetween val="midCat"/>
      </c:valAx>
      <c:valAx>
        <c:axId val="75913472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75911936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nampak'!$Q$16</c:f>
              <c:strCache>
                <c:ptCount val="1"/>
                <c:pt idx="0">
                  <c:v>moon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nampak'!$R$16</c:f>
              <c:numCache>
                <c:formatCode>General</c:formatCode>
                <c:ptCount val="1"/>
                <c:pt idx="0">
                  <c:v>83.787114322548376</c:v>
                </c:pt>
              </c:numCache>
            </c:numRef>
          </c:yVal>
        </c:ser>
        <c:axId val="81375232"/>
        <c:axId val="81376768"/>
      </c:scatterChart>
      <c:valAx>
        <c:axId val="8137523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376768"/>
        <c:crosses val="autoZero"/>
        <c:crossBetween val="midCat"/>
      </c:valAx>
      <c:valAx>
        <c:axId val="81376768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375232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>
        <c:manualLayout>
          <c:layoutTarget val="inner"/>
          <c:xMode val="edge"/>
          <c:yMode val="edge"/>
          <c:x val="0.21215449291805608"/>
          <c:y val="6.8937227921821553E-2"/>
          <c:w val="0.55955649616267888"/>
          <c:h val="0.71259108385385905"/>
        </c:manualLayout>
      </c:layout>
      <c:scatterChart>
        <c:scatterStyle val="smoothMarker"/>
        <c:ser>
          <c:idx val="0"/>
          <c:order val="0"/>
          <c:tx>
            <c:strRef>
              <c:f>'diagram convert nampak'!$E$28</c:f>
              <c:strCache>
                <c:ptCount val="1"/>
                <c:pt idx="0">
                  <c:v>moon</c:v>
                </c:pt>
              </c:strCache>
            </c:strRef>
          </c:tx>
          <c:yVal>
            <c:numRef>
              <c:f>'diagram convert nampak'!$F$28</c:f>
              <c:numCache>
                <c:formatCode>General</c:formatCode>
                <c:ptCount val="1"/>
                <c:pt idx="0">
                  <c:v>-40.041525201852373</c:v>
                </c:pt>
              </c:numCache>
            </c:numRef>
          </c:yVal>
          <c:smooth val="1"/>
        </c:ser>
        <c:axId val="81532032"/>
        <c:axId val="81533568"/>
      </c:scatterChart>
      <c:valAx>
        <c:axId val="8153203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533568"/>
        <c:crosses val="autoZero"/>
        <c:crossBetween val="midCat"/>
      </c:valAx>
      <c:valAx>
        <c:axId val="81533568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532032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'diagram convert nampak'!$H$28</c:f>
              <c:strCache>
                <c:ptCount val="1"/>
                <c:pt idx="0">
                  <c:v>moon</c:v>
                </c:pt>
              </c:strCache>
            </c:strRef>
          </c:tx>
          <c:yVal>
            <c:numRef>
              <c:f>'diagram convert nampak'!$I$28</c:f>
              <c:numCache>
                <c:formatCode>General</c:formatCode>
                <c:ptCount val="1"/>
                <c:pt idx="0">
                  <c:v>109.42614715123513</c:v>
                </c:pt>
              </c:numCache>
            </c:numRef>
          </c:yVal>
          <c:smooth val="1"/>
        </c:ser>
        <c:axId val="81565568"/>
        <c:axId val="81567104"/>
      </c:scatterChart>
      <c:valAx>
        <c:axId val="8156556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567104"/>
        <c:crosses val="autoZero"/>
        <c:crossBetween val="midCat"/>
      </c:valAx>
      <c:valAx>
        <c:axId val="81567104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565568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'diagram convert nampak'!$M$28</c:f>
              <c:strCache>
                <c:ptCount val="1"/>
                <c:pt idx="0">
                  <c:v>moon</c:v>
                </c:pt>
              </c:strCache>
            </c:strRef>
          </c:tx>
          <c:yVal>
            <c:numRef>
              <c:f>'diagram convert nampak'!$N$28</c:f>
              <c:numCache>
                <c:formatCode>General</c:formatCode>
                <c:ptCount val="1"/>
                <c:pt idx="0">
                  <c:v>-10.037386865035272</c:v>
                </c:pt>
              </c:numCache>
            </c:numRef>
          </c:yVal>
          <c:smooth val="1"/>
        </c:ser>
        <c:axId val="81472128"/>
        <c:axId val="81473920"/>
      </c:scatterChart>
      <c:valAx>
        <c:axId val="8147212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473920"/>
        <c:crosses val="autoZero"/>
        <c:crossBetween val="midCat"/>
      </c:valAx>
      <c:valAx>
        <c:axId val="81473920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472128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>
        <c:manualLayout>
          <c:layoutTarget val="inner"/>
          <c:xMode val="edge"/>
          <c:yMode val="edge"/>
          <c:x val="0.21215525848739669"/>
          <c:y val="0.42286817281880107"/>
          <c:w val="0.66929183100900047"/>
          <c:h val="0.26749450451299811"/>
        </c:manualLayout>
      </c:layout>
      <c:scatterChart>
        <c:scatterStyle val="smoothMarker"/>
        <c:ser>
          <c:idx val="0"/>
          <c:order val="0"/>
          <c:tx>
            <c:strRef>
              <c:f>'diagram convert nampak'!$R$28</c:f>
              <c:strCache>
                <c:ptCount val="1"/>
                <c:pt idx="0">
                  <c:v>moon</c:v>
                </c:pt>
              </c:strCache>
            </c:strRef>
          </c:tx>
          <c:yVal>
            <c:numRef>
              <c:f>'diagram convert nampak'!$S$28</c:f>
              <c:numCache>
                <c:formatCode>General</c:formatCode>
                <c:ptCount val="1"/>
                <c:pt idx="0">
                  <c:v>227.15678592882449</c:v>
                </c:pt>
              </c:numCache>
            </c:numRef>
          </c:yVal>
          <c:smooth val="1"/>
        </c:ser>
        <c:axId val="81481088"/>
        <c:axId val="81495168"/>
      </c:scatterChart>
      <c:valAx>
        <c:axId val="8148108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495168"/>
        <c:crosses val="autoZero"/>
        <c:crossBetween val="midCat"/>
      </c:valAx>
      <c:valAx>
        <c:axId val="81495168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481088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nampak'!$D$44</c:f>
              <c:strCache>
                <c:ptCount val="1"/>
                <c:pt idx="0">
                  <c:v>sun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nampak'!$E$44</c:f>
              <c:numCache>
                <c:formatCode>General</c:formatCode>
                <c:ptCount val="1"/>
                <c:pt idx="0">
                  <c:v>-2.2001664062040276</c:v>
                </c:pt>
              </c:numCache>
            </c:numRef>
          </c:yVal>
        </c:ser>
        <c:axId val="81592320"/>
        <c:axId val="81593856"/>
      </c:scatterChart>
      <c:valAx>
        <c:axId val="815923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593856"/>
        <c:crosses val="autoZero"/>
        <c:crossBetween val="midCat"/>
      </c:valAx>
      <c:valAx>
        <c:axId val="81593856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592320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>
        <c:manualLayout>
          <c:layoutTarget val="inner"/>
          <c:xMode val="edge"/>
          <c:yMode val="edge"/>
          <c:x val="0.12153351302304423"/>
          <c:y val="4.0470447675150269E-2"/>
          <c:w val="0.48334778716499804"/>
          <c:h val="0.37470489972204107"/>
        </c:manualLayout>
      </c:layout>
      <c:scatterChart>
        <c:scatterStyle val="lineMarker"/>
        <c:ser>
          <c:idx val="0"/>
          <c:order val="0"/>
          <c:tx>
            <c:strRef>
              <c:f>'diagram convert nampak'!$D$45</c:f>
              <c:strCache>
                <c:ptCount val="1"/>
                <c:pt idx="0">
                  <c:v>moon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nampak'!$E$45</c:f>
              <c:numCache>
                <c:formatCode>General</c:formatCode>
                <c:ptCount val="1"/>
                <c:pt idx="0">
                  <c:v>-6.9792332039687226</c:v>
                </c:pt>
              </c:numCache>
            </c:numRef>
          </c:yVal>
        </c:ser>
        <c:axId val="81625856"/>
        <c:axId val="81627392"/>
      </c:scatterChart>
      <c:valAx>
        <c:axId val="8162585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627392"/>
        <c:crosses val="autoZero"/>
        <c:crossBetween val="midCat"/>
      </c:valAx>
      <c:valAx>
        <c:axId val="81627392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625856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nampak'!$I$44</c:f>
              <c:strCache>
                <c:ptCount val="1"/>
                <c:pt idx="0">
                  <c:v>sun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nampak'!$J$44</c:f>
              <c:numCache>
                <c:formatCode>General</c:formatCode>
                <c:ptCount val="1"/>
                <c:pt idx="0">
                  <c:v>273.58697578071485</c:v>
                </c:pt>
              </c:numCache>
            </c:numRef>
          </c:yVal>
        </c:ser>
        <c:axId val="81651200"/>
        <c:axId val="81652736"/>
      </c:scatterChart>
      <c:valAx>
        <c:axId val="8165120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652736"/>
        <c:crosses val="autoZero"/>
        <c:crossBetween val="midCat"/>
      </c:valAx>
      <c:valAx>
        <c:axId val="81652736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651200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nampak'!$I$45</c:f>
              <c:strCache>
                <c:ptCount val="1"/>
                <c:pt idx="0">
                  <c:v>moon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nampak'!$J$45</c:f>
              <c:numCache>
                <c:formatCode>General</c:formatCode>
                <c:ptCount val="1"/>
                <c:pt idx="0">
                  <c:v>273.17610294802927</c:v>
                </c:pt>
              </c:numCache>
            </c:numRef>
          </c:yVal>
        </c:ser>
        <c:axId val="81676544"/>
        <c:axId val="81682432"/>
      </c:scatterChart>
      <c:valAx>
        <c:axId val="8167654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682432"/>
        <c:crosses val="autoZero"/>
        <c:crossBetween val="midCat"/>
      </c:valAx>
      <c:valAx>
        <c:axId val="81682432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676544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nampak'!$N$44</c:f>
              <c:strCache>
                <c:ptCount val="1"/>
                <c:pt idx="0">
                  <c:v>sun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nampak'!$O$44</c:f>
              <c:numCache>
                <c:formatCode>General</c:formatCode>
                <c:ptCount val="1"/>
                <c:pt idx="0">
                  <c:v>3.8262859894772498</c:v>
                </c:pt>
              </c:numCache>
            </c:numRef>
          </c:yVal>
        </c:ser>
        <c:axId val="81697792"/>
        <c:axId val="81707776"/>
      </c:scatterChart>
      <c:valAx>
        <c:axId val="8169779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707776"/>
        <c:crosses val="autoZero"/>
        <c:crossBetween val="midCat"/>
      </c:valAx>
      <c:valAx>
        <c:axId val="81707776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697792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nampak'!$N$3</c:f>
              <c:strCache>
                <c:ptCount val="1"/>
                <c:pt idx="0">
                  <c:v>sun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nampak'!$O$3</c:f>
              <c:numCache>
                <c:formatCode>General</c:formatCode>
                <c:ptCount val="1"/>
                <c:pt idx="0">
                  <c:v>3.5666414854031707</c:v>
                </c:pt>
              </c:numCache>
            </c:numRef>
          </c:yVal>
        </c:ser>
        <c:axId val="80872960"/>
        <c:axId val="80874496"/>
      </c:scatterChart>
      <c:valAx>
        <c:axId val="8087296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0874496"/>
        <c:crosses val="autoZero"/>
        <c:crossBetween val="midCat"/>
      </c:valAx>
      <c:valAx>
        <c:axId val="80874496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0872960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nampak'!$N$45</c:f>
              <c:strCache>
                <c:ptCount val="1"/>
                <c:pt idx="0">
                  <c:v>moon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nampak'!$O$45</c:f>
              <c:numCache>
                <c:formatCode>General</c:formatCode>
                <c:ptCount val="1"/>
                <c:pt idx="0">
                  <c:v>3.9794355283382696</c:v>
                </c:pt>
              </c:numCache>
            </c:numRef>
          </c:yVal>
        </c:ser>
        <c:axId val="82845696"/>
        <c:axId val="82847232"/>
      </c:scatterChart>
      <c:valAx>
        <c:axId val="828456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2847232"/>
        <c:crosses val="autoZero"/>
        <c:crossBetween val="midCat"/>
      </c:valAx>
      <c:valAx>
        <c:axId val="82847232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2845696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nampak'!$S$44</c:f>
              <c:strCache>
                <c:ptCount val="1"/>
                <c:pt idx="0">
                  <c:v>sun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nampak'!$T$44</c:f>
              <c:numCache>
                <c:formatCode>General</c:formatCode>
                <c:ptCount val="1"/>
                <c:pt idx="0">
                  <c:v>91.750683989004415</c:v>
                </c:pt>
              </c:numCache>
            </c:numRef>
          </c:yVal>
        </c:ser>
        <c:axId val="82887424"/>
        <c:axId val="82888960"/>
      </c:scatterChart>
      <c:valAx>
        <c:axId val="8288742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2888960"/>
        <c:crosses val="autoZero"/>
        <c:crossBetween val="midCat"/>
      </c:valAx>
      <c:valAx>
        <c:axId val="82888960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2887424"/>
        <c:crosses val="autoZero"/>
        <c:crossBetween val="midCat"/>
      </c:valAx>
    </c:plotArea>
    <c:legend>
      <c:legendPos val="b"/>
      <c:txPr>
        <a:bodyPr/>
        <a:lstStyle/>
        <a:p>
          <a:pPr rtl="0">
            <a:defRPr lang="en-GB"/>
          </a:pPr>
          <a:endParaRPr lang="ar-EG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>
        <c:manualLayout>
          <c:layoutTarget val="inner"/>
          <c:xMode val="edge"/>
          <c:yMode val="edge"/>
          <c:x val="0.10704197528484821"/>
          <c:y val="6.8267955185870186E-2"/>
          <c:w val="0.85221982247202166"/>
          <c:h val="0.62960995826514798"/>
        </c:manualLayout>
      </c:layout>
      <c:scatterChart>
        <c:scatterStyle val="lineMarker"/>
        <c:ser>
          <c:idx val="0"/>
          <c:order val="0"/>
          <c:tx>
            <c:strRef>
              <c:f>'diagram convert nampak'!$S$45</c:f>
              <c:strCache>
                <c:ptCount val="1"/>
                <c:pt idx="0">
                  <c:v>moon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nampak'!$T$45</c:f>
              <c:numCache>
                <c:formatCode>General</c:formatCode>
                <c:ptCount val="1"/>
                <c:pt idx="0">
                  <c:v>96.555963730908346</c:v>
                </c:pt>
              </c:numCache>
            </c:numRef>
          </c:yVal>
        </c:ser>
        <c:axId val="82777600"/>
        <c:axId val="82779136"/>
      </c:scatterChart>
      <c:valAx>
        <c:axId val="8277760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2779136"/>
        <c:crosses val="autoZero"/>
        <c:crossBetween val="midCat"/>
      </c:valAx>
      <c:valAx>
        <c:axId val="82779136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2777600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>
        <c:manualLayout>
          <c:layoutTarget val="inner"/>
          <c:xMode val="edge"/>
          <c:yMode val="edge"/>
          <c:x val="0.20357644747715181"/>
          <c:y val="9.3692149240838657E-2"/>
          <c:w val="0.6901024528311227"/>
          <c:h val="0.66888534502807495"/>
        </c:manualLayout>
      </c:layout>
      <c:scatterChart>
        <c:scatterStyle val="lineMarker"/>
        <c:ser>
          <c:idx val="0"/>
          <c:order val="0"/>
          <c:tx>
            <c:strRef>
              <c:f>'diagram convert nampak'!$R$3</c:f>
              <c:strCache>
                <c:ptCount val="1"/>
                <c:pt idx="0">
                  <c:v>sun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nampak'!$S$3</c:f>
              <c:numCache>
                <c:formatCode>General</c:formatCode>
                <c:ptCount val="1"/>
                <c:pt idx="0">
                  <c:v>211.29659973770512</c:v>
                </c:pt>
              </c:numCache>
            </c:numRef>
          </c:yVal>
        </c:ser>
        <c:axId val="80898304"/>
        <c:axId val="80900096"/>
      </c:scatterChart>
      <c:valAx>
        <c:axId val="8089830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0900096"/>
        <c:crosses val="autoZero"/>
        <c:crossBetween val="midCat"/>
      </c:valAx>
      <c:valAx>
        <c:axId val="80900096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0898304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nampak'!$E$15</c:f>
              <c:strCache>
                <c:ptCount val="1"/>
                <c:pt idx="0">
                  <c:v>sun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nampak'!$F$15</c:f>
              <c:numCache>
                <c:formatCode>General</c:formatCode>
                <c:ptCount val="1"/>
                <c:pt idx="0">
                  <c:v>-2.2001664062040276</c:v>
                </c:pt>
              </c:numCache>
            </c:numRef>
          </c:yVal>
        </c:ser>
        <c:axId val="80911360"/>
        <c:axId val="80917248"/>
      </c:scatterChart>
      <c:valAx>
        <c:axId val="8091136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0917248"/>
        <c:crosses val="autoZero"/>
        <c:crossBetween val="midCat"/>
      </c:valAx>
      <c:valAx>
        <c:axId val="80917248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09113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4945465150189581"/>
          <c:y val="0.84820510882972966"/>
          <c:w val="0.20232448721687571"/>
          <c:h val="9.8480252943674698E-2"/>
        </c:manualLayout>
      </c:layout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>
        <c:manualLayout>
          <c:layoutTarget val="inner"/>
          <c:xMode val="edge"/>
          <c:yMode val="edge"/>
          <c:x val="0.25992554683970381"/>
          <c:y val="0.10220343123220085"/>
          <c:w val="0.62653602576533685"/>
          <c:h val="0.6664221550701247"/>
        </c:manualLayout>
      </c:layout>
      <c:scatterChart>
        <c:scatterStyle val="lineMarker"/>
        <c:ser>
          <c:idx val="0"/>
          <c:order val="0"/>
          <c:tx>
            <c:strRef>
              <c:f>'diagram convert nampak'!$H$15</c:f>
              <c:strCache>
                <c:ptCount val="1"/>
                <c:pt idx="0">
                  <c:v>sun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nampak'!$I$15</c:f>
              <c:numCache>
                <c:formatCode>General</c:formatCode>
                <c:ptCount val="1"/>
                <c:pt idx="0">
                  <c:v>273.58697578071485</c:v>
                </c:pt>
              </c:numCache>
            </c:numRef>
          </c:yVal>
        </c:ser>
        <c:axId val="80949248"/>
        <c:axId val="80950784"/>
      </c:scatterChart>
      <c:valAx>
        <c:axId val="8094924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0950784"/>
        <c:crosses val="autoZero"/>
        <c:crossBetween val="midCat"/>
      </c:valAx>
      <c:valAx>
        <c:axId val="80950784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0949248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nampak'!$L$15</c:f>
              <c:strCache>
                <c:ptCount val="1"/>
                <c:pt idx="0">
                  <c:v>sun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nampak'!$M$15</c:f>
              <c:numCache>
                <c:formatCode>General</c:formatCode>
                <c:ptCount val="1"/>
                <c:pt idx="0">
                  <c:v>3.8262859894772498</c:v>
                </c:pt>
              </c:numCache>
            </c:numRef>
          </c:yVal>
        </c:ser>
        <c:axId val="80986880"/>
        <c:axId val="80988416"/>
      </c:scatterChart>
      <c:valAx>
        <c:axId val="8098688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0988416"/>
        <c:crosses val="autoZero"/>
        <c:crossBetween val="midCat"/>
      </c:valAx>
      <c:valAx>
        <c:axId val="80988416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0986880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'diagram convert nampak'!$Q$15</c:f>
              <c:strCache>
                <c:ptCount val="1"/>
                <c:pt idx="0">
                  <c:v>sun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nampak'!$R$15</c:f>
              <c:numCache>
                <c:formatCode>General</c:formatCode>
                <c:ptCount val="1"/>
                <c:pt idx="0">
                  <c:v>91.700828096355409</c:v>
                </c:pt>
              </c:numCache>
            </c:numRef>
          </c:yVal>
        </c:ser>
        <c:axId val="81012224"/>
        <c:axId val="81013760"/>
      </c:scatterChart>
      <c:valAx>
        <c:axId val="8101222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013760"/>
        <c:crosses val="autoZero"/>
        <c:crossBetween val="midCat"/>
      </c:valAx>
      <c:valAx>
        <c:axId val="81013760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012224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ar-EG"/>
  <c:style val="4"/>
  <c:chart>
    <c:title>
      <c:txPr>
        <a:bodyPr/>
        <a:lstStyle/>
        <a:p>
          <a:pPr>
            <a:defRPr lang="en-GB"/>
          </a:pPr>
          <a:endParaRPr lang="ar-EG"/>
        </a:p>
      </c:txPr>
    </c:title>
    <c:plotArea>
      <c:layout>
        <c:manualLayout>
          <c:layoutTarget val="inner"/>
          <c:xMode val="edge"/>
          <c:yMode val="edge"/>
          <c:x val="0.20382935188247292"/>
          <c:y val="6.9464999004841946E-2"/>
          <c:w val="0.63157545931758641"/>
          <c:h val="0.62311535755738989"/>
        </c:manualLayout>
      </c:layout>
      <c:scatterChart>
        <c:scatterStyle val="lineMarker"/>
        <c:ser>
          <c:idx val="0"/>
          <c:order val="0"/>
          <c:tx>
            <c:strRef>
              <c:f>'diagram convert nampak'!$E$27</c:f>
              <c:strCache>
                <c:ptCount val="1"/>
                <c:pt idx="0">
                  <c:v>sun</c:v>
                </c:pt>
              </c:strCache>
            </c:strRef>
          </c:tx>
          <c:spPr>
            <a:ln w="28575">
              <a:noFill/>
            </a:ln>
          </c:spPr>
          <c:yVal>
            <c:numRef>
              <c:f>'diagram convert nampak'!$F$27</c:f>
              <c:numCache>
                <c:formatCode>General</c:formatCode>
                <c:ptCount val="1"/>
                <c:pt idx="0">
                  <c:v>40.233020427911569</c:v>
                </c:pt>
              </c:numCache>
            </c:numRef>
          </c:yVal>
        </c:ser>
        <c:axId val="81025280"/>
        <c:axId val="81031168"/>
      </c:scatterChart>
      <c:valAx>
        <c:axId val="81025280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031168"/>
        <c:crosses val="autoZero"/>
        <c:crossBetween val="midCat"/>
      </c:valAx>
      <c:valAx>
        <c:axId val="81031168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GB"/>
            </a:pPr>
            <a:endParaRPr lang="ar-EG"/>
          </a:p>
        </c:txPr>
        <c:crossAx val="81025280"/>
        <c:crosses val="autoZero"/>
        <c:crossBetween val="midCat"/>
      </c:valAx>
    </c:plotArea>
    <c:legend>
      <c:legendPos val="b"/>
      <c:txPr>
        <a:bodyPr/>
        <a:lstStyle/>
        <a:p>
          <a:pPr>
            <a:defRPr lang="en-GB"/>
          </a:pPr>
          <a:endParaRPr lang="ar-EG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57153</xdr:colOff>
      <xdr:row>4</xdr:row>
      <xdr:rowOff>10026</xdr:rowOff>
    </xdr:from>
    <xdr:to>
      <xdr:col>3</xdr:col>
      <xdr:colOff>290763</xdr:colOff>
      <xdr:row>11</xdr:row>
      <xdr:rowOff>160421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290763</xdr:colOff>
      <xdr:row>4</xdr:row>
      <xdr:rowOff>30079</xdr:rowOff>
    </xdr:from>
    <xdr:to>
      <xdr:col>8</xdr:col>
      <xdr:colOff>561475</xdr:colOff>
      <xdr:row>11</xdr:row>
      <xdr:rowOff>150395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300790</xdr:colOff>
      <xdr:row>4</xdr:row>
      <xdr:rowOff>16042</xdr:rowOff>
    </xdr:from>
    <xdr:to>
      <xdr:col>13</xdr:col>
      <xdr:colOff>451184</xdr:colOff>
      <xdr:row>11</xdr:row>
      <xdr:rowOff>150395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57650</xdr:colOff>
      <xdr:row>4</xdr:row>
      <xdr:rowOff>45620</xdr:rowOff>
    </xdr:from>
    <xdr:to>
      <xdr:col>18</xdr:col>
      <xdr:colOff>451184</xdr:colOff>
      <xdr:row>12</xdr:row>
      <xdr:rowOff>26570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57652</xdr:colOff>
      <xdr:row>16</xdr:row>
      <xdr:rowOff>54644</xdr:rowOff>
    </xdr:from>
    <xdr:to>
      <xdr:col>3</xdr:col>
      <xdr:colOff>30079</xdr:colOff>
      <xdr:row>24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461210</xdr:colOff>
      <xdr:row>16</xdr:row>
      <xdr:rowOff>114300</xdr:rowOff>
    </xdr:from>
    <xdr:to>
      <xdr:col>8</xdr:col>
      <xdr:colOff>310816</xdr:colOff>
      <xdr:row>23</xdr:row>
      <xdr:rowOff>160421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280737</xdr:colOff>
      <xdr:row>16</xdr:row>
      <xdr:rowOff>140368</xdr:rowOff>
    </xdr:from>
    <xdr:to>
      <xdr:col>13</xdr:col>
      <xdr:colOff>250658</xdr:colOff>
      <xdr:row>23</xdr:row>
      <xdr:rowOff>170447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95251</xdr:colOff>
      <xdr:row>16</xdr:row>
      <xdr:rowOff>142875</xdr:rowOff>
    </xdr:from>
    <xdr:to>
      <xdr:col>18</xdr:col>
      <xdr:colOff>290763</xdr:colOff>
      <xdr:row>24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100263</xdr:colOff>
      <xdr:row>28</xdr:row>
      <xdr:rowOff>170447</xdr:rowOff>
    </xdr:from>
    <xdr:to>
      <xdr:col>3</xdr:col>
      <xdr:colOff>200526</xdr:colOff>
      <xdr:row>39</xdr:row>
      <xdr:rowOff>104775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300790</xdr:colOff>
      <xdr:row>28</xdr:row>
      <xdr:rowOff>170447</xdr:rowOff>
    </xdr:from>
    <xdr:to>
      <xdr:col>8</xdr:col>
      <xdr:colOff>551448</xdr:colOff>
      <xdr:row>39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310817</xdr:colOff>
      <xdr:row>28</xdr:row>
      <xdr:rowOff>170447</xdr:rowOff>
    </xdr:from>
    <xdr:to>
      <xdr:col>13</xdr:col>
      <xdr:colOff>401052</xdr:colOff>
      <xdr:row>39</xdr:row>
      <xdr:rowOff>130342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16545</xdr:colOff>
      <xdr:row>29</xdr:row>
      <xdr:rowOff>10027</xdr:rowOff>
    </xdr:from>
    <xdr:to>
      <xdr:col>18</xdr:col>
      <xdr:colOff>431133</xdr:colOff>
      <xdr:row>39</xdr:row>
      <xdr:rowOff>150395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370974</xdr:colOff>
      <xdr:row>4</xdr:row>
      <xdr:rowOff>20053</xdr:rowOff>
    </xdr:from>
    <xdr:to>
      <xdr:col>6</xdr:col>
      <xdr:colOff>40105</xdr:colOff>
      <xdr:row>11</xdr:row>
      <xdr:rowOff>160422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60157</xdr:colOff>
      <xdr:row>4</xdr:row>
      <xdr:rowOff>30080</xdr:rowOff>
    </xdr:from>
    <xdr:to>
      <xdr:col>11</xdr:col>
      <xdr:colOff>170448</xdr:colOff>
      <xdr:row>11</xdr:row>
      <xdr:rowOff>150396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561473</xdr:colOff>
      <xdr:row>4</xdr:row>
      <xdr:rowOff>40105</xdr:rowOff>
    </xdr:from>
    <xdr:to>
      <xdr:col>15</xdr:col>
      <xdr:colOff>551447</xdr:colOff>
      <xdr:row>11</xdr:row>
      <xdr:rowOff>180475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581527</xdr:colOff>
      <xdr:row>4</xdr:row>
      <xdr:rowOff>40105</xdr:rowOff>
    </xdr:from>
    <xdr:to>
      <xdr:col>21</xdr:col>
      <xdr:colOff>320842</xdr:colOff>
      <xdr:row>12</xdr:row>
      <xdr:rowOff>10026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130342</xdr:colOff>
      <xdr:row>16</xdr:row>
      <xdr:rowOff>70184</xdr:rowOff>
    </xdr:from>
    <xdr:to>
      <xdr:col>5</xdr:col>
      <xdr:colOff>381000</xdr:colOff>
      <xdr:row>23</xdr:row>
      <xdr:rowOff>160421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401052</xdr:colOff>
      <xdr:row>16</xdr:row>
      <xdr:rowOff>120316</xdr:rowOff>
    </xdr:from>
    <xdr:to>
      <xdr:col>11</xdr:col>
      <xdr:colOff>140369</xdr:colOff>
      <xdr:row>23</xdr:row>
      <xdr:rowOff>160422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360948</xdr:colOff>
      <xdr:row>16</xdr:row>
      <xdr:rowOff>120316</xdr:rowOff>
    </xdr:from>
    <xdr:to>
      <xdr:col>15</xdr:col>
      <xdr:colOff>541420</xdr:colOff>
      <xdr:row>24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431133</xdr:colOff>
      <xdr:row>16</xdr:row>
      <xdr:rowOff>150395</xdr:rowOff>
    </xdr:from>
    <xdr:to>
      <xdr:col>21</xdr:col>
      <xdr:colOff>200526</xdr:colOff>
      <xdr:row>24</xdr:row>
      <xdr:rowOff>10026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431131</xdr:colOff>
      <xdr:row>28</xdr:row>
      <xdr:rowOff>160421</xdr:rowOff>
    </xdr:from>
    <xdr:to>
      <xdr:col>6</xdr:col>
      <xdr:colOff>150394</xdr:colOff>
      <xdr:row>39</xdr:row>
      <xdr:rowOff>110289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70184</xdr:colOff>
      <xdr:row>29</xdr:row>
      <xdr:rowOff>10026</xdr:rowOff>
    </xdr:from>
    <xdr:to>
      <xdr:col>11</xdr:col>
      <xdr:colOff>240632</xdr:colOff>
      <xdr:row>39</xdr:row>
      <xdr:rowOff>120316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441158</xdr:colOff>
      <xdr:row>28</xdr:row>
      <xdr:rowOff>180474</xdr:rowOff>
    </xdr:from>
    <xdr:to>
      <xdr:col>15</xdr:col>
      <xdr:colOff>551446</xdr:colOff>
      <xdr:row>39</xdr:row>
      <xdr:rowOff>160421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40107</xdr:colOff>
      <xdr:row>29</xdr:row>
      <xdr:rowOff>70184</xdr:rowOff>
    </xdr:from>
    <xdr:to>
      <xdr:col>22</xdr:col>
      <xdr:colOff>60159</xdr:colOff>
      <xdr:row>39</xdr:row>
      <xdr:rowOff>180474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200527</xdr:colOff>
      <xdr:row>45</xdr:row>
      <xdr:rowOff>40105</xdr:rowOff>
    </xdr:from>
    <xdr:to>
      <xdr:col>6</xdr:col>
      <xdr:colOff>0</xdr:colOff>
      <xdr:row>52</xdr:row>
      <xdr:rowOff>170447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200526</xdr:colOff>
      <xdr:row>53</xdr:row>
      <xdr:rowOff>30080</xdr:rowOff>
    </xdr:from>
    <xdr:to>
      <xdr:col>6</xdr:col>
      <xdr:colOff>10025</xdr:colOff>
      <xdr:row>64</xdr:row>
      <xdr:rowOff>40106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160421</xdr:colOff>
      <xdr:row>45</xdr:row>
      <xdr:rowOff>20054</xdr:rowOff>
    </xdr:from>
    <xdr:to>
      <xdr:col>11</xdr:col>
      <xdr:colOff>0</xdr:colOff>
      <xdr:row>52</xdr:row>
      <xdr:rowOff>170448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150394</xdr:colOff>
      <xdr:row>53</xdr:row>
      <xdr:rowOff>30079</xdr:rowOff>
    </xdr:from>
    <xdr:to>
      <xdr:col>11</xdr:col>
      <xdr:colOff>0</xdr:colOff>
      <xdr:row>64</xdr:row>
      <xdr:rowOff>30078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150395</xdr:colOff>
      <xdr:row>45</xdr:row>
      <xdr:rowOff>40105</xdr:rowOff>
    </xdr:from>
    <xdr:to>
      <xdr:col>16</xdr:col>
      <xdr:colOff>401052</xdr:colOff>
      <xdr:row>52</xdr:row>
      <xdr:rowOff>180474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150395</xdr:colOff>
      <xdr:row>53</xdr:row>
      <xdr:rowOff>20054</xdr:rowOff>
    </xdr:from>
    <xdr:to>
      <xdr:col>16</xdr:col>
      <xdr:colOff>401053</xdr:colOff>
      <xdr:row>64</xdr:row>
      <xdr:rowOff>40104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571500</xdr:colOff>
      <xdr:row>45</xdr:row>
      <xdr:rowOff>60158</xdr:rowOff>
    </xdr:from>
    <xdr:to>
      <xdr:col>23</xdr:col>
      <xdr:colOff>441159</xdr:colOff>
      <xdr:row>53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531395</xdr:colOff>
      <xdr:row>53</xdr:row>
      <xdr:rowOff>40105</xdr:rowOff>
    </xdr:from>
    <xdr:to>
      <xdr:col>23</xdr:col>
      <xdr:colOff>401053</xdr:colOff>
      <xdr:row>64</xdr:row>
      <xdr:rowOff>10025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703"/>
  <sheetViews>
    <sheetView tabSelected="1" topLeftCell="F1" workbookViewId="0">
      <selection activeCell="I46" sqref="I46"/>
    </sheetView>
  </sheetViews>
  <sheetFormatPr defaultRowHeight="14.25"/>
  <cols>
    <col min="2" max="2" width="6.75" customWidth="1"/>
    <col min="3" max="3" width="7.375" customWidth="1"/>
    <col min="4" max="4" width="6.375" customWidth="1"/>
    <col min="5" max="5" width="6" customWidth="1"/>
    <col min="6" max="6" width="9.625" customWidth="1"/>
    <col min="8" max="8" width="20.375" customWidth="1"/>
    <col min="9" max="9" width="13.25" customWidth="1"/>
    <col min="10" max="10" width="4.125" customWidth="1"/>
    <col min="11" max="11" width="3.875" customWidth="1"/>
    <col min="12" max="12" width="4" customWidth="1"/>
    <col min="13" max="13" width="12" customWidth="1"/>
    <col min="14" max="14" width="4" customWidth="1"/>
    <col min="15" max="15" width="4.125" customWidth="1"/>
    <col min="16" max="16" width="3.75" customWidth="1"/>
    <col min="17" max="17" width="13.125" customWidth="1"/>
    <col min="18" max="18" width="4.875" customWidth="1"/>
    <col min="19" max="19" width="4.625" customWidth="1"/>
    <col min="20" max="20" width="4.25" customWidth="1"/>
    <col min="22" max="27" width="0" hidden="1" customWidth="1"/>
  </cols>
  <sheetData>
    <row r="1" spans="1:27" ht="15" thickBot="1">
      <c r="B1" s="29"/>
      <c r="C1" s="259" t="s">
        <v>372</v>
      </c>
      <c r="D1" s="259" t="s">
        <v>373</v>
      </c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</row>
    <row r="2" spans="1:27" ht="15.75" thickBot="1">
      <c r="A2" s="289" t="s">
        <v>430</v>
      </c>
      <c r="B2" s="29"/>
      <c r="C2" s="273" t="s">
        <v>182</v>
      </c>
      <c r="D2" s="273" t="s">
        <v>42</v>
      </c>
      <c r="E2" s="259" t="s">
        <v>371</v>
      </c>
      <c r="F2" s="259" t="s">
        <v>370</v>
      </c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</row>
    <row r="3" spans="1:27" ht="15.75" thickBot="1">
      <c r="A3" s="289" t="s">
        <v>431</v>
      </c>
      <c r="B3" s="29"/>
      <c r="C3" s="259" t="s">
        <v>0</v>
      </c>
      <c r="D3" s="259" t="s">
        <v>1</v>
      </c>
      <c r="E3" s="273">
        <v>6</v>
      </c>
      <c r="F3" s="273">
        <v>1435</v>
      </c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V3">
        <v>0</v>
      </c>
      <c r="X3">
        <v>0</v>
      </c>
      <c r="Y3">
        <v>0</v>
      </c>
    </row>
    <row r="4" spans="1:27" ht="15.75" thickBot="1">
      <c r="A4" s="289" t="s">
        <v>432</v>
      </c>
      <c r="B4" s="29" t="s">
        <v>211</v>
      </c>
      <c r="C4" s="273">
        <v>7</v>
      </c>
      <c r="D4" s="273">
        <v>111</v>
      </c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V4">
        <v>1</v>
      </c>
      <c r="W4">
        <v>500</v>
      </c>
      <c r="X4">
        <v>1</v>
      </c>
      <c r="Y4">
        <v>1</v>
      </c>
      <c r="Z4" t="s">
        <v>182</v>
      </c>
      <c r="AA4" t="s">
        <v>42</v>
      </c>
    </row>
    <row r="5" spans="1:27" ht="15" thickBot="1">
      <c r="B5" s="29" t="s">
        <v>3</v>
      </c>
      <c r="C5" s="273">
        <v>0</v>
      </c>
      <c r="D5" s="273">
        <v>18</v>
      </c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V5">
        <v>2</v>
      </c>
      <c r="W5">
        <v>501</v>
      </c>
      <c r="X5">
        <v>2</v>
      </c>
      <c r="Y5">
        <v>2</v>
      </c>
      <c r="Z5" t="s">
        <v>247</v>
      </c>
      <c r="AA5" t="s">
        <v>374</v>
      </c>
    </row>
    <row r="6" spans="1:27" ht="15" thickBot="1">
      <c r="B6" s="29" t="s">
        <v>4</v>
      </c>
      <c r="C6" s="273">
        <v>10</v>
      </c>
      <c r="D6" s="273">
        <v>54</v>
      </c>
      <c r="E6" s="259"/>
      <c r="F6" s="267"/>
      <c r="G6" s="269"/>
      <c r="H6" s="263"/>
      <c r="I6" s="265"/>
      <c r="J6" s="269" t="s">
        <v>211</v>
      </c>
      <c r="K6" s="269" t="s">
        <v>376</v>
      </c>
      <c r="L6" s="269" t="s">
        <v>377</v>
      </c>
      <c r="M6" s="265"/>
      <c r="N6" s="269" t="s">
        <v>211</v>
      </c>
      <c r="O6" s="269" t="s">
        <v>376</v>
      </c>
      <c r="P6" s="269" t="s">
        <v>377</v>
      </c>
      <c r="Q6" s="265"/>
      <c r="R6" s="269" t="s">
        <v>211</v>
      </c>
      <c r="S6" s="269" t="s">
        <v>376</v>
      </c>
      <c r="T6" s="269" t="s">
        <v>377</v>
      </c>
      <c r="V6">
        <v>3</v>
      </c>
      <c r="W6">
        <v>502</v>
      </c>
      <c r="X6">
        <v>3</v>
      </c>
      <c r="Y6">
        <v>3</v>
      </c>
    </row>
    <row r="7" spans="1:27">
      <c r="B7" s="29"/>
      <c r="C7" s="259"/>
      <c r="D7" s="259"/>
      <c r="E7" s="259"/>
      <c r="F7" s="267"/>
      <c r="G7" s="269" t="s">
        <v>433</v>
      </c>
      <c r="H7" s="263"/>
      <c r="I7" s="265" t="s">
        <v>236</v>
      </c>
      <c r="J7" s="269"/>
      <c r="K7" s="269"/>
      <c r="L7" s="269"/>
      <c r="M7" s="265" t="s">
        <v>179</v>
      </c>
      <c r="N7" s="269"/>
      <c r="O7" s="269"/>
      <c r="P7" s="269"/>
      <c r="Q7" s="265" t="s">
        <v>238</v>
      </c>
      <c r="R7" s="269"/>
      <c r="S7" s="269"/>
      <c r="T7" s="269"/>
      <c r="V7">
        <v>4</v>
      </c>
      <c r="W7">
        <v>503</v>
      </c>
      <c r="X7">
        <v>4</v>
      </c>
      <c r="Y7">
        <v>4</v>
      </c>
    </row>
    <row r="8" spans="1:27">
      <c r="B8" s="29"/>
      <c r="C8" s="259"/>
      <c r="D8" s="259"/>
      <c r="E8" s="259"/>
      <c r="F8" s="267"/>
      <c r="G8" s="267" t="s">
        <v>375</v>
      </c>
      <c r="H8" s="267" t="s">
        <v>383</v>
      </c>
      <c r="I8" s="267">
        <f>'posisi sun,mon,arde saat ijtima'!H3</f>
        <v>150923716.89501959</v>
      </c>
      <c r="J8" s="267" t="s">
        <v>191</v>
      </c>
      <c r="K8" s="267"/>
      <c r="L8" s="267"/>
      <c r="M8" s="267">
        <f>'sun,mon,arde ijtima'!L35</f>
        <v>367881.4332294091</v>
      </c>
      <c r="N8" s="267" t="str">
        <f>J8</f>
        <v>km</v>
      </c>
      <c r="O8" s="267"/>
      <c r="P8" s="267"/>
      <c r="Q8" s="267" t="s">
        <v>378</v>
      </c>
      <c r="R8" s="267"/>
      <c r="S8" s="267"/>
      <c r="T8" s="267"/>
      <c r="V8">
        <v>5</v>
      </c>
      <c r="W8">
        <v>504</v>
      </c>
      <c r="X8">
        <v>5</v>
      </c>
      <c r="Y8">
        <v>5</v>
      </c>
    </row>
    <row r="9" spans="1:27">
      <c r="B9" s="29"/>
      <c r="C9" s="259"/>
      <c r="D9" s="259"/>
      <c r="E9" s="259"/>
      <c r="F9" s="267" t="s">
        <v>45</v>
      </c>
      <c r="G9" s="271">
        <f>'posisi sun,mon,arde saat ijtima'!D8</f>
        <v>30</v>
      </c>
      <c r="H9" s="263"/>
      <c r="I9" s="265"/>
      <c r="J9" s="269"/>
      <c r="K9" s="269"/>
      <c r="L9" s="269"/>
      <c r="M9" s="265"/>
      <c r="N9" s="269"/>
      <c r="O9" s="269"/>
      <c r="P9" s="269"/>
      <c r="Q9" s="265">
        <f>I8-M8</f>
        <v>150555835.46179017</v>
      </c>
      <c r="R9" s="269" t="str">
        <f>N8</f>
        <v>km</v>
      </c>
      <c r="S9" s="269"/>
      <c r="T9" s="269"/>
      <c r="V9">
        <v>6</v>
      </c>
      <c r="W9">
        <v>505</v>
      </c>
      <c r="X9">
        <v>6</v>
      </c>
      <c r="Y9">
        <v>6</v>
      </c>
    </row>
    <row r="10" spans="1:27">
      <c r="B10" s="29"/>
      <c r="C10" s="259"/>
      <c r="D10" s="259"/>
      <c r="E10" s="259"/>
      <c r="F10" s="267" t="s">
        <v>44</v>
      </c>
      <c r="G10" s="269">
        <f>'posisi sun,mon,arde saat ijtima'!D9</f>
        <v>3</v>
      </c>
      <c r="H10" s="263"/>
      <c r="I10" s="265" t="str">
        <f>'posisi sun,mon,arde saat ijtima'!H6</f>
        <v>POSITIF</v>
      </c>
      <c r="J10" s="269" t="str">
        <f>'posi sun,mon,arde istiqbal'!I12</f>
        <v>⁰</v>
      </c>
      <c r="K10" s="269" t="str">
        <f>'posi sun,mon,arde istiqbal'!J12</f>
        <v>'</v>
      </c>
      <c r="L10" s="269" t="str">
        <f>'posi sun,mon,arde istiqbal'!K12</f>
        <v>"</v>
      </c>
      <c r="M10" s="265" t="str">
        <f>'posisi sun,mon,arde saat ijtima'!M6</f>
        <v>POSITIF</v>
      </c>
      <c r="N10" s="269" t="str">
        <f>J10</f>
        <v>⁰</v>
      </c>
      <c r="O10" s="269" t="str">
        <f>K10</f>
        <v>'</v>
      </c>
      <c r="P10" s="269" t="str">
        <f>L10</f>
        <v>"</v>
      </c>
      <c r="Q10" s="265"/>
      <c r="R10" s="269" t="str">
        <f>N10</f>
        <v>⁰</v>
      </c>
      <c r="S10" s="269" t="str">
        <f>O10</f>
        <v>'</v>
      </c>
      <c r="T10" s="269" t="str">
        <f>P10</f>
        <v>"</v>
      </c>
      <c r="V10">
        <v>7</v>
      </c>
      <c r="W10">
        <v>506</v>
      </c>
      <c r="X10">
        <v>7</v>
      </c>
      <c r="Y10">
        <v>7</v>
      </c>
    </row>
    <row r="11" spans="1:27">
      <c r="B11" s="29"/>
      <c r="C11" s="259"/>
      <c r="D11" s="259"/>
      <c r="E11" s="259"/>
      <c r="F11" s="267" t="s">
        <v>84</v>
      </c>
      <c r="G11" s="269">
        <f>'posisi sun,mon,arde saat ijtima'!D10</f>
        <v>2014</v>
      </c>
      <c r="H11" s="263" t="s">
        <v>384</v>
      </c>
      <c r="I11" s="265">
        <f>'sun,mon,arde ijtima'!Q35</f>
        <v>3.5666414854031707</v>
      </c>
      <c r="J11" s="269">
        <f>'posisi sun,mon,arde saat ijtima'!I6</f>
        <v>3</v>
      </c>
      <c r="K11" s="269">
        <f>'posisi sun,mon,arde saat ijtima'!J6</f>
        <v>33</v>
      </c>
      <c r="L11" s="269">
        <f>'posisi sun,mon,arde saat ijtima'!K6</f>
        <v>59</v>
      </c>
      <c r="M11" s="265">
        <f>'sun,mon,arde ijtima'!L50</f>
        <v>0.90545661635698826</v>
      </c>
      <c r="N11" s="269">
        <f>'posisi sun,mon,arde saat ijtima'!N6</f>
        <v>0</v>
      </c>
      <c r="O11" s="269">
        <f>'posisi sun,mon,arde saat ijtima'!O6</f>
        <v>54</v>
      </c>
      <c r="P11" s="269">
        <f>'posisi sun,mon,arde saat ijtima'!P6</f>
        <v>19</v>
      </c>
      <c r="Q11" s="265" t="s">
        <v>391</v>
      </c>
      <c r="R11" s="269">
        <f>'posisi sun,mon,arde saat ijtima'!I18</f>
        <v>2</v>
      </c>
      <c r="S11" s="271">
        <f>'posisi sun,mon,arde saat ijtima'!J18</f>
        <v>39</v>
      </c>
      <c r="T11" s="271">
        <f>'posisi sun,mon,arde saat ijtima'!K18</f>
        <v>40</v>
      </c>
      <c r="V11">
        <v>8</v>
      </c>
      <c r="W11">
        <v>507</v>
      </c>
      <c r="X11">
        <v>8</v>
      </c>
      <c r="Y11">
        <v>8</v>
      </c>
    </row>
    <row r="12" spans="1:27">
      <c r="B12" s="29"/>
      <c r="C12" s="259"/>
      <c r="D12" s="259"/>
      <c r="E12" s="259"/>
      <c r="F12" s="267" t="s">
        <v>82</v>
      </c>
      <c r="G12" s="269">
        <f>'posisi sun,mon,arde saat ijtima'!D11</f>
        <v>1</v>
      </c>
      <c r="H12" s="263"/>
      <c r="I12" s="265"/>
      <c r="J12" s="269" t="str">
        <f>J10</f>
        <v>⁰</v>
      </c>
      <c r="K12" s="269" t="str">
        <f>K10</f>
        <v>'</v>
      </c>
      <c r="L12" s="269" t="str">
        <f>L10</f>
        <v>"</v>
      </c>
      <c r="M12" s="265" t="str">
        <f>'posisi sun,mon,arde saat ijtima'!M6</f>
        <v>POSITIF</v>
      </c>
      <c r="N12" s="269" t="str">
        <f>N10</f>
        <v>⁰</v>
      </c>
      <c r="O12" s="269" t="str">
        <f>O10</f>
        <v>'</v>
      </c>
      <c r="P12" s="269" t="str">
        <f>P10</f>
        <v>"</v>
      </c>
      <c r="Q12" s="265" t="s">
        <v>392</v>
      </c>
      <c r="R12" s="269">
        <f>'posisi sun,mon,arde saat ijtima'!I19</f>
        <v>4</v>
      </c>
      <c r="S12" s="269">
        <f>'posisi sun,mon,arde saat ijtima'!J19</f>
        <v>28</v>
      </c>
      <c r="T12" s="269">
        <f>'posisi sun,mon,arde saat ijtima'!K19</f>
        <v>19</v>
      </c>
      <c r="V12">
        <v>9</v>
      </c>
      <c r="W12">
        <v>508</v>
      </c>
      <c r="X12">
        <v>9</v>
      </c>
      <c r="Y12">
        <v>9</v>
      </c>
    </row>
    <row r="13" spans="1:27">
      <c r="B13" s="29"/>
      <c r="C13" s="259"/>
      <c r="D13" s="259"/>
      <c r="E13" s="259"/>
      <c r="F13" s="267" t="s">
        <v>139</v>
      </c>
      <c r="G13" s="269">
        <f>'posisi sun,mon,arde saat ijtima'!D12</f>
        <v>44</v>
      </c>
      <c r="H13" s="263" t="s">
        <v>385</v>
      </c>
      <c r="I13" s="265">
        <f>'sun,mon,arde ijtima'!Q39</f>
        <v>94.656605801488297</v>
      </c>
      <c r="J13" s="269">
        <f>'posisi sun,mon,arde saat ijtima'!I8</f>
        <v>94</v>
      </c>
      <c r="K13" s="269">
        <f>'posisi sun,mon,arde saat ijtima'!J8</f>
        <v>39</v>
      </c>
      <c r="L13" s="269">
        <f>'posisi sun,mon,arde saat ijtima'!K8</f>
        <v>23</v>
      </c>
      <c r="M13" s="265">
        <f>'sun,mon,arde ijtima'!L54</f>
        <v>95.810346626076523</v>
      </c>
      <c r="N13" s="269">
        <f>'posisi sun,mon,arde saat ijtima'!N8</f>
        <v>95</v>
      </c>
      <c r="O13" s="269">
        <f>'posisi sun,mon,arde saat ijtima'!O8</f>
        <v>48</v>
      </c>
      <c r="P13" s="269">
        <f>'posisi sun,mon,arde saat ijtima'!P8</f>
        <v>37</v>
      </c>
      <c r="Q13" s="265" t="s">
        <v>388</v>
      </c>
      <c r="R13" s="269">
        <f>'posisi sun,mon,arde saat ijtima'!N16</f>
        <v>1</v>
      </c>
      <c r="S13" s="269">
        <f>'posisi sun,mon,arde saat ijtima'!O16</f>
        <v>9</v>
      </c>
      <c r="T13" s="269">
        <f>'posisi sun,mon,arde saat ijtima'!P16</f>
        <v>13</v>
      </c>
      <c r="V13">
        <v>10</v>
      </c>
      <c r="W13">
        <v>509</v>
      </c>
      <c r="X13">
        <v>10</v>
      </c>
      <c r="Y13">
        <v>10</v>
      </c>
    </row>
    <row r="14" spans="1:27">
      <c r="B14" s="29"/>
      <c r="C14" s="259"/>
      <c r="D14" s="259"/>
      <c r="E14" s="259"/>
      <c r="F14" s="267" t="s">
        <v>67</v>
      </c>
      <c r="G14" s="269">
        <f>'posisi sun,mon,arde saat ijtima'!D13</f>
        <v>38</v>
      </c>
      <c r="H14" s="263"/>
      <c r="I14" s="265" t="str">
        <f>'posisi sun,mon,arde saat ijtima'!H10</f>
        <v>NEGATIF</v>
      </c>
      <c r="J14" s="269" t="str">
        <f>J12</f>
        <v>⁰</v>
      </c>
      <c r="K14" s="269" t="str">
        <f>K12</f>
        <v>'</v>
      </c>
      <c r="L14" s="269" t="str">
        <f>L12</f>
        <v>"</v>
      </c>
      <c r="M14" s="265" t="str">
        <f>'posisi sun,mon,arde saat ijtima'!M10</f>
        <v>NEGATIF</v>
      </c>
      <c r="N14" s="269" t="str">
        <f>N12</f>
        <v>⁰</v>
      </c>
      <c r="O14" s="269" t="str">
        <f>O12</f>
        <v>'</v>
      </c>
      <c r="P14" s="269" t="str">
        <f>P12</f>
        <v>"</v>
      </c>
      <c r="Q14" s="265" t="s">
        <v>393</v>
      </c>
      <c r="R14" s="269">
        <f>'posisi sun,mon,arde saat ijtima'!N18</f>
        <v>13</v>
      </c>
      <c r="S14" s="269">
        <f>'posisi sun,mon,arde saat ijtima'!O18</f>
        <v>25</v>
      </c>
      <c r="T14" s="269">
        <f>'posisi sun,mon,arde saat ijtima'!P18</f>
        <v>15</v>
      </c>
      <c r="V14">
        <v>11</v>
      </c>
      <c r="W14">
        <v>510</v>
      </c>
      <c r="X14">
        <v>11</v>
      </c>
      <c r="Y14">
        <v>11</v>
      </c>
    </row>
    <row r="15" spans="1:27">
      <c r="B15" s="29"/>
      <c r="C15" s="259"/>
      <c r="D15" s="259"/>
      <c r="E15" s="259"/>
      <c r="F15" s="267"/>
      <c r="G15" s="269"/>
      <c r="H15" s="263" t="s">
        <v>153</v>
      </c>
      <c r="I15" s="265">
        <f>'sun,mon,arde ijtima'!Q42</f>
        <v>-58.655721849397572</v>
      </c>
      <c r="J15" s="269">
        <f>'posisi sun,mon,arde saat ijtima'!I10</f>
        <v>58</v>
      </c>
      <c r="K15" s="269">
        <f>'posisi sun,mon,arde saat ijtima'!J10</f>
        <v>39</v>
      </c>
      <c r="L15" s="269">
        <f>'posisi sun,mon,arde saat ijtima'!K10</f>
        <v>20</v>
      </c>
      <c r="M15" s="265">
        <f>'sun,mon,arde ijtima'!L57</f>
        <v>-45.234864555458437</v>
      </c>
      <c r="N15" s="269">
        <f>'posisi sun,mon,arde saat ijtima'!N10</f>
        <v>45</v>
      </c>
      <c r="O15" s="269">
        <f>'posisi sun,mon,arde saat ijtima'!O10</f>
        <v>14</v>
      </c>
      <c r="P15" s="269">
        <f>'posisi sun,mon,arde saat ijtima'!P10</f>
        <v>5</v>
      </c>
      <c r="Q15" s="265" t="s">
        <v>394</v>
      </c>
      <c r="R15" s="269">
        <f>'posisi sun,mon,arde saat ijtima'!N19</f>
        <v>103</v>
      </c>
      <c r="S15" s="269">
        <f>'posisi sun,mon,arde saat ijtima'!O19</f>
        <v>53</v>
      </c>
      <c r="T15" s="269">
        <f>'posisi sun,mon,arde saat ijtima'!P19</f>
        <v>26</v>
      </c>
      <c r="V15">
        <v>12</v>
      </c>
      <c r="W15">
        <v>511</v>
      </c>
      <c r="X15">
        <v>12</v>
      </c>
      <c r="Y15">
        <v>12</v>
      </c>
    </row>
    <row r="16" spans="1:27">
      <c r="B16" s="29"/>
      <c r="C16" s="259"/>
      <c r="D16" s="259"/>
      <c r="E16" s="259"/>
      <c r="F16" s="267"/>
      <c r="G16" s="269"/>
      <c r="H16" s="263" t="s">
        <v>380</v>
      </c>
      <c r="I16" s="265">
        <f>'sun,mon,arde ijtima'!Q28</f>
        <v>211.29659973770512</v>
      </c>
      <c r="J16" s="269" t="str">
        <f>J14</f>
        <v>⁰</v>
      </c>
      <c r="K16" s="269" t="str">
        <f>K14</f>
        <v>'</v>
      </c>
      <c r="L16" s="269" t="str">
        <f>L14</f>
        <v>"</v>
      </c>
      <c r="M16" s="265">
        <f>'sun,mon,arde ijtima'!L46</f>
        <v>224.48093690283417</v>
      </c>
      <c r="N16" s="269" t="str">
        <f>N14</f>
        <v>⁰</v>
      </c>
      <c r="O16" s="269" t="str">
        <f>O14</f>
        <v>'</v>
      </c>
      <c r="P16" s="269" t="str">
        <f>P14</f>
        <v>"</v>
      </c>
      <c r="Q16" s="265" t="s">
        <v>389</v>
      </c>
      <c r="R16" s="269">
        <f>'posisi sun,mon,arde saat ijtima'!I16</f>
        <v>13</v>
      </c>
      <c r="S16" s="269">
        <f>'posisi sun,mon,arde saat ijtima'!J16</f>
        <v>11</v>
      </c>
      <c r="T16" s="269">
        <f>'posisi sun,mon,arde saat ijtima'!K16</f>
        <v>3</v>
      </c>
      <c r="W16">
        <v>512</v>
      </c>
      <c r="X16">
        <v>13</v>
      </c>
      <c r="Y16">
        <v>13</v>
      </c>
    </row>
    <row r="17" spans="2:25">
      <c r="B17" s="29"/>
      <c r="C17" s="259"/>
      <c r="D17" s="259"/>
      <c r="E17" s="259"/>
      <c r="F17" s="267"/>
      <c r="G17" s="269"/>
      <c r="H17" s="263" t="s">
        <v>386</v>
      </c>
      <c r="I17" s="265">
        <f>'posisi sun,mon,arde saat ijtima'!H13</f>
        <v>14.086439982513674</v>
      </c>
      <c r="J17" s="269">
        <f>'posisi sun,mon,arde saat ijtima'!I13</f>
        <v>14</v>
      </c>
      <c r="K17" s="269">
        <f>'posisi sun,mon,arde saat ijtima'!J13</f>
        <v>5</v>
      </c>
      <c r="L17" s="269">
        <f>'posisi sun,mon,arde saat ijtima'!K13</f>
        <v>11</v>
      </c>
      <c r="M17" s="265">
        <f>'posisi sun,mon,arde saat ijtima'!M13</f>
        <v>14.965395793522278</v>
      </c>
      <c r="N17" s="269">
        <f>'posisi sun,mon,arde saat ijtima'!N13</f>
        <v>14</v>
      </c>
      <c r="O17" s="269">
        <f>'posisi sun,mon,arde saat ijtima'!O13</f>
        <v>57</v>
      </c>
      <c r="P17" s="269">
        <f>'posisi sun,mon,arde saat ijtima'!P13</f>
        <v>55</v>
      </c>
      <c r="Q17" s="265" t="s">
        <v>390</v>
      </c>
      <c r="R17" s="269">
        <f>J17-N17</f>
        <v>0</v>
      </c>
      <c r="S17" s="269">
        <f>K17-O17</f>
        <v>-52</v>
      </c>
      <c r="T17" s="269">
        <f>ABS(L17-P17)</f>
        <v>44</v>
      </c>
      <c r="W17">
        <v>513</v>
      </c>
      <c r="X17">
        <v>14</v>
      </c>
      <c r="Y17">
        <v>14</v>
      </c>
    </row>
    <row r="18" spans="2:25">
      <c r="B18" s="29"/>
      <c r="C18" s="259"/>
      <c r="D18" s="259"/>
      <c r="E18" s="259"/>
      <c r="F18" s="267"/>
      <c r="G18" s="269"/>
      <c r="H18" s="263"/>
      <c r="I18" s="265"/>
      <c r="J18" s="269"/>
      <c r="K18" s="269"/>
      <c r="L18" s="269"/>
      <c r="M18" s="265"/>
      <c r="N18" s="269"/>
      <c r="O18" s="269"/>
      <c r="P18" s="269"/>
      <c r="Q18" s="265"/>
      <c r="R18" s="269"/>
      <c r="S18" s="269"/>
      <c r="T18" s="269"/>
      <c r="W18">
        <v>514</v>
      </c>
      <c r="X18">
        <v>15</v>
      </c>
      <c r="Y18">
        <v>15</v>
      </c>
    </row>
    <row r="19" spans="2:25">
      <c r="B19" s="29"/>
      <c r="C19" s="29"/>
      <c r="D19" s="29"/>
      <c r="E19" s="272"/>
      <c r="F19" s="268"/>
      <c r="G19" s="267" t="s">
        <v>381</v>
      </c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W19">
        <v>515</v>
      </c>
      <c r="X19">
        <v>16</v>
      </c>
      <c r="Y19">
        <v>16</v>
      </c>
    </row>
    <row r="20" spans="2:25">
      <c r="B20" s="29"/>
      <c r="C20" s="29"/>
      <c r="D20" s="29"/>
      <c r="E20" s="29"/>
      <c r="F20" s="268" t="s">
        <v>45</v>
      </c>
      <c r="G20" s="271">
        <f>'pos,s;m;a jika ijma'' qobl grb'!D8</f>
        <v>30</v>
      </c>
      <c r="H20" s="263" t="str">
        <f>H8</f>
        <v>jarak arde,sun,moon</v>
      </c>
      <c r="I20" s="265">
        <f>'pos,s;m;a jika ijma'' qobl grb'!H3</f>
        <v>149339937.5651291</v>
      </c>
      <c r="J20" s="269"/>
      <c r="K20" s="269"/>
      <c r="L20" s="269"/>
      <c r="M20" s="265">
        <f>'pos,s;m;a jika ijma'' qobl grb'!M3</f>
        <v>369890.83852843544</v>
      </c>
      <c r="N20" s="269"/>
      <c r="O20" s="269"/>
      <c r="P20" s="269"/>
      <c r="Q20" s="265">
        <f>I20-M20</f>
        <v>148970046.72660068</v>
      </c>
      <c r="R20" s="269" t="str">
        <f>R10</f>
        <v>⁰</v>
      </c>
      <c r="S20" s="269" t="str">
        <f>S10</f>
        <v>'</v>
      </c>
      <c r="T20" s="269" t="str">
        <f>T10</f>
        <v>"</v>
      </c>
      <c r="W20">
        <v>516</v>
      </c>
      <c r="X20">
        <v>17</v>
      </c>
      <c r="Y20">
        <v>17</v>
      </c>
    </row>
    <row r="21" spans="2:25">
      <c r="B21" s="29"/>
      <c r="C21" s="29"/>
      <c r="D21" s="29"/>
      <c r="E21" s="29"/>
      <c r="F21" s="268" t="s">
        <v>44</v>
      </c>
      <c r="G21" s="271">
        <f>'pos,s;m;a jika ijma'' qobl grb'!D9</f>
        <v>4</v>
      </c>
      <c r="H21" s="263"/>
      <c r="I21" s="265" t="str">
        <f>'pos,s;m;a jika ijma'' qobl grb'!H6</f>
        <v>POSITIF</v>
      </c>
      <c r="J21" s="269" t="str">
        <f>J16</f>
        <v>⁰</v>
      </c>
      <c r="K21" s="269" t="str">
        <f>K16</f>
        <v>'</v>
      </c>
      <c r="L21" s="269" t="str">
        <f>L16</f>
        <v>"</v>
      </c>
      <c r="M21" s="265" t="str">
        <f>'pos,s;m;a jika ijma'' qobl grb'!M6</f>
        <v>POSITIF</v>
      </c>
      <c r="N21" s="269" t="str">
        <f>N16</f>
        <v>⁰</v>
      </c>
      <c r="O21" s="269" t="str">
        <f>O16</f>
        <v>'</v>
      </c>
      <c r="P21" s="269" t="str">
        <f>P16</f>
        <v>"</v>
      </c>
      <c r="Q21" s="265" t="str">
        <f>Q11</f>
        <v>slisih mail-sm</v>
      </c>
      <c r="R21" s="269">
        <f>'pos,s;m;a jika ijma'' qobl grb'!I18</f>
        <v>0</v>
      </c>
      <c r="S21" s="269">
        <f>'pos,s;m;a jika ijma'' qobl grb'!J18</f>
        <v>9</v>
      </c>
      <c r="T21" s="271">
        <f ca="1">'pos,s;m;a jika ijma'' qobl grb'!K18</f>
        <v>0</v>
      </c>
      <c r="W21">
        <v>517</v>
      </c>
      <c r="X21">
        <v>18</v>
      </c>
      <c r="Y21">
        <v>18</v>
      </c>
    </row>
    <row r="22" spans="2:25">
      <c r="B22" s="29"/>
      <c r="C22" s="29"/>
      <c r="D22" s="29"/>
      <c r="E22" s="29"/>
      <c r="F22" s="268" t="s">
        <v>84</v>
      </c>
      <c r="G22" s="271">
        <f>'pos,s;m;a jika ijma'' qobl grb'!D10</f>
        <v>2014</v>
      </c>
      <c r="H22" s="263" t="str">
        <f>H11</f>
        <v>mail sun,moon</v>
      </c>
      <c r="I22" s="265">
        <f>'s,m,a ghurb bila ijma''qobla grb'!Q35</f>
        <v>3.8262859894772498</v>
      </c>
      <c r="J22" s="269">
        <f>'pos,s;m;a jika ijma'' qobl grb'!I6</f>
        <v>3</v>
      </c>
      <c r="K22" s="269">
        <f>'pos,s;m;a jika ijma'' qobl grb'!J6</f>
        <v>49</v>
      </c>
      <c r="L22" s="269">
        <f>'pos,s;m;a jika ijma'' qobl grb'!K6</f>
        <v>34</v>
      </c>
      <c r="M22" s="265">
        <f>'s,m,a ghurb bila ijma''qobla grb'!L50</f>
        <v>3.9794355283382696</v>
      </c>
      <c r="N22" s="269">
        <f>'pos,s;m;a jika ijma'' qobl grb'!N6</f>
        <v>3</v>
      </c>
      <c r="O22" s="269">
        <f>'pos,s;m;a jika ijma'' qobl grb'!O6</f>
        <v>58</v>
      </c>
      <c r="P22" s="269">
        <f>'pos,s;m;a jika ijma'' qobl grb'!P6</f>
        <v>45</v>
      </c>
      <c r="Q22" s="265" t="str">
        <f>Q12</f>
        <v>slisih mail-bd</v>
      </c>
      <c r="R22" s="269">
        <f>'pos,s;m;a jika ijma'' qobl grb'!I19</f>
        <v>4</v>
      </c>
      <c r="S22" s="269">
        <f>'pos,s;m;a jika ijma'' qobl grb'!J19</f>
        <v>28</v>
      </c>
      <c r="T22" s="269">
        <f>'pos,s;m;a jika ijma'' qobl grb'!K19</f>
        <v>19</v>
      </c>
      <c r="W22">
        <v>518</v>
      </c>
      <c r="X22">
        <v>19</v>
      </c>
      <c r="Y22">
        <v>19</v>
      </c>
    </row>
    <row r="23" spans="2:25">
      <c r="B23" s="29"/>
      <c r="C23" s="29"/>
      <c r="D23" s="29"/>
      <c r="E23" s="29"/>
      <c r="F23" s="268" t="s">
        <v>85</v>
      </c>
      <c r="G23" s="269">
        <f>'pos,s;m;a jika ijma'' qobl grb'!D11</f>
        <v>17</v>
      </c>
      <c r="H23" s="263"/>
      <c r="I23" s="265"/>
      <c r="J23" s="269"/>
      <c r="K23" s="269"/>
      <c r="L23" s="269"/>
      <c r="M23" s="265"/>
      <c r="N23" s="269"/>
      <c r="O23" s="269"/>
      <c r="P23" s="269"/>
      <c r="Q23" s="265"/>
      <c r="R23" s="269"/>
      <c r="S23" s="269"/>
      <c r="T23" s="269"/>
      <c r="W23">
        <v>519</v>
      </c>
      <c r="X23">
        <v>20</v>
      </c>
      <c r="Y23">
        <v>20</v>
      </c>
    </row>
    <row r="24" spans="2:25">
      <c r="B24" s="29"/>
      <c r="C24" s="29"/>
      <c r="D24" s="29"/>
      <c r="E24" s="29"/>
      <c r="F24" s="268" t="s">
        <v>3</v>
      </c>
      <c r="G24" s="269">
        <f>'pos,s;m;a jika ijma'' qobl grb'!D12</f>
        <v>46</v>
      </c>
      <c r="H24" s="263"/>
      <c r="I24" s="265"/>
      <c r="J24" s="269"/>
      <c r="K24" s="269"/>
      <c r="L24" s="269"/>
      <c r="M24" s="265"/>
      <c r="N24" s="269"/>
      <c r="O24" s="269"/>
      <c r="P24" s="269"/>
      <c r="Q24" s="265"/>
      <c r="R24" s="269"/>
      <c r="S24" s="269"/>
      <c r="T24" s="269"/>
      <c r="W24">
        <v>520</v>
      </c>
      <c r="X24">
        <v>21</v>
      </c>
      <c r="Y24">
        <v>21</v>
      </c>
    </row>
    <row r="25" spans="2:25">
      <c r="B25" s="29"/>
      <c r="C25" s="29"/>
      <c r="D25" s="29"/>
      <c r="E25" s="29"/>
      <c r="F25" s="268" t="s">
        <v>4</v>
      </c>
      <c r="G25" s="269">
        <f>'pos,s;m;a jika ijma'' qobl grb'!D13</f>
        <v>15</v>
      </c>
      <c r="H25" s="263" t="str">
        <f>H13</f>
        <v>azimut,sun,moon</v>
      </c>
      <c r="I25" s="265">
        <f>'s,m,a ghurb bila ijma''qobla grb'!Q39</f>
        <v>273.58697578071485</v>
      </c>
      <c r="J25" s="269">
        <f>'pos,s;m;a jika ijma'' qobl grb'!I8</f>
        <v>273</v>
      </c>
      <c r="K25" s="269">
        <f>'pos,s;m;a jika ijma'' qobl grb'!J8</f>
        <v>35</v>
      </c>
      <c r="L25" s="269">
        <f>'pos,s;m;a jika ijma'' qobl grb'!K8</f>
        <v>13</v>
      </c>
      <c r="M25" s="265">
        <f>'s,m,a ghurb bila ijma''qobla grb'!L54</f>
        <v>273.17610294802927</v>
      </c>
      <c r="N25" s="269">
        <f>'pos,s;m;a jika ijma'' qobl grb'!N8</f>
        <v>273</v>
      </c>
      <c r="O25" s="269">
        <f>'pos,s;m;a jika ijma'' qobl grb'!O8</f>
        <v>10</v>
      </c>
      <c r="P25" s="269">
        <f>'pos,s;m;a jika ijma'' qobl grb'!P8</f>
        <v>33</v>
      </c>
      <c r="Q25" s="265" t="str">
        <f>Q13</f>
        <v>azimut/selisih</v>
      </c>
      <c r="R25" s="269">
        <f>'pos,s;m;a jika ijma'' qobl grb'!N16</f>
        <v>1</v>
      </c>
      <c r="S25" s="269">
        <f>'pos,s;m;a jika ijma'' qobl grb'!O16</f>
        <v>9</v>
      </c>
      <c r="T25" s="269">
        <f>'pos,s;m;a jika ijma'' qobl grb'!P16</f>
        <v>13</v>
      </c>
      <c r="W25">
        <v>521</v>
      </c>
      <c r="X25">
        <v>22</v>
      </c>
      <c r="Y25">
        <v>22</v>
      </c>
    </row>
    <row r="26" spans="2:25">
      <c r="B26" s="29"/>
      <c r="C26" s="29"/>
      <c r="D26" s="29"/>
      <c r="E26" s="29"/>
      <c r="F26" s="268"/>
      <c r="G26" s="269"/>
      <c r="H26" s="263"/>
      <c r="I26" s="265" t="str">
        <f>'pos,s;m;a jika ijma'' qobl grb'!H10</f>
        <v>NEGATIF</v>
      </c>
      <c r="J26" s="269"/>
      <c r="K26" s="269"/>
      <c r="L26" s="269"/>
      <c r="M26" s="265" t="str">
        <f>'pos,s;m;a jika ijma'' qobl grb'!M10</f>
        <v>NEGATIF</v>
      </c>
      <c r="N26" s="269"/>
      <c r="O26" s="269"/>
      <c r="P26" s="269"/>
      <c r="Q26" s="265" t="str">
        <f>Q14</f>
        <v>slish-alt-sama</v>
      </c>
      <c r="R26" s="269">
        <f>'pos,s;m;a jika ijma'' qobl grb'!N18</f>
        <v>4</v>
      </c>
      <c r="S26" s="269">
        <f>'pos,s;m;a jika ijma'' qobl grb'!O18</f>
        <v>46</v>
      </c>
      <c r="T26" s="269">
        <f>'pos,s;m;a jika ijma'' qobl grb'!P18</f>
        <v>44</v>
      </c>
      <c r="W26">
        <v>522</v>
      </c>
      <c r="X26">
        <v>23</v>
      </c>
      <c r="Y26">
        <v>23</v>
      </c>
    </row>
    <row r="27" spans="2:25">
      <c r="B27" s="29"/>
      <c r="C27" s="29"/>
      <c r="D27" s="29"/>
      <c r="E27" s="29"/>
      <c r="F27" s="268"/>
      <c r="G27" s="269"/>
      <c r="H27" s="263" t="str">
        <f>H15</f>
        <v>altitude</v>
      </c>
      <c r="I27" s="265">
        <f>'s,m,a ghurb bila ijma''qobla grb'!Q42</f>
        <v>-2.2001664062040276</v>
      </c>
      <c r="J27" s="269">
        <f>'pos,s;m;a jika ijma'' qobl grb'!I10</f>
        <v>2</v>
      </c>
      <c r="K27" s="269">
        <f>'pos,s;m;a jika ijma'' qobl grb'!J10</f>
        <v>12</v>
      </c>
      <c r="L27" s="269">
        <f>'pos,s;m;a jika ijma'' qobl grb'!K10</f>
        <v>0</v>
      </c>
      <c r="M27" s="265">
        <f>'s,m,a ghurb bila ijma''qobla grb'!L57</f>
        <v>-6.9792332039687226</v>
      </c>
      <c r="N27" s="269">
        <f>'pos,s;m;a jika ijma'' qobl grb'!N10</f>
        <v>6</v>
      </c>
      <c r="O27" s="269">
        <f>'pos,s;m;a jika ijma'' qobl grb'!O10</f>
        <v>58</v>
      </c>
      <c r="P27" s="269">
        <f>'pos,s;m;a jika ijma'' qobl grb'!P10</f>
        <v>45</v>
      </c>
      <c r="Q27" s="265" t="str">
        <f>Q15</f>
        <v>slisih-alt-bd</v>
      </c>
      <c r="R27" s="269">
        <f>'pos,s;m;a jika ijma'' qobl grb'!N19</f>
        <v>9</v>
      </c>
      <c r="S27" s="269">
        <f>'pos,s;m;a jika ijma'' qobl grb'!O19</f>
        <v>10</v>
      </c>
      <c r="T27" s="269">
        <f>'pos,s;m;a jika ijma'' qobl grb'!P19</f>
        <v>45</v>
      </c>
      <c r="W27">
        <v>523</v>
      </c>
      <c r="X27">
        <v>24</v>
      </c>
      <c r="Y27">
        <v>24</v>
      </c>
    </row>
    <row r="28" spans="2:25">
      <c r="B28" s="29"/>
      <c r="C28" s="29"/>
      <c r="D28" s="29"/>
      <c r="E28" s="29"/>
      <c r="F28" s="268"/>
      <c r="G28" s="269"/>
      <c r="H28" s="263" t="str">
        <f>H16</f>
        <v>Hour Angle</v>
      </c>
      <c r="I28" s="265">
        <f>'pos,s;m;a jika ijma'' qobl grb'!H12</f>
        <v>91.750683989004415</v>
      </c>
      <c r="J28" s="269"/>
      <c r="K28" s="269"/>
      <c r="L28" s="269"/>
      <c r="M28" s="265">
        <f>'pos,s;m;a jika ijma'' qobl grb'!M12</f>
        <v>96.555963730908346</v>
      </c>
      <c r="N28" s="269"/>
      <c r="O28" s="269"/>
      <c r="P28" s="269"/>
      <c r="Q28" s="265" t="str">
        <f>Q16</f>
        <v>elongasi</v>
      </c>
      <c r="R28" s="269">
        <f>'pos,s;m;a jika ijma'' qobl grb'!I16</f>
        <v>4</v>
      </c>
      <c r="S28" s="269">
        <f>'pos,s;m;a jika ijma'' qobl grb'!J16</f>
        <v>48</v>
      </c>
      <c r="T28" s="269">
        <f>'pos,s;m;a jika ijma'' qobl grb'!K16</f>
        <v>19</v>
      </c>
      <c r="W28">
        <v>524</v>
      </c>
      <c r="X28">
        <v>25</v>
      </c>
      <c r="Y28">
        <v>25</v>
      </c>
    </row>
    <row r="29" spans="2:25">
      <c r="B29" s="29"/>
      <c r="C29" s="29"/>
      <c r="D29" s="29"/>
      <c r="E29" s="29"/>
      <c r="F29" s="268"/>
      <c r="G29" s="269"/>
      <c r="H29" s="263" t="str">
        <f>H17</f>
        <v>busur-rubu' HA</v>
      </c>
      <c r="I29" s="265">
        <f>'pos,s;m;a jika ijma'' qobl grb'!H13</f>
        <v>6.1167122659336277</v>
      </c>
      <c r="J29" s="269">
        <f>'pos,s;m;a jika ijma'' qobl grb'!I13</f>
        <v>6</v>
      </c>
      <c r="K29" s="269">
        <f>'pos,s;m;a jika ijma'' qobl grb'!J13</f>
        <v>7</v>
      </c>
      <c r="L29" s="269">
        <f>'pos,s;m;a jika ijma'' qobl grb'!K13</f>
        <v>0</v>
      </c>
      <c r="M29" s="265">
        <f>'pos,s;m;a jika ijma'' qobl grb'!M13</f>
        <v>6.4370642487272232</v>
      </c>
      <c r="N29" s="269">
        <f>'pos,s;m;a jika ijma'' qobl grb'!N13</f>
        <v>6</v>
      </c>
      <c r="O29" s="269">
        <f>'pos,s;m;a jika ijma'' qobl grb'!O13</f>
        <v>26</v>
      </c>
      <c r="P29" s="269">
        <f>'pos,s;m;a jika ijma'' qobl grb'!P13</f>
        <v>13</v>
      </c>
      <c r="Q29" s="265" t="str">
        <f>Q17</f>
        <v>slisih HA</v>
      </c>
      <c r="R29" s="269">
        <f>ABS(J29-N29)</f>
        <v>0</v>
      </c>
      <c r="S29" s="269">
        <f>ABS(K29-O29)</f>
        <v>19</v>
      </c>
      <c r="T29" s="269">
        <f>ABS(L29-P29)</f>
        <v>13</v>
      </c>
      <c r="W29">
        <v>525</v>
      </c>
      <c r="X29">
        <v>26</v>
      </c>
      <c r="Y29">
        <v>26</v>
      </c>
    </row>
    <row r="30" spans="2:25">
      <c r="B30" s="29"/>
      <c r="C30" s="29"/>
      <c r="D30" s="29"/>
      <c r="E30" s="29"/>
      <c r="F30" s="268"/>
      <c r="G30" s="270"/>
      <c r="H30" s="264"/>
      <c r="I30" s="266"/>
      <c r="J30" s="270"/>
      <c r="K30" s="270"/>
      <c r="L30" s="270"/>
      <c r="M30" s="266"/>
      <c r="N30" s="270"/>
      <c r="O30" s="270"/>
      <c r="P30" s="270"/>
      <c r="Q30" s="266"/>
      <c r="R30" s="270"/>
      <c r="S30" s="270"/>
      <c r="T30" s="270"/>
      <c r="W30">
        <v>526</v>
      </c>
      <c r="X30">
        <v>27</v>
      </c>
      <c r="Y30">
        <v>27</v>
      </c>
    </row>
    <row r="31" spans="2:25">
      <c r="B31" s="29"/>
      <c r="C31" s="29"/>
      <c r="D31" s="29"/>
      <c r="E31" s="29"/>
      <c r="F31" s="268"/>
      <c r="G31" s="270"/>
      <c r="H31" s="264"/>
      <c r="I31" s="266"/>
      <c r="J31" s="270"/>
      <c r="K31" s="270"/>
      <c r="L31" s="270"/>
      <c r="M31" s="266"/>
      <c r="N31" s="270"/>
      <c r="O31" s="270"/>
      <c r="P31" s="270"/>
      <c r="Q31" s="266"/>
      <c r="R31" s="270"/>
      <c r="S31" s="270"/>
      <c r="T31" s="270"/>
      <c r="W31">
        <v>527</v>
      </c>
      <c r="X31">
        <v>28</v>
      </c>
      <c r="Y31">
        <v>28</v>
      </c>
    </row>
    <row r="32" spans="2:25">
      <c r="B32" s="29"/>
      <c r="C32" s="29"/>
      <c r="D32" s="29"/>
      <c r="E32" s="272"/>
      <c r="F32" s="268"/>
      <c r="G32" s="267" t="s">
        <v>382</v>
      </c>
      <c r="H32" s="267"/>
      <c r="I32" s="267"/>
      <c r="J32" s="267"/>
      <c r="K32" s="267"/>
      <c r="L32" s="267"/>
      <c r="M32" s="267"/>
      <c r="N32" s="267"/>
      <c r="O32" s="267"/>
      <c r="P32" s="267"/>
      <c r="Q32" s="267" t="s">
        <v>395</v>
      </c>
      <c r="R32" s="267"/>
      <c r="S32" s="267"/>
      <c r="T32" s="267"/>
      <c r="W32">
        <v>528</v>
      </c>
      <c r="X32">
        <v>29</v>
      </c>
      <c r="Y32">
        <v>29</v>
      </c>
    </row>
    <row r="33" spans="2:25">
      <c r="B33" s="29"/>
      <c r="C33" s="29"/>
      <c r="D33" s="29"/>
      <c r="E33" s="29"/>
      <c r="F33" s="268" t="s">
        <v>45</v>
      </c>
      <c r="G33" s="271">
        <f>'pos,s;m;a sehari kemudian'!D8</f>
        <v>31</v>
      </c>
      <c r="H33" s="263" t="str">
        <f>H20</f>
        <v>jarak arde,sun,moon</v>
      </c>
      <c r="I33" s="265">
        <f>'pos,s;m;a sehari kemudian'!H3</f>
        <v>147392224.19345674</v>
      </c>
      <c r="J33" s="269"/>
      <c r="K33" s="269"/>
      <c r="L33" s="269"/>
      <c r="M33" s="265">
        <f>'pos,s;m;a sehari kemudian'!M3</f>
        <v>373825.36827364494</v>
      </c>
      <c r="N33" s="269"/>
      <c r="O33" s="269"/>
      <c r="P33" s="269"/>
      <c r="Q33" s="265">
        <f>I33-M33</f>
        <v>147018398.82518309</v>
      </c>
      <c r="R33" s="269"/>
      <c r="S33" s="269"/>
      <c r="T33" s="269"/>
      <c r="W33">
        <v>529</v>
      </c>
      <c r="X33">
        <v>30</v>
      </c>
      <c r="Y33">
        <v>30</v>
      </c>
    </row>
    <row r="34" spans="2:25">
      <c r="B34" s="29"/>
      <c r="C34" s="29"/>
      <c r="D34" s="29"/>
      <c r="E34" s="29"/>
      <c r="F34" s="268" t="s">
        <v>379</v>
      </c>
      <c r="G34" s="271">
        <f>'pos,s;m;a sehari kemudian'!D9</f>
        <v>3</v>
      </c>
      <c r="H34" s="263"/>
      <c r="I34" s="265"/>
      <c r="J34" s="269"/>
      <c r="K34" s="269"/>
      <c r="L34" s="269"/>
      <c r="M34" s="265"/>
      <c r="N34" s="269"/>
      <c r="O34" s="269"/>
      <c r="P34" s="269"/>
      <c r="Q34" s="265" t="str">
        <f>Q21</f>
        <v>slisih mail-sm</v>
      </c>
      <c r="R34" s="269">
        <f>'pos,s;m;a sehari kemudian'!I18</f>
        <v>4</v>
      </c>
      <c r="S34" s="269">
        <f>'pos,s;m;a sehari kemudian'!J18</f>
        <v>7</v>
      </c>
      <c r="T34" s="271">
        <f ca="1">'pos,s;m;a sehari kemudian'!K18</f>
        <v>0</v>
      </c>
      <c r="W34">
        <v>530</v>
      </c>
      <c r="X34">
        <v>31</v>
      </c>
      <c r="Y34">
        <v>31</v>
      </c>
    </row>
    <row r="35" spans="2:25">
      <c r="B35" s="29"/>
      <c r="C35" s="29"/>
      <c r="D35" s="29"/>
      <c r="E35" s="29"/>
      <c r="F35" s="268" t="s">
        <v>84</v>
      </c>
      <c r="G35" s="271">
        <f>'pos,s;m;a sehari kemudian'!D10</f>
        <v>2014</v>
      </c>
      <c r="H35" s="263" t="str">
        <f>H22</f>
        <v>mail sun,moon</v>
      </c>
      <c r="I35" s="265">
        <f>'s,m,a ghurb bila ijma''qobla grb'!Q35</f>
        <v>3.8262859894772498</v>
      </c>
      <c r="J35" s="269">
        <f>'pos,s;m;a sehari kemudian'!I6</f>
        <v>4</v>
      </c>
      <c r="K35" s="269">
        <f>'pos,s;m;a sehari kemudian'!J6</f>
        <v>12</v>
      </c>
      <c r="L35" s="269">
        <f>'pos,s;m;a sehari kemudian'!K6</f>
        <v>49</v>
      </c>
      <c r="M35" s="265">
        <f>'s,m,a ghurb bila ijma''qobla grb'!L50</f>
        <v>3.9794355283382696</v>
      </c>
      <c r="N35" s="269">
        <f>'pos,s;m;a sehari kemudian'!N6</f>
        <v>8</v>
      </c>
      <c r="O35" s="269">
        <f>'pos,s;m;a sehari kemudian'!O6</f>
        <v>20</v>
      </c>
      <c r="P35" s="269">
        <f>'pos,s;m;a sehari kemudian'!P6</f>
        <v>14</v>
      </c>
      <c r="Q35" s="265" t="str">
        <f>Q22</f>
        <v>slisih mail-bd</v>
      </c>
      <c r="R35" s="269">
        <f>'pos,s;m;a sehari kemudian'!I19</f>
        <v>12</v>
      </c>
      <c r="S35" s="269">
        <f>'pos,s;m;a sehari kemudian'!J19</f>
        <v>33</v>
      </c>
      <c r="T35" s="269">
        <f>'pos,s;m;a sehari kemudian'!K19</f>
        <v>3</v>
      </c>
      <c r="W35">
        <v>531</v>
      </c>
      <c r="X35">
        <v>32</v>
      </c>
      <c r="Y35">
        <v>32</v>
      </c>
    </row>
    <row r="36" spans="2:25">
      <c r="B36" s="29"/>
      <c r="C36" s="29"/>
      <c r="D36" s="29"/>
      <c r="E36" s="29"/>
      <c r="F36" s="268" t="s">
        <v>85</v>
      </c>
      <c r="G36" s="269">
        <f>'pos,s;m;a sehari kemudian'!D11</f>
        <v>17</v>
      </c>
      <c r="H36" s="263"/>
      <c r="I36" s="265" t="str">
        <f>'pos,s;m;a sehari kemudian'!H6</f>
        <v>POSITIF</v>
      </c>
      <c r="J36" s="269"/>
      <c r="K36" s="269"/>
      <c r="L36" s="269"/>
      <c r="M36" s="265" t="str">
        <f>'pos,s;m;a sehari kemudian'!M6</f>
        <v>POSITIF</v>
      </c>
      <c r="N36" s="269"/>
      <c r="O36" s="269"/>
      <c r="P36" s="269"/>
      <c r="Q36" s="265"/>
      <c r="R36" s="269"/>
      <c r="S36" s="269"/>
      <c r="T36" s="269"/>
      <c r="W36">
        <v>532</v>
      </c>
      <c r="X36">
        <v>33</v>
      </c>
      <c r="Y36">
        <v>33</v>
      </c>
    </row>
    <row r="37" spans="2:25">
      <c r="B37" s="29"/>
      <c r="C37" s="29"/>
      <c r="D37" s="29"/>
      <c r="E37" s="29"/>
      <c r="F37" s="268" t="s">
        <v>3</v>
      </c>
      <c r="G37" s="269">
        <f>'pos,s;m;a sehari kemudian'!D12</f>
        <v>45</v>
      </c>
      <c r="H37" s="263" t="str">
        <f>H25</f>
        <v>azimut,sun,moon</v>
      </c>
      <c r="I37" s="265">
        <f>'s,m,a ghurb bila ijma''qobla grb'!Q39</f>
        <v>273.58697578071485</v>
      </c>
      <c r="J37" s="269">
        <f>'pos,s;m;a sehari kemudian'!I8</f>
        <v>273</v>
      </c>
      <c r="K37" s="269">
        <f>'pos,s;m;a sehari kemudian'!J8</f>
        <v>58</v>
      </c>
      <c r="L37" s="269">
        <f>'pos,s;m;a sehari kemudian'!K8</f>
        <v>40</v>
      </c>
      <c r="M37" s="265">
        <f>'s,m,a ghurb bila ijma''qobla grb'!L54</f>
        <v>273.17610294802927</v>
      </c>
      <c r="N37" s="269">
        <f>'pos,s;m;a sehari kemudian'!N8</f>
        <v>279</v>
      </c>
      <c r="O37" s="269">
        <f>'pos,s;m;a sehari kemudian'!O8</f>
        <v>4</v>
      </c>
      <c r="P37" s="269">
        <f>'pos,s;m;a sehari kemudian'!P8</f>
        <v>2</v>
      </c>
      <c r="Q37" s="265" t="str">
        <f>Q25</f>
        <v>azimut/selisih</v>
      </c>
      <c r="R37" s="269">
        <f>'pos,s;m;a sehari kemudian'!N16</f>
        <v>-6</v>
      </c>
      <c r="S37" s="269">
        <f>'pos,s;m;a sehari kemudian'!O16</f>
        <v>54</v>
      </c>
      <c r="T37" s="269">
        <f>'pos,s;m;a sehari kemudian'!P16</f>
        <v>37</v>
      </c>
      <c r="W37">
        <v>533</v>
      </c>
      <c r="X37">
        <v>34</v>
      </c>
      <c r="Y37">
        <v>34</v>
      </c>
    </row>
    <row r="38" spans="2:25">
      <c r="B38" s="29"/>
      <c r="C38" s="29"/>
      <c r="D38" s="29"/>
      <c r="E38" s="29"/>
      <c r="F38" s="268" t="s">
        <v>67</v>
      </c>
      <c r="G38" s="269">
        <f>'pos,s;m;a sehari kemudian'!D13</f>
        <v>45</v>
      </c>
      <c r="H38" s="263"/>
      <c r="I38" s="265" t="str">
        <f>'pos,s;m;a sehari kemudian'!H10</f>
        <v>NEGATIF</v>
      </c>
      <c r="J38" s="269"/>
      <c r="K38" s="269"/>
      <c r="L38" s="269"/>
      <c r="M38" s="265" t="str">
        <f>'pos,s;m;a sehari kemudian'!M10</f>
        <v>POSITIF</v>
      </c>
      <c r="N38" s="269"/>
      <c r="O38" s="269"/>
      <c r="P38" s="269"/>
      <c r="Q38" s="265" t="str">
        <f>Q26</f>
        <v>slish-alt-sama</v>
      </c>
      <c r="R38" s="269">
        <f>'pos,s;m;a sehari kemudian'!N18</f>
        <v>2</v>
      </c>
      <c r="S38" s="269">
        <f>'pos,s;m;a sehari kemudian'!O18</f>
        <v>53</v>
      </c>
      <c r="T38" s="269">
        <f>'pos,s;m;a sehari kemudian'!P18</f>
        <v>9</v>
      </c>
      <c r="W38">
        <v>534</v>
      </c>
      <c r="X38">
        <v>35</v>
      </c>
      <c r="Y38">
        <v>35</v>
      </c>
    </row>
    <row r="39" spans="2:25">
      <c r="B39" s="29"/>
      <c r="C39" s="29"/>
      <c r="D39" s="29"/>
      <c r="E39" s="29"/>
      <c r="F39" s="268"/>
      <c r="G39" s="269"/>
      <c r="H39" s="263" t="s">
        <v>153</v>
      </c>
      <c r="I39" s="265">
        <f>'s,m,a ghurb bila ijma''qobla grb'!Q42</f>
        <v>-2.2001664062040276</v>
      </c>
      <c r="J39" s="269">
        <f>'pos,s;m;a sehari kemudian'!I10</f>
        <v>2</v>
      </c>
      <c r="K39" s="269">
        <f>'pos,s;m;a sehari kemudian'!J10</f>
        <v>11</v>
      </c>
      <c r="L39" s="269">
        <f>'pos,s;m;a sehari kemudian'!K10</f>
        <v>49</v>
      </c>
      <c r="M39" s="265">
        <f>'s,m,a ghurb ijma'' sehari kemudi'!L57</f>
        <v>5.0831938744727738</v>
      </c>
      <c r="N39" s="269">
        <f>'pos,s;m;a sehari kemudian'!N10</f>
        <v>5</v>
      </c>
      <c r="O39" s="269">
        <f>'pos,s;m;a sehari kemudian'!O10</f>
        <v>4</v>
      </c>
      <c r="P39" s="269">
        <f>'pos,s;m;a sehari kemudian'!P10</f>
        <v>59</v>
      </c>
      <c r="Q39" s="265" t="str">
        <f>Q27</f>
        <v>slisih-alt-bd</v>
      </c>
      <c r="R39" s="269">
        <f>'pos,s;m;a sehari kemudian'!N19</f>
        <v>7</v>
      </c>
      <c r="S39" s="269">
        <f>'pos,s;m;a sehari kemudian'!O19</f>
        <v>16</v>
      </c>
      <c r="T39" s="269">
        <f>'pos,s;m;a sehari kemudian'!P19</f>
        <v>49</v>
      </c>
      <c r="W39">
        <v>535</v>
      </c>
      <c r="X39">
        <v>36</v>
      </c>
      <c r="Y39">
        <v>36</v>
      </c>
    </row>
    <row r="40" spans="2:25">
      <c r="B40" s="29"/>
      <c r="C40" s="29"/>
      <c r="D40" s="29"/>
      <c r="E40" s="29"/>
      <c r="F40" s="268"/>
      <c r="G40" s="269"/>
      <c r="H40" s="263" t="str">
        <f>H28</f>
        <v>Hour Angle</v>
      </c>
      <c r="I40" s="265">
        <f>'pos,s;m;a sehari kemudian'!H12</f>
        <v>91.700828096355409</v>
      </c>
      <c r="J40" s="269"/>
      <c r="K40" s="269"/>
      <c r="L40" s="269"/>
      <c r="M40" s="265">
        <f>'s,m,a ghurb ijma'' sehari kemudi'!L46</f>
        <v>83.787114322548376</v>
      </c>
      <c r="N40" s="269"/>
      <c r="O40" s="269"/>
      <c r="P40" s="269"/>
      <c r="Q40" s="265" t="str">
        <f>Q28</f>
        <v>elongasi</v>
      </c>
      <c r="R40" s="269">
        <f>'pos,s;m;a sehari kemudian'!I16</f>
        <v>7</v>
      </c>
      <c r="S40" s="269">
        <f>'pos,s;m;a sehari kemudian'!J16</f>
        <v>54</v>
      </c>
      <c r="T40" s="269">
        <f>'pos,s;m;a sehari kemudian'!K16</f>
        <v>49</v>
      </c>
      <c r="W40">
        <v>536</v>
      </c>
      <c r="X40">
        <v>37</v>
      </c>
      <c r="Y40">
        <v>37</v>
      </c>
    </row>
    <row r="41" spans="2:25">
      <c r="B41" s="29"/>
      <c r="C41" s="29"/>
      <c r="D41" s="29"/>
      <c r="E41" s="29"/>
      <c r="F41" s="268"/>
      <c r="G41" s="269"/>
      <c r="H41" s="263" t="str">
        <f>H29</f>
        <v>busur-rubu' HA</v>
      </c>
      <c r="I41" s="265">
        <f>'pos,s;m;a sehari kemudian'!H13</f>
        <v>6.1133885397570271</v>
      </c>
      <c r="J41" s="269">
        <f>'pos,s;m;a sehari kemudian'!I13</f>
        <v>6</v>
      </c>
      <c r="K41" s="269">
        <f>'pos,s;m;a sehari kemudian'!J13</f>
        <v>6</v>
      </c>
      <c r="L41" s="269">
        <f>'pos,s;m;a sehari kemudian'!K13</f>
        <v>48</v>
      </c>
      <c r="M41" s="265">
        <f>'pos,s;m;a sehari kemudian'!M13</f>
        <v>5.5858076215032249</v>
      </c>
      <c r="N41" s="269">
        <f>'pos,s;m;a sehari kemudian'!N13</f>
        <v>5</v>
      </c>
      <c r="O41" s="269">
        <f>'pos,s;m;a sehari kemudian'!O13</f>
        <v>35</v>
      </c>
      <c r="P41" s="269">
        <f>'pos,s;m;a sehari kemudian'!P13</f>
        <v>8</v>
      </c>
      <c r="Q41" s="265" t="str">
        <f>Q29</f>
        <v>slisih HA</v>
      </c>
      <c r="R41" s="269">
        <f>ABS(J41-N41)</f>
        <v>1</v>
      </c>
      <c r="S41" s="269">
        <f>ABS(K41-O41)</f>
        <v>29</v>
      </c>
      <c r="T41" s="269">
        <f>ABS(L41-P41)</f>
        <v>40</v>
      </c>
      <c r="W41">
        <v>537</v>
      </c>
      <c r="X41">
        <v>38</v>
      </c>
      <c r="Y41">
        <v>38</v>
      </c>
    </row>
    <row r="42" spans="2:25">
      <c r="B42" s="29"/>
      <c r="C42" s="29"/>
      <c r="D42" s="29"/>
      <c r="E42" s="29"/>
      <c r="F42" s="268"/>
      <c r="G42" s="269"/>
      <c r="H42" s="263"/>
      <c r="I42" s="265"/>
      <c r="J42" s="269"/>
      <c r="K42" s="269"/>
      <c r="L42" s="269"/>
      <c r="M42" s="265"/>
      <c r="N42" s="269"/>
      <c r="O42" s="269"/>
      <c r="P42" s="269"/>
      <c r="Q42" s="265"/>
      <c r="R42" s="269"/>
      <c r="S42" s="269"/>
      <c r="T42" s="269"/>
      <c r="W42">
        <v>538</v>
      </c>
      <c r="X42">
        <v>39</v>
      </c>
      <c r="Y42">
        <v>39</v>
      </c>
    </row>
    <row r="43" spans="2:25">
      <c r="B43" s="29"/>
      <c r="C43" s="29"/>
      <c r="D43" s="29"/>
      <c r="E43" s="29"/>
      <c r="F43" s="268"/>
      <c r="G43" s="269" t="s">
        <v>387</v>
      </c>
      <c r="H43" s="263"/>
      <c r="I43" s="265"/>
      <c r="J43" s="269" t="s">
        <v>211</v>
      </c>
      <c r="K43" s="269" t="s">
        <v>3</v>
      </c>
      <c r="L43" s="269" t="s">
        <v>4</v>
      </c>
      <c r="M43" s="265"/>
      <c r="N43" s="269" t="s">
        <v>211</v>
      </c>
      <c r="O43" s="269" t="s">
        <v>3</v>
      </c>
      <c r="P43" s="269" t="s">
        <v>4</v>
      </c>
      <c r="Q43" s="265" t="str">
        <f>Q32</f>
        <v>slisih jauh</v>
      </c>
      <c r="R43" s="269" t="s">
        <v>211</v>
      </c>
      <c r="S43" s="269" t="s">
        <v>3</v>
      </c>
      <c r="T43" s="269" t="s">
        <v>4</v>
      </c>
      <c r="W43">
        <v>539</v>
      </c>
      <c r="X43">
        <v>40</v>
      </c>
      <c r="Y43">
        <v>40</v>
      </c>
    </row>
    <row r="44" spans="2:25">
      <c r="B44" s="29"/>
      <c r="C44" s="29"/>
      <c r="D44" s="29"/>
      <c r="E44" s="29"/>
      <c r="F44" s="268" t="s">
        <v>45</v>
      </c>
      <c r="G44" s="271">
        <f>'posi sun,mon,arde istiqbal'!D8</f>
        <v>15</v>
      </c>
      <c r="H44" s="263" t="str">
        <f>H33</f>
        <v>jarak arde,sun,moon</v>
      </c>
      <c r="I44" s="265">
        <f>'posi sun,mon,arde istiqbal'!H3</f>
        <v>149533578.8474254</v>
      </c>
      <c r="J44" s="269"/>
      <c r="K44" s="269"/>
      <c r="L44" s="269"/>
      <c r="M44" s="265">
        <f>'posi sun,mon,arde istiqbal'!M3</f>
        <v>385098.54065933975</v>
      </c>
      <c r="N44" s="269"/>
      <c r="O44" s="269"/>
      <c r="P44" s="269"/>
      <c r="Q44" s="265">
        <f>I44-M44</f>
        <v>149148480.30676606</v>
      </c>
      <c r="R44" s="269"/>
      <c r="S44" s="269"/>
      <c r="T44" s="269"/>
      <c r="W44">
        <v>540</v>
      </c>
      <c r="X44">
        <v>41</v>
      </c>
      <c r="Y44">
        <v>41</v>
      </c>
    </row>
    <row r="45" spans="2:25">
      <c r="B45" s="29"/>
      <c r="C45" s="29"/>
      <c r="D45" s="29"/>
      <c r="E45" s="29"/>
      <c r="F45" s="268" t="s">
        <v>44</v>
      </c>
      <c r="G45" s="271">
        <f>'posi sun,mon,arde istiqbal'!D9</f>
        <v>4</v>
      </c>
      <c r="H45" s="263"/>
      <c r="I45" s="265" t="str">
        <f>'posi sun,mon,arde istiqbal'!H6</f>
        <v>POSITIF</v>
      </c>
      <c r="J45" s="269"/>
      <c r="K45" s="269"/>
      <c r="L45" s="269"/>
      <c r="M45" s="265" t="str">
        <f>'posi sun,mon,arde istiqbal'!M6</f>
        <v>NEGATIF</v>
      </c>
      <c r="N45" s="269"/>
      <c r="O45" s="269"/>
      <c r="P45" s="269"/>
      <c r="Q45" s="265" t="str">
        <f>Q34</f>
        <v>slisih mail-sm</v>
      </c>
      <c r="R45" s="269">
        <f>'posi sun,mon,arde istiqbal'!I18</f>
        <v>-1</v>
      </c>
      <c r="S45" s="269">
        <f>'posi sun,mon,arde istiqbal'!J18</f>
        <v>44</v>
      </c>
      <c r="T45" s="271">
        <f ca="1">'posi sun,mon,arde istiqbal'!K18</f>
        <v>0</v>
      </c>
      <c r="W45">
        <v>541</v>
      </c>
      <c r="X45">
        <v>42</v>
      </c>
      <c r="Y45">
        <v>42</v>
      </c>
    </row>
    <row r="46" spans="2:25">
      <c r="B46" s="29"/>
      <c r="C46" s="29"/>
      <c r="D46" s="29"/>
      <c r="E46" s="29"/>
      <c r="F46" s="268" t="s">
        <v>84</v>
      </c>
      <c r="G46" s="271">
        <f>'posi sun,mon,arde istiqbal'!D10</f>
        <v>2014</v>
      </c>
      <c r="H46" s="263" t="str">
        <f>H35</f>
        <v>mail sun,moon</v>
      </c>
      <c r="I46" s="265">
        <f>'sun,mon,arde istqbl'!Q35</f>
        <v>9.7755586220336994</v>
      </c>
      <c r="J46" s="269">
        <f>'posi sun,mon,arde istiqbal'!I6</f>
        <v>9</v>
      </c>
      <c r="K46" s="269">
        <f>'posi sun,mon,arde istiqbal'!J6</f>
        <v>46</v>
      </c>
      <c r="L46" s="269">
        <f>'posi sun,mon,arde istiqbal'!K6</f>
        <v>32</v>
      </c>
      <c r="M46" s="265">
        <f>'sun,mon,arde istqbl'!L50</f>
        <v>-10.037386865035272</v>
      </c>
      <c r="N46" s="269">
        <f>'posi sun,mon,arde istiqbal'!N6</f>
        <v>10</v>
      </c>
      <c r="O46" s="269">
        <f>'posi sun,mon,arde istiqbal'!O6</f>
        <v>2</v>
      </c>
      <c r="P46" s="269">
        <f>'posi sun,mon,arde istiqbal'!P6</f>
        <v>14</v>
      </c>
      <c r="Q46" s="265" t="str">
        <f>Q35</f>
        <v>slisih mail-bd</v>
      </c>
      <c r="R46" s="269">
        <f>'posi sun,mon,arde istiqbal'!I19</f>
        <v>19</v>
      </c>
      <c r="S46" s="269">
        <f>'posi sun,mon,arde istiqbal'!J19</f>
        <v>48</v>
      </c>
      <c r="T46" s="269">
        <f>'posi sun,mon,arde istiqbal'!K19</f>
        <v>46</v>
      </c>
      <c r="W46">
        <v>542</v>
      </c>
      <c r="X46">
        <v>43</v>
      </c>
      <c r="Y46">
        <v>43</v>
      </c>
    </row>
    <row r="47" spans="2:25">
      <c r="B47" s="29"/>
      <c r="C47" s="29"/>
      <c r="D47" s="29"/>
      <c r="E47" s="29"/>
      <c r="F47" s="268" t="s">
        <v>85</v>
      </c>
      <c r="G47" s="269">
        <f>'posi sun,mon,arde istiqbal'!D11</f>
        <v>14</v>
      </c>
      <c r="H47" s="263"/>
      <c r="I47" s="265"/>
      <c r="J47" s="269"/>
      <c r="K47" s="269"/>
      <c r="L47" s="269"/>
      <c r="M47" s="265"/>
      <c r="N47" s="269"/>
      <c r="O47" s="269"/>
      <c r="P47" s="269"/>
      <c r="Q47" s="265"/>
      <c r="R47" s="269"/>
      <c r="S47" s="269"/>
      <c r="T47" s="269"/>
      <c r="W47">
        <v>543</v>
      </c>
      <c r="X47">
        <v>44</v>
      </c>
      <c r="Y47">
        <v>44</v>
      </c>
    </row>
    <row r="48" spans="2:25">
      <c r="B48" s="29"/>
      <c r="C48" s="29"/>
      <c r="D48" s="29"/>
      <c r="E48" s="29"/>
      <c r="F48" s="268" t="s">
        <v>3</v>
      </c>
      <c r="G48" s="269">
        <f>'posi sun,mon,arde istiqbal'!D12</f>
        <v>43</v>
      </c>
      <c r="H48" s="263" t="str">
        <f>H37</f>
        <v>azimut,sun,moon</v>
      </c>
      <c r="I48" s="265">
        <f>'sun,mon,arde istqbl'!Q39</f>
        <v>289.14744814420044</v>
      </c>
      <c r="J48" s="269">
        <f>'posi sun,mon,arde istiqbal'!I8</f>
        <v>289</v>
      </c>
      <c r="K48" s="269">
        <f>'posi sun,mon,arde istiqbal'!J8</f>
        <v>8</v>
      </c>
      <c r="L48" s="269">
        <f>'posi sun,mon,arde istiqbal'!K8</f>
        <v>50</v>
      </c>
      <c r="M48" s="265">
        <f>'sun,mon,arde istqbl'!L54</f>
        <v>109.42614715123513</v>
      </c>
      <c r="N48" s="269">
        <f>'posi sun,mon,arde istiqbal'!N8</f>
        <v>109</v>
      </c>
      <c r="O48" s="269">
        <f>'posi sun,mon,arde istiqbal'!O8</f>
        <v>25</v>
      </c>
      <c r="P48" s="269">
        <f>'posi sun,mon,arde istiqbal'!P8</f>
        <v>34</v>
      </c>
      <c r="Q48" s="265" t="str">
        <f>Q37</f>
        <v>azimut/selisih</v>
      </c>
      <c r="R48" s="269">
        <f>'posi sun,mon,arde istiqbal'!N16</f>
        <v>179</v>
      </c>
      <c r="S48" s="269">
        <f>'posi sun,mon,arde istiqbal'!O16</f>
        <v>43</v>
      </c>
      <c r="T48" s="269">
        <f>'posi sun,mon,arde istiqbal'!P16</f>
        <v>16</v>
      </c>
      <c r="W48">
        <v>544</v>
      </c>
      <c r="X48">
        <v>45</v>
      </c>
      <c r="Y48">
        <v>45</v>
      </c>
    </row>
    <row r="49" spans="2:25">
      <c r="B49" s="29"/>
      <c r="C49" s="29"/>
      <c r="D49" s="29"/>
      <c r="E49" s="29"/>
      <c r="F49" s="268" t="s">
        <v>4</v>
      </c>
      <c r="G49" s="269">
        <f>'posi sun,mon,arde istiqbal'!D13</f>
        <v>0</v>
      </c>
      <c r="H49" s="263"/>
      <c r="I49" s="265" t="str">
        <f>'posi sun,mon,arde istiqbal'!H10</f>
        <v>POSITIF</v>
      </c>
      <c r="J49" s="269"/>
      <c r="K49" s="269"/>
      <c r="L49" s="269"/>
      <c r="M49" s="265" t="str">
        <f>'posi sun,mon,arde istiqbal'!M10</f>
        <v>NEGATIF</v>
      </c>
      <c r="N49" s="269"/>
      <c r="O49" s="269"/>
      <c r="P49" s="269"/>
      <c r="Q49" s="265" t="str">
        <f>Q38</f>
        <v>slish-alt-sama</v>
      </c>
      <c r="R49" s="269">
        <f>'posi sun,mon,arde istiqbal'!N18</f>
        <v>0</v>
      </c>
      <c r="S49" s="269">
        <f>'posi sun,mon,arde istiqbal'!O18</f>
        <v>11</v>
      </c>
      <c r="T49" s="269">
        <f>'posi sun,mon,arde istiqbal'!P18</f>
        <v>29</v>
      </c>
      <c r="W49">
        <v>545</v>
      </c>
      <c r="X49">
        <v>46</v>
      </c>
      <c r="Y49">
        <v>46</v>
      </c>
    </row>
    <row r="50" spans="2:25">
      <c r="B50" s="29"/>
      <c r="C50" s="29"/>
      <c r="D50" s="29"/>
      <c r="E50" s="29"/>
      <c r="F50" s="268"/>
      <c r="G50" s="269"/>
      <c r="H50" s="263" t="str">
        <f>H39</f>
        <v>altitude</v>
      </c>
      <c r="I50" s="265">
        <f>'sun,mon,arde istqbl'!Q42</f>
        <v>40.233020427911569</v>
      </c>
      <c r="J50" s="269">
        <f>'posi sun,mon,arde istiqbal'!I10</f>
        <v>40</v>
      </c>
      <c r="K50" s="269">
        <f>'posi sun,mon,arde istiqbal'!J10</f>
        <v>13</v>
      </c>
      <c r="L50" s="269">
        <f>'posi sun,mon,arde istiqbal'!K10</f>
        <v>58</v>
      </c>
      <c r="M50" s="265">
        <f>'sun,mon,arde istqbl'!L57</f>
        <v>-40.041525201852373</v>
      </c>
      <c r="N50" s="269">
        <f>'posi sun,mon,arde istiqbal'!N10</f>
        <v>40</v>
      </c>
      <c r="O50" s="269">
        <f>'posi sun,mon,arde istiqbal'!O10</f>
        <v>2</v>
      </c>
      <c r="P50" s="269">
        <f>'posi sun,mon,arde istiqbal'!P10</f>
        <v>29</v>
      </c>
      <c r="Q50" s="265" t="str">
        <f>Q39</f>
        <v>slisih-alt-bd</v>
      </c>
      <c r="R50" s="269">
        <f>'posi sun,mon,arde istiqbal'!N19</f>
        <v>80</v>
      </c>
      <c r="S50" s="269">
        <f>'posi sun,mon,arde istiqbal'!O19</f>
        <v>16</v>
      </c>
      <c r="T50" s="269">
        <f>'posi sun,mon,arde istiqbal'!P19</f>
        <v>28</v>
      </c>
      <c r="W50">
        <v>546</v>
      </c>
      <c r="X50">
        <v>47</v>
      </c>
      <c r="Y50">
        <v>47</v>
      </c>
    </row>
    <row r="51" spans="2:25">
      <c r="B51" s="29"/>
      <c r="C51" s="29"/>
      <c r="D51" s="29"/>
      <c r="E51" s="29"/>
      <c r="F51" s="268"/>
      <c r="G51" s="269"/>
      <c r="H51" s="263" t="str">
        <f>H40</f>
        <v>Hour Angle</v>
      </c>
      <c r="I51" s="265">
        <f>'posi sun,mon,arde istiqbal'!H12</f>
        <v>47.038779405615266</v>
      </c>
      <c r="J51" s="269"/>
      <c r="K51" s="269"/>
      <c r="L51" s="269"/>
      <c r="M51" s="265">
        <f>'posi sun,mon,arde istiqbal'!M12</f>
        <v>227.15678592882449</v>
      </c>
      <c r="N51" s="269"/>
      <c r="O51" s="269"/>
      <c r="P51" s="269"/>
      <c r="Q51" s="265" t="str">
        <f>Q40</f>
        <v>elongasi</v>
      </c>
      <c r="R51" s="269">
        <f>'posi sun,mon,arde istiqbal'!I16</f>
        <v>180</v>
      </c>
      <c r="S51" s="269">
        <f>'posi sun,mon,arde istiqbal'!J16</f>
        <v>7</v>
      </c>
      <c r="T51" s="269">
        <f>'posi sun,mon,arde istiqbal'!K16</f>
        <v>4</v>
      </c>
      <c r="W51">
        <v>547</v>
      </c>
      <c r="X51">
        <v>48</v>
      </c>
      <c r="Y51">
        <v>48</v>
      </c>
    </row>
    <row r="52" spans="2:25">
      <c r="B52" s="29"/>
      <c r="C52" s="29"/>
      <c r="D52" s="29"/>
      <c r="E52" s="29"/>
      <c r="F52" s="268"/>
      <c r="G52" s="269"/>
      <c r="H52" s="263" t="str">
        <f>H41</f>
        <v>busur-rubu' HA</v>
      </c>
      <c r="I52" s="265">
        <f>'posi sun,mon,arde istiqbal'!H13</f>
        <v>3.1359186270410175</v>
      </c>
      <c r="J52" s="269">
        <f>'posi sun,mon,arde istiqbal'!I13</f>
        <v>3</v>
      </c>
      <c r="K52" s="269">
        <f>'posi sun,mon,arde istiqbal'!J13</f>
        <v>8</v>
      </c>
      <c r="L52" s="269">
        <f>'posi sun,mon,arde istiqbal'!K13</f>
        <v>9</v>
      </c>
      <c r="M52" s="265">
        <f>'posi sun,mon,arde istiqbal'!M13</f>
        <v>15.1437857285883</v>
      </c>
      <c r="N52" s="269">
        <f>'posi sun,mon,arde istiqbal'!N13</f>
        <v>15</v>
      </c>
      <c r="O52" s="269">
        <f>'posi sun,mon,arde istiqbal'!O13</f>
        <v>8</v>
      </c>
      <c r="P52" s="269">
        <f>'posi sun,mon,arde istiqbal'!P13</f>
        <v>37</v>
      </c>
      <c r="Q52" s="265" t="str">
        <f>Q41</f>
        <v>slisih HA</v>
      </c>
      <c r="R52" s="269">
        <f>ABS(J52-N52)</f>
        <v>12</v>
      </c>
      <c r="S52" s="269">
        <f>ABS(K52-O52)</f>
        <v>0</v>
      </c>
      <c r="T52" s="269">
        <f>ABS(L52-P52)</f>
        <v>28</v>
      </c>
      <c r="W52">
        <v>548</v>
      </c>
      <c r="X52">
        <v>49</v>
      </c>
      <c r="Y52">
        <v>49</v>
      </c>
    </row>
    <row r="53" spans="2:25">
      <c r="B53" s="29"/>
      <c r="C53" s="29"/>
      <c r="D53" s="29"/>
      <c r="E53" s="29"/>
      <c r="F53" s="268"/>
      <c r="G53" s="269"/>
      <c r="H53" s="263"/>
      <c r="I53" s="265"/>
      <c r="J53" s="269"/>
      <c r="K53" s="269"/>
      <c r="L53" s="269"/>
      <c r="M53" s="265"/>
      <c r="N53" s="269"/>
      <c r="O53" s="269"/>
      <c r="P53" s="269"/>
      <c r="Q53" s="265"/>
      <c r="R53" s="269"/>
      <c r="S53" s="269"/>
      <c r="T53" s="269"/>
      <c r="W53">
        <v>549</v>
      </c>
      <c r="X53">
        <v>50</v>
      </c>
      <c r="Y53">
        <v>50</v>
      </c>
    </row>
    <row r="54" spans="2:25">
      <c r="W54">
        <v>550</v>
      </c>
      <c r="X54">
        <v>51</v>
      </c>
      <c r="Y54">
        <v>51</v>
      </c>
    </row>
    <row r="55" spans="2:25">
      <c r="W55">
        <v>551</v>
      </c>
      <c r="X55">
        <v>52</v>
      </c>
      <c r="Y55">
        <v>52</v>
      </c>
    </row>
    <row r="56" spans="2:25">
      <c r="W56">
        <v>552</v>
      </c>
      <c r="X56">
        <v>53</v>
      </c>
      <c r="Y56">
        <v>53</v>
      </c>
    </row>
    <row r="57" spans="2:25">
      <c r="W57">
        <v>553</v>
      </c>
      <c r="X57">
        <v>54</v>
      </c>
      <c r="Y57">
        <v>54</v>
      </c>
    </row>
    <row r="58" spans="2:25">
      <c r="W58">
        <v>554</v>
      </c>
      <c r="X58">
        <v>55</v>
      </c>
      <c r="Y58">
        <v>55</v>
      </c>
    </row>
    <row r="59" spans="2:25">
      <c r="W59">
        <v>555</v>
      </c>
      <c r="X59">
        <v>56</v>
      </c>
      <c r="Y59">
        <v>56</v>
      </c>
    </row>
    <row r="60" spans="2:25">
      <c r="W60">
        <v>556</v>
      </c>
      <c r="X60">
        <v>57</v>
      </c>
      <c r="Y60">
        <v>57</v>
      </c>
    </row>
    <row r="61" spans="2:25">
      <c r="W61">
        <v>557</v>
      </c>
      <c r="X61">
        <v>58</v>
      </c>
      <c r="Y61">
        <v>58</v>
      </c>
    </row>
    <row r="62" spans="2:25">
      <c r="W62">
        <v>558</v>
      </c>
      <c r="X62">
        <v>59</v>
      </c>
      <c r="Y62">
        <v>59</v>
      </c>
    </row>
    <row r="63" spans="2:25">
      <c r="W63">
        <v>559</v>
      </c>
      <c r="X63">
        <v>60</v>
      </c>
    </row>
    <row r="64" spans="2:25">
      <c r="W64">
        <v>560</v>
      </c>
      <c r="X64">
        <v>61</v>
      </c>
    </row>
    <row r="65" spans="23:24">
      <c r="W65">
        <v>561</v>
      </c>
      <c r="X65">
        <v>62</v>
      </c>
    </row>
    <row r="66" spans="23:24">
      <c r="W66">
        <v>562</v>
      </c>
      <c r="X66">
        <v>63</v>
      </c>
    </row>
    <row r="67" spans="23:24">
      <c r="W67">
        <v>563</v>
      </c>
      <c r="X67">
        <v>64</v>
      </c>
    </row>
    <row r="68" spans="23:24">
      <c r="W68">
        <v>564</v>
      </c>
      <c r="X68">
        <v>65</v>
      </c>
    </row>
    <row r="69" spans="23:24">
      <c r="W69">
        <v>565</v>
      </c>
      <c r="X69">
        <v>66</v>
      </c>
    </row>
    <row r="70" spans="23:24">
      <c r="W70">
        <v>566</v>
      </c>
      <c r="X70">
        <v>67</v>
      </c>
    </row>
    <row r="71" spans="23:24">
      <c r="W71">
        <v>567</v>
      </c>
      <c r="X71">
        <v>68</v>
      </c>
    </row>
    <row r="72" spans="23:24">
      <c r="W72">
        <v>568</v>
      </c>
      <c r="X72">
        <v>69</v>
      </c>
    </row>
    <row r="73" spans="23:24">
      <c r="W73">
        <v>569</v>
      </c>
      <c r="X73">
        <v>70</v>
      </c>
    </row>
    <row r="74" spans="23:24">
      <c r="W74">
        <v>570</v>
      </c>
      <c r="X74">
        <v>71</v>
      </c>
    </row>
    <row r="75" spans="23:24">
      <c r="W75">
        <v>571</v>
      </c>
      <c r="X75">
        <v>72</v>
      </c>
    </row>
    <row r="76" spans="23:24">
      <c r="W76">
        <v>572</v>
      </c>
      <c r="X76">
        <v>73</v>
      </c>
    </row>
    <row r="77" spans="23:24">
      <c r="W77">
        <v>573</v>
      </c>
      <c r="X77">
        <v>74</v>
      </c>
    </row>
    <row r="78" spans="23:24">
      <c r="W78">
        <v>574</v>
      </c>
      <c r="X78">
        <v>75</v>
      </c>
    </row>
    <row r="79" spans="23:24">
      <c r="W79">
        <v>575</v>
      </c>
      <c r="X79">
        <v>76</v>
      </c>
    </row>
    <row r="80" spans="23:24">
      <c r="W80">
        <v>576</v>
      </c>
      <c r="X80">
        <v>77</v>
      </c>
    </row>
    <row r="81" spans="23:24">
      <c r="W81">
        <v>577</v>
      </c>
      <c r="X81">
        <v>78</v>
      </c>
    </row>
    <row r="82" spans="23:24">
      <c r="W82">
        <v>578</v>
      </c>
      <c r="X82">
        <v>79</v>
      </c>
    </row>
    <row r="83" spans="23:24">
      <c r="W83">
        <v>579</v>
      </c>
      <c r="X83">
        <v>80</v>
      </c>
    </row>
    <row r="84" spans="23:24">
      <c r="W84">
        <v>580</v>
      </c>
      <c r="X84">
        <v>81</v>
      </c>
    </row>
    <row r="85" spans="23:24">
      <c r="W85">
        <v>581</v>
      </c>
      <c r="X85">
        <v>82</v>
      </c>
    </row>
    <row r="86" spans="23:24">
      <c r="W86">
        <v>582</v>
      </c>
      <c r="X86">
        <v>83</v>
      </c>
    </row>
    <row r="87" spans="23:24">
      <c r="W87">
        <v>583</v>
      </c>
      <c r="X87">
        <v>84</v>
      </c>
    </row>
    <row r="88" spans="23:24">
      <c r="W88">
        <v>584</v>
      </c>
      <c r="X88">
        <v>85</v>
      </c>
    </row>
    <row r="89" spans="23:24">
      <c r="W89">
        <v>585</v>
      </c>
      <c r="X89">
        <v>86</v>
      </c>
    </row>
    <row r="90" spans="23:24">
      <c r="W90">
        <v>586</v>
      </c>
      <c r="X90">
        <v>87</v>
      </c>
    </row>
    <row r="91" spans="23:24">
      <c r="W91">
        <v>587</v>
      </c>
      <c r="X91">
        <v>88</v>
      </c>
    </row>
    <row r="92" spans="23:24">
      <c r="W92">
        <v>588</v>
      </c>
      <c r="X92">
        <v>89</v>
      </c>
    </row>
    <row r="93" spans="23:24">
      <c r="W93">
        <v>589</v>
      </c>
      <c r="X93">
        <v>90</v>
      </c>
    </row>
    <row r="94" spans="23:24">
      <c r="W94">
        <v>590</v>
      </c>
      <c r="X94">
        <v>91</v>
      </c>
    </row>
    <row r="95" spans="23:24">
      <c r="W95">
        <v>591</v>
      </c>
      <c r="X95">
        <v>92</v>
      </c>
    </row>
    <row r="96" spans="23:24">
      <c r="W96">
        <v>592</v>
      </c>
      <c r="X96">
        <v>93</v>
      </c>
    </row>
    <row r="97" spans="23:24">
      <c r="W97">
        <v>593</v>
      </c>
      <c r="X97">
        <v>94</v>
      </c>
    </row>
    <row r="98" spans="23:24">
      <c r="W98">
        <v>594</v>
      </c>
      <c r="X98">
        <v>95</v>
      </c>
    </row>
    <row r="99" spans="23:24">
      <c r="W99">
        <v>595</v>
      </c>
      <c r="X99">
        <v>96</v>
      </c>
    </row>
    <row r="100" spans="23:24">
      <c r="W100">
        <v>596</v>
      </c>
      <c r="X100">
        <v>97</v>
      </c>
    </row>
    <row r="101" spans="23:24">
      <c r="W101">
        <v>597</v>
      </c>
      <c r="X101">
        <v>98</v>
      </c>
    </row>
    <row r="102" spans="23:24">
      <c r="W102">
        <v>598</v>
      </c>
      <c r="X102">
        <v>99</v>
      </c>
    </row>
    <row r="103" spans="23:24">
      <c r="W103">
        <v>599</v>
      </c>
      <c r="X103">
        <v>100</v>
      </c>
    </row>
    <row r="104" spans="23:24">
      <c r="W104">
        <v>600</v>
      </c>
      <c r="X104">
        <v>101</v>
      </c>
    </row>
    <row r="105" spans="23:24">
      <c r="W105">
        <v>601</v>
      </c>
      <c r="X105">
        <v>102</v>
      </c>
    </row>
    <row r="106" spans="23:24">
      <c r="W106">
        <v>602</v>
      </c>
      <c r="X106">
        <v>103</v>
      </c>
    </row>
    <row r="107" spans="23:24">
      <c r="W107">
        <v>603</v>
      </c>
      <c r="X107">
        <v>104</v>
      </c>
    </row>
    <row r="108" spans="23:24">
      <c r="W108">
        <v>604</v>
      </c>
      <c r="X108">
        <v>105</v>
      </c>
    </row>
    <row r="109" spans="23:24">
      <c r="W109">
        <v>605</v>
      </c>
      <c r="X109">
        <v>106</v>
      </c>
    </row>
    <row r="110" spans="23:24">
      <c r="W110">
        <v>606</v>
      </c>
      <c r="X110">
        <v>107</v>
      </c>
    </row>
    <row r="111" spans="23:24">
      <c r="W111">
        <v>607</v>
      </c>
      <c r="X111">
        <v>108</v>
      </c>
    </row>
    <row r="112" spans="23:24">
      <c r="W112">
        <v>608</v>
      </c>
      <c r="X112">
        <v>109</v>
      </c>
    </row>
    <row r="113" spans="23:24">
      <c r="W113">
        <v>609</v>
      </c>
      <c r="X113">
        <v>110</v>
      </c>
    </row>
    <row r="114" spans="23:24">
      <c r="W114">
        <v>610</v>
      </c>
      <c r="X114">
        <v>111</v>
      </c>
    </row>
    <row r="115" spans="23:24">
      <c r="W115">
        <v>611</v>
      </c>
      <c r="X115">
        <v>112</v>
      </c>
    </row>
    <row r="116" spans="23:24">
      <c r="W116">
        <v>612</v>
      </c>
      <c r="X116">
        <v>113</v>
      </c>
    </row>
    <row r="117" spans="23:24">
      <c r="W117">
        <v>613</v>
      </c>
      <c r="X117">
        <v>114</v>
      </c>
    </row>
    <row r="118" spans="23:24">
      <c r="W118">
        <v>614</v>
      </c>
      <c r="X118">
        <v>115</v>
      </c>
    </row>
    <row r="119" spans="23:24">
      <c r="W119">
        <v>615</v>
      </c>
      <c r="X119">
        <v>116</v>
      </c>
    </row>
    <row r="120" spans="23:24">
      <c r="W120">
        <v>616</v>
      </c>
      <c r="X120">
        <v>117</v>
      </c>
    </row>
    <row r="121" spans="23:24">
      <c r="W121">
        <v>617</v>
      </c>
      <c r="X121">
        <v>118</v>
      </c>
    </row>
    <row r="122" spans="23:24">
      <c r="W122">
        <v>618</v>
      </c>
      <c r="X122">
        <v>119</v>
      </c>
    </row>
    <row r="123" spans="23:24">
      <c r="W123">
        <v>619</v>
      </c>
      <c r="X123">
        <v>120</v>
      </c>
    </row>
    <row r="124" spans="23:24">
      <c r="W124">
        <v>620</v>
      </c>
      <c r="X124">
        <v>121</v>
      </c>
    </row>
    <row r="125" spans="23:24">
      <c r="W125">
        <v>621</v>
      </c>
      <c r="X125">
        <v>122</v>
      </c>
    </row>
    <row r="126" spans="23:24">
      <c r="W126">
        <v>622</v>
      </c>
      <c r="X126">
        <v>123</v>
      </c>
    </row>
    <row r="127" spans="23:24">
      <c r="W127">
        <v>623</v>
      </c>
      <c r="X127">
        <v>124</v>
      </c>
    </row>
    <row r="128" spans="23:24">
      <c r="W128">
        <v>624</v>
      </c>
      <c r="X128">
        <v>125</v>
      </c>
    </row>
    <row r="129" spans="23:24">
      <c r="W129">
        <v>625</v>
      </c>
      <c r="X129">
        <v>126</v>
      </c>
    </row>
    <row r="130" spans="23:24">
      <c r="W130">
        <v>626</v>
      </c>
      <c r="X130">
        <v>127</v>
      </c>
    </row>
    <row r="131" spans="23:24">
      <c r="W131">
        <v>627</v>
      </c>
      <c r="X131">
        <v>128</v>
      </c>
    </row>
    <row r="132" spans="23:24">
      <c r="W132">
        <v>628</v>
      </c>
      <c r="X132">
        <v>129</v>
      </c>
    </row>
    <row r="133" spans="23:24">
      <c r="W133">
        <v>629</v>
      </c>
      <c r="X133">
        <v>130</v>
      </c>
    </row>
    <row r="134" spans="23:24">
      <c r="W134">
        <v>630</v>
      </c>
      <c r="X134">
        <v>131</v>
      </c>
    </row>
    <row r="135" spans="23:24">
      <c r="W135">
        <v>631</v>
      </c>
      <c r="X135">
        <v>132</v>
      </c>
    </row>
    <row r="136" spans="23:24">
      <c r="W136">
        <v>632</v>
      </c>
      <c r="X136">
        <v>133</v>
      </c>
    </row>
    <row r="137" spans="23:24">
      <c r="W137">
        <v>633</v>
      </c>
      <c r="X137">
        <v>134</v>
      </c>
    </row>
    <row r="138" spans="23:24">
      <c r="W138">
        <v>634</v>
      </c>
      <c r="X138">
        <v>135</v>
      </c>
    </row>
    <row r="139" spans="23:24">
      <c r="W139">
        <v>635</v>
      </c>
      <c r="X139">
        <v>136</v>
      </c>
    </row>
    <row r="140" spans="23:24">
      <c r="W140">
        <v>636</v>
      </c>
      <c r="X140">
        <v>137</v>
      </c>
    </row>
    <row r="141" spans="23:24">
      <c r="W141">
        <v>637</v>
      </c>
      <c r="X141">
        <v>138</v>
      </c>
    </row>
    <row r="142" spans="23:24">
      <c r="W142">
        <v>638</v>
      </c>
      <c r="X142">
        <v>139</v>
      </c>
    </row>
    <row r="143" spans="23:24">
      <c r="W143">
        <v>639</v>
      </c>
      <c r="X143">
        <v>140</v>
      </c>
    </row>
    <row r="144" spans="23:24">
      <c r="W144">
        <v>640</v>
      </c>
      <c r="X144">
        <v>141</v>
      </c>
    </row>
    <row r="145" spans="23:24">
      <c r="W145">
        <v>641</v>
      </c>
      <c r="X145">
        <v>142</v>
      </c>
    </row>
    <row r="146" spans="23:24">
      <c r="W146">
        <v>642</v>
      </c>
      <c r="X146">
        <v>143</v>
      </c>
    </row>
    <row r="147" spans="23:24">
      <c r="W147">
        <v>643</v>
      </c>
      <c r="X147">
        <v>144</v>
      </c>
    </row>
    <row r="148" spans="23:24">
      <c r="W148">
        <v>644</v>
      </c>
      <c r="X148">
        <v>145</v>
      </c>
    </row>
    <row r="149" spans="23:24">
      <c r="W149">
        <v>645</v>
      </c>
      <c r="X149">
        <v>146</v>
      </c>
    </row>
    <row r="150" spans="23:24">
      <c r="W150">
        <v>646</v>
      </c>
      <c r="X150">
        <v>147</v>
      </c>
    </row>
    <row r="151" spans="23:24">
      <c r="W151">
        <v>647</v>
      </c>
      <c r="X151">
        <v>148</v>
      </c>
    </row>
    <row r="152" spans="23:24">
      <c r="W152">
        <v>648</v>
      </c>
      <c r="X152">
        <v>149</v>
      </c>
    </row>
    <row r="153" spans="23:24">
      <c r="W153">
        <v>649</v>
      </c>
      <c r="X153">
        <v>150</v>
      </c>
    </row>
    <row r="154" spans="23:24">
      <c r="W154">
        <v>650</v>
      </c>
      <c r="X154">
        <v>151</v>
      </c>
    </row>
    <row r="155" spans="23:24">
      <c r="W155">
        <v>651</v>
      </c>
      <c r="X155">
        <v>152</v>
      </c>
    </row>
    <row r="156" spans="23:24">
      <c r="W156">
        <v>652</v>
      </c>
      <c r="X156">
        <v>153</v>
      </c>
    </row>
    <row r="157" spans="23:24">
      <c r="W157">
        <v>653</v>
      </c>
      <c r="X157">
        <v>154</v>
      </c>
    </row>
    <row r="158" spans="23:24">
      <c r="W158">
        <v>654</v>
      </c>
      <c r="X158">
        <v>155</v>
      </c>
    </row>
    <row r="159" spans="23:24">
      <c r="W159">
        <v>655</v>
      </c>
      <c r="X159">
        <v>156</v>
      </c>
    </row>
    <row r="160" spans="23:24">
      <c r="W160">
        <v>656</v>
      </c>
      <c r="X160">
        <v>157</v>
      </c>
    </row>
    <row r="161" spans="23:24">
      <c r="W161">
        <v>657</v>
      </c>
      <c r="X161">
        <v>158</v>
      </c>
    </row>
    <row r="162" spans="23:24">
      <c r="W162">
        <v>658</v>
      </c>
      <c r="X162">
        <v>159</v>
      </c>
    </row>
    <row r="163" spans="23:24">
      <c r="W163">
        <v>659</v>
      </c>
      <c r="X163">
        <v>160</v>
      </c>
    </row>
    <row r="164" spans="23:24">
      <c r="W164">
        <v>660</v>
      </c>
      <c r="X164">
        <v>161</v>
      </c>
    </row>
    <row r="165" spans="23:24">
      <c r="W165">
        <v>661</v>
      </c>
      <c r="X165">
        <v>162</v>
      </c>
    </row>
    <row r="166" spans="23:24">
      <c r="W166">
        <v>662</v>
      </c>
      <c r="X166">
        <v>163</v>
      </c>
    </row>
    <row r="167" spans="23:24">
      <c r="W167">
        <v>663</v>
      </c>
      <c r="X167">
        <v>164</v>
      </c>
    </row>
    <row r="168" spans="23:24">
      <c r="W168">
        <v>664</v>
      </c>
      <c r="X168">
        <v>165</v>
      </c>
    </row>
    <row r="169" spans="23:24">
      <c r="W169">
        <v>665</v>
      </c>
      <c r="X169">
        <v>166</v>
      </c>
    </row>
    <row r="170" spans="23:24">
      <c r="W170">
        <v>666</v>
      </c>
      <c r="X170">
        <v>167</v>
      </c>
    </row>
    <row r="171" spans="23:24">
      <c r="W171">
        <v>667</v>
      </c>
      <c r="X171">
        <v>168</v>
      </c>
    </row>
    <row r="172" spans="23:24">
      <c r="W172">
        <v>668</v>
      </c>
      <c r="X172">
        <v>169</v>
      </c>
    </row>
    <row r="173" spans="23:24">
      <c r="W173">
        <v>669</v>
      </c>
      <c r="X173">
        <v>170</v>
      </c>
    </row>
    <row r="174" spans="23:24">
      <c r="W174">
        <v>670</v>
      </c>
      <c r="X174">
        <v>171</v>
      </c>
    </row>
    <row r="175" spans="23:24">
      <c r="W175">
        <v>671</v>
      </c>
      <c r="X175">
        <v>172</v>
      </c>
    </row>
    <row r="176" spans="23:24">
      <c r="W176">
        <v>672</v>
      </c>
      <c r="X176">
        <v>173</v>
      </c>
    </row>
    <row r="177" spans="23:24">
      <c r="W177">
        <v>673</v>
      </c>
      <c r="X177">
        <v>174</v>
      </c>
    </row>
    <row r="178" spans="23:24">
      <c r="W178">
        <v>674</v>
      </c>
      <c r="X178">
        <v>175</v>
      </c>
    </row>
    <row r="179" spans="23:24">
      <c r="W179">
        <v>675</v>
      </c>
      <c r="X179">
        <v>176</v>
      </c>
    </row>
    <row r="180" spans="23:24">
      <c r="W180">
        <v>676</v>
      </c>
      <c r="X180">
        <v>177</v>
      </c>
    </row>
    <row r="181" spans="23:24">
      <c r="W181">
        <v>677</v>
      </c>
      <c r="X181">
        <v>178</v>
      </c>
    </row>
    <row r="182" spans="23:24">
      <c r="W182">
        <v>678</v>
      </c>
      <c r="X182">
        <v>179</v>
      </c>
    </row>
    <row r="183" spans="23:24">
      <c r="W183">
        <v>679</v>
      </c>
      <c r="X183">
        <v>180</v>
      </c>
    </row>
    <row r="184" spans="23:24">
      <c r="W184">
        <v>680</v>
      </c>
    </row>
    <row r="185" spans="23:24">
      <c r="W185">
        <v>681</v>
      </c>
    </row>
    <row r="186" spans="23:24">
      <c r="W186">
        <v>682</v>
      </c>
    </row>
    <row r="187" spans="23:24">
      <c r="W187">
        <v>683</v>
      </c>
    </row>
    <row r="188" spans="23:24">
      <c r="W188">
        <v>684</v>
      </c>
    </row>
    <row r="189" spans="23:24">
      <c r="W189">
        <v>685</v>
      </c>
    </row>
    <row r="190" spans="23:24">
      <c r="W190">
        <v>686</v>
      </c>
    </row>
    <row r="191" spans="23:24">
      <c r="W191">
        <v>687</v>
      </c>
    </row>
    <row r="192" spans="23:24">
      <c r="W192">
        <v>688</v>
      </c>
    </row>
    <row r="193" spans="23:23">
      <c r="W193">
        <v>689</v>
      </c>
    </row>
    <row r="194" spans="23:23">
      <c r="W194">
        <v>690</v>
      </c>
    </row>
    <row r="195" spans="23:23">
      <c r="W195">
        <v>691</v>
      </c>
    </row>
    <row r="196" spans="23:23">
      <c r="W196">
        <v>692</v>
      </c>
    </row>
    <row r="197" spans="23:23">
      <c r="W197">
        <v>693</v>
      </c>
    </row>
    <row r="198" spans="23:23">
      <c r="W198">
        <v>694</v>
      </c>
    </row>
    <row r="199" spans="23:23">
      <c r="W199">
        <v>695</v>
      </c>
    </row>
    <row r="200" spans="23:23">
      <c r="W200">
        <v>696</v>
      </c>
    </row>
    <row r="201" spans="23:23">
      <c r="W201">
        <v>697</v>
      </c>
    </row>
    <row r="202" spans="23:23">
      <c r="W202">
        <v>698</v>
      </c>
    </row>
    <row r="203" spans="23:23">
      <c r="W203">
        <v>699</v>
      </c>
    </row>
    <row r="204" spans="23:23">
      <c r="W204">
        <v>700</v>
      </c>
    </row>
    <row r="205" spans="23:23">
      <c r="W205">
        <v>701</v>
      </c>
    </row>
    <row r="206" spans="23:23">
      <c r="W206">
        <v>702</v>
      </c>
    </row>
    <row r="207" spans="23:23">
      <c r="W207">
        <v>703</v>
      </c>
    </row>
    <row r="208" spans="23:23">
      <c r="W208">
        <v>704</v>
      </c>
    </row>
    <row r="209" spans="23:23">
      <c r="W209">
        <v>705</v>
      </c>
    </row>
    <row r="210" spans="23:23">
      <c r="W210">
        <v>706</v>
      </c>
    </row>
    <row r="211" spans="23:23">
      <c r="W211">
        <v>707</v>
      </c>
    </row>
    <row r="212" spans="23:23">
      <c r="W212">
        <v>708</v>
      </c>
    </row>
    <row r="213" spans="23:23">
      <c r="W213">
        <v>709</v>
      </c>
    </row>
    <row r="214" spans="23:23">
      <c r="W214">
        <v>710</v>
      </c>
    </row>
    <row r="215" spans="23:23">
      <c r="W215">
        <v>711</v>
      </c>
    </row>
    <row r="216" spans="23:23">
      <c r="W216">
        <v>712</v>
      </c>
    </row>
    <row r="217" spans="23:23">
      <c r="W217">
        <v>713</v>
      </c>
    </row>
    <row r="218" spans="23:23">
      <c r="W218">
        <v>714</v>
      </c>
    </row>
    <row r="219" spans="23:23">
      <c r="W219">
        <v>715</v>
      </c>
    </row>
    <row r="220" spans="23:23">
      <c r="W220">
        <v>716</v>
      </c>
    </row>
    <row r="221" spans="23:23">
      <c r="W221">
        <v>717</v>
      </c>
    </row>
    <row r="222" spans="23:23">
      <c r="W222">
        <v>718</v>
      </c>
    </row>
    <row r="223" spans="23:23">
      <c r="W223">
        <v>719</v>
      </c>
    </row>
    <row r="224" spans="23:23">
      <c r="W224">
        <v>720</v>
      </c>
    </row>
    <row r="225" spans="23:23">
      <c r="W225">
        <v>721</v>
      </c>
    </row>
    <row r="226" spans="23:23">
      <c r="W226">
        <v>722</v>
      </c>
    </row>
    <row r="227" spans="23:23">
      <c r="W227">
        <v>723</v>
      </c>
    </row>
    <row r="228" spans="23:23">
      <c r="W228">
        <v>724</v>
      </c>
    </row>
    <row r="229" spans="23:23">
      <c r="W229">
        <v>725</v>
      </c>
    </row>
    <row r="230" spans="23:23">
      <c r="W230">
        <v>726</v>
      </c>
    </row>
    <row r="231" spans="23:23">
      <c r="W231">
        <v>727</v>
      </c>
    </row>
    <row r="232" spans="23:23">
      <c r="W232">
        <v>728</v>
      </c>
    </row>
    <row r="233" spans="23:23">
      <c r="W233">
        <v>729</v>
      </c>
    </row>
    <row r="234" spans="23:23">
      <c r="W234">
        <v>730</v>
      </c>
    </row>
    <row r="235" spans="23:23">
      <c r="W235">
        <v>731</v>
      </c>
    </row>
    <row r="236" spans="23:23">
      <c r="W236">
        <v>732</v>
      </c>
    </row>
    <row r="237" spans="23:23">
      <c r="W237">
        <v>733</v>
      </c>
    </row>
    <row r="238" spans="23:23">
      <c r="W238">
        <v>734</v>
      </c>
    </row>
    <row r="239" spans="23:23">
      <c r="W239">
        <v>735</v>
      </c>
    </row>
    <row r="240" spans="23:23">
      <c r="W240">
        <v>736</v>
      </c>
    </row>
    <row r="241" spans="23:23">
      <c r="W241">
        <v>737</v>
      </c>
    </row>
    <row r="242" spans="23:23">
      <c r="W242">
        <v>738</v>
      </c>
    </row>
    <row r="243" spans="23:23">
      <c r="W243">
        <v>739</v>
      </c>
    </row>
    <row r="244" spans="23:23">
      <c r="W244">
        <v>740</v>
      </c>
    </row>
    <row r="245" spans="23:23">
      <c r="W245">
        <v>741</v>
      </c>
    </row>
    <row r="246" spans="23:23">
      <c r="W246">
        <v>742</v>
      </c>
    </row>
    <row r="247" spans="23:23">
      <c r="W247">
        <v>743</v>
      </c>
    </row>
    <row r="248" spans="23:23">
      <c r="W248">
        <v>744</v>
      </c>
    </row>
    <row r="249" spans="23:23">
      <c r="W249">
        <v>745</v>
      </c>
    </row>
    <row r="250" spans="23:23">
      <c r="W250">
        <v>746</v>
      </c>
    </row>
    <row r="251" spans="23:23">
      <c r="W251">
        <v>747</v>
      </c>
    </row>
    <row r="252" spans="23:23">
      <c r="W252">
        <v>748</v>
      </c>
    </row>
    <row r="253" spans="23:23">
      <c r="W253">
        <v>749</v>
      </c>
    </row>
    <row r="254" spans="23:23">
      <c r="W254">
        <v>750</v>
      </c>
    </row>
    <row r="255" spans="23:23">
      <c r="W255">
        <v>751</v>
      </c>
    </row>
    <row r="256" spans="23:23">
      <c r="W256">
        <v>752</v>
      </c>
    </row>
    <row r="257" spans="23:23">
      <c r="W257">
        <v>753</v>
      </c>
    </row>
    <row r="258" spans="23:23">
      <c r="W258">
        <v>754</v>
      </c>
    </row>
    <row r="259" spans="23:23">
      <c r="W259">
        <v>755</v>
      </c>
    </row>
    <row r="260" spans="23:23">
      <c r="W260">
        <v>756</v>
      </c>
    </row>
    <row r="261" spans="23:23">
      <c r="W261">
        <v>757</v>
      </c>
    </row>
    <row r="262" spans="23:23">
      <c r="W262">
        <v>758</v>
      </c>
    </row>
    <row r="263" spans="23:23">
      <c r="W263">
        <v>759</v>
      </c>
    </row>
    <row r="264" spans="23:23">
      <c r="W264">
        <v>760</v>
      </c>
    </row>
    <row r="265" spans="23:23">
      <c r="W265">
        <v>761</v>
      </c>
    </row>
    <row r="266" spans="23:23">
      <c r="W266">
        <v>762</v>
      </c>
    </row>
    <row r="267" spans="23:23">
      <c r="W267">
        <v>763</v>
      </c>
    </row>
    <row r="268" spans="23:23">
      <c r="W268">
        <v>764</v>
      </c>
    </row>
    <row r="269" spans="23:23">
      <c r="W269">
        <v>765</v>
      </c>
    </row>
    <row r="270" spans="23:23">
      <c r="W270">
        <v>766</v>
      </c>
    </row>
    <row r="271" spans="23:23">
      <c r="W271">
        <v>767</v>
      </c>
    </row>
    <row r="272" spans="23:23">
      <c r="W272">
        <v>768</v>
      </c>
    </row>
    <row r="273" spans="23:23">
      <c r="W273">
        <v>769</v>
      </c>
    </row>
    <row r="274" spans="23:23">
      <c r="W274">
        <v>770</v>
      </c>
    </row>
    <row r="275" spans="23:23">
      <c r="W275">
        <v>771</v>
      </c>
    </row>
    <row r="276" spans="23:23">
      <c r="W276">
        <v>772</v>
      </c>
    </row>
    <row r="277" spans="23:23">
      <c r="W277">
        <v>773</v>
      </c>
    </row>
    <row r="278" spans="23:23">
      <c r="W278">
        <v>774</v>
      </c>
    </row>
    <row r="279" spans="23:23">
      <c r="W279">
        <v>775</v>
      </c>
    </row>
    <row r="280" spans="23:23">
      <c r="W280">
        <v>776</v>
      </c>
    </row>
    <row r="281" spans="23:23">
      <c r="W281">
        <v>777</v>
      </c>
    </row>
    <row r="282" spans="23:23">
      <c r="W282">
        <v>778</v>
      </c>
    </row>
    <row r="283" spans="23:23">
      <c r="W283">
        <v>779</v>
      </c>
    </row>
    <row r="284" spans="23:23">
      <c r="W284">
        <v>780</v>
      </c>
    </row>
    <row r="285" spans="23:23">
      <c r="W285">
        <v>781</v>
      </c>
    </row>
    <row r="286" spans="23:23">
      <c r="W286">
        <v>782</v>
      </c>
    </row>
    <row r="287" spans="23:23">
      <c r="W287">
        <v>783</v>
      </c>
    </row>
    <row r="288" spans="23:23">
      <c r="W288">
        <v>784</v>
      </c>
    </row>
    <row r="289" spans="23:23">
      <c r="W289">
        <v>785</v>
      </c>
    </row>
    <row r="290" spans="23:23">
      <c r="W290">
        <v>786</v>
      </c>
    </row>
    <row r="291" spans="23:23">
      <c r="W291">
        <v>787</v>
      </c>
    </row>
    <row r="292" spans="23:23">
      <c r="W292">
        <v>788</v>
      </c>
    </row>
    <row r="293" spans="23:23">
      <c r="W293">
        <v>789</v>
      </c>
    </row>
    <row r="294" spans="23:23">
      <c r="W294">
        <v>790</v>
      </c>
    </row>
    <row r="295" spans="23:23">
      <c r="W295">
        <v>791</v>
      </c>
    </row>
    <row r="296" spans="23:23">
      <c r="W296">
        <v>792</v>
      </c>
    </row>
    <row r="297" spans="23:23">
      <c r="W297">
        <v>793</v>
      </c>
    </row>
    <row r="298" spans="23:23">
      <c r="W298">
        <v>794</v>
      </c>
    </row>
    <row r="299" spans="23:23">
      <c r="W299">
        <v>795</v>
      </c>
    </row>
    <row r="300" spans="23:23">
      <c r="W300">
        <v>796</v>
      </c>
    </row>
    <row r="301" spans="23:23">
      <c r="W301">
        <v>797</v>
      </c>
    </row>
    <row r="302" spans="23:23">
      <c r="W302">
        <v>798</v>
      </c>
    </row>
    <row r="303" spans="23:23">
      <c r="W303">
        <v>799</v>
      </c>
    </row>
    <row r="304" spans="23:23">
      <c r="W304">
        <v>800</v>
      </c>
    </row>
    <row r="305" spans="23:23">
      <c r="W305">
        <v>801</v>
      </c>
    </row>
    <row r="306" spans="23:23">
      <c r="W306">
        <v>802</v>
      </c>
    </row>
    <row r="307" spans="23:23">
      <c r="W307">
        <v>803</v>
      </c>
    </row>
    <row r="308" spans="23:23">
      <c r="W308">
        <v>804</v>
      </c>
    </row>
    <row r="309" spans="23:23">
      <c r="W309">
        <v>805</v>
      </c>
    </row>
    <row r="310" spans="23:23">
      <c r="W310">
        <v>806</v>
      </c>
    </row>
    <row r="311" spans="23:23">
      <c r="W311">
        <v>807</v>
      </c>
    </row>
    <row r="312" spans="23:23">
      <c r="W312">
        <v>808</v>
      </c>
    </row>
    <row r="313" spans="23:23">
      <c r="W313">
        <v>809</v>
      </c>
    </row>
    <row r="314" spans="23:23">
      <c r="W314">
        <v>810</v>
      </c>
    </row>
    <row r="315" spans="23:23">
      <c r="W315">
        <v>811</v>
      </c>
    </row>
    <row r="316" spans="23:23">
      <c r="W316">
        <v>812</v>
      </c>
    </row>
    <row r="317" spans="23:23">
      <c r="W317">
        <v>813</v>
      </c>
    </row>
    <row r="318" spans="23:23">
      <c r="W318">
        <v>814</v>
      </c>
    </row>
    <row r="319" spans="23:23">
      <c r="W319">
        <v>815</v>
      </c>
    </row>
    <row r="320" spans="23:23">
      <c r="W320">
        <v>816</v>
      </c>
    </row>
    <row r="321" spans="23:23">
      <c r="W321">
        <v>817</v>
      </c>
    </row>
    <row r="322" spans="23:23">
      <c r="W322">
        <v>818</v>
      </c>
    </row>
    <row r="323" spans="23:23">
      <c r="W323">
        <v>819</v>
      </c>
    </row>
    <row r="324" spans="23:23">
      <c r="W324">
        <v>820</v>
      </c>
    </row>
    <row r="325" spans="23:23">
      <c r="W325">
        <v>821</v>
      </c>
    </row>
    <row r="326" spans="23:23">
      <c r="W326">
        <v>822</v>
      </c>
    </row>
    <row r="327" spans="23:23">
      <c r="W327">
        <v>823</v>
      </c>
    </row>
    <row r="328" spans="23:23">
      <c r="W328">
        <v>824</v>
      </c>
    </row>
    <row r="329" spans="23:23">
      <c r="W329">
        <v>825</v>
      </c>
    </row>
    <row r="330" spans="23:23">
      <c r="W330">
        <v>826</v>
      </c>
    </row>
    <row r="331" spans="23:23">
      <c r="W331">
        <v>827</v>
      </c>
    </row>
    <row r="332" spans="23:23">
      <c r="W332">
        <v>828</v>
      </c>
    </row>
    <row r="333" spans="23:23">
      <c r="W333">
        <v>829</v>
      </c>
    </row>
    <row r="334" spans="23:23">
      <c r="W334">
        <v>830</v>
      </c>
    </row>
    <row r="335" spans="23:23">
      <c r="W335">
        <v>831</v>
      </c>
    </row>
    <row r="336" spans="23:23">
      <c r="W336">
        <v>832</v>
      </c>
    </row>
    <row r="337" spans="23:23">
      <c r="W337">
        <v>833</v>
      </c>
    </row>
    <row r="338" spans="23:23">
      <c r="W338">
        <v>834</v>
      </c>
    </row>
    <row r="339" spans="23:23">
      <c r="W339">
        <v>835</v>
      </c>
    </row>
    <row r="340" spans="23:23">
      <c r="W340">
        <v>836</v>
      </c>
    </row>
    <row r="341" spans="23:23">
      <c r="W341">
        <v>837</v>
      </c>
    </row>
    <row r="342" spans="23:23">
      <c r="W342">
        <v>838</v>
      </c>
    </row>
    <row r="343" spans="23:23">
      <c r="W343">
        <v>839</v>
      </c>
    </row>
    <row r="344" spans="23:23">
      <c r="W344">
        <v>840</v>
      </c>
    </row>
    <row r="345" spans="23:23">
      <c r="W345">
        <v>841</v>
      </c>
    </row>
    <row r="346" spans="23:23">
      <c r="W346">
        <v>842</v>
      </c>
    </row>
    <row r="347" spans="23:23">
      <c r="W347">
        <v>843</v>
      </c>
    </row>
    <row r="348" spans="23:23">
      <c r="W348">
        <v>844</v>
      </c>
    </row>
    <row r="349" spans="23:23">
      <c r="W349">
        <v>845</v>
      </c>
    </row>
    <row r="350" spans="23:23">
      <c r="W350">
        <v>846</v>
      </c>
    </row>
    <row r="351" spans="23:23">
      <c r="W351">
        <v>847</v>
      </c>
    </row>
    <row r="352" spans="23:23">
      <c r="W352">
        <v>848</v>
      </c>
    </row>
    <row r="353" spans="23:23">
      <c r="W353">
        <v>849</v>
      </c>
    </row>
    <row r="354" spans="23:23">
      <c r="W354">
        <v>850</v>
      </c>
    </row>
    <row r="355" spans="23:23">
      <c r="W355">
        <v>851</v>
      </c>
    </row>
    <row r="356" spans="23:23">
      <c r="W356">
        <v>852</v>
      </c>
    </row>
    <row r="357" spans="23:23">
      <c r="W357">
        <v>853</v>
      </c>
    </row>
    <row r="358" spans="23:23">
      <c r="W358">
        <v>854</v>
      </c>
    </row>
    <row r="359" spans="23:23">
      <c r="W359">
        <v>855</v>
      </c>
    </row>
    <row r="360" spans="23:23">
      <c r="W360">
        <v>856</v>
      </c>
    </row>
    <row r="361" spans="23:23">
      <c r="W361">
        <v>857</v>
      </c>
    </row>
    <row r="362" spans="23:23">
      <c r="W362">
        <v>858</v>
      </c>
    </row>
    <row r="363" spans="23:23">
      <c r="W363">
        <v>859</v>
      </c>
    </row>
    <row r="364" spans="23:23">
      <c r="W364">
        <v>860</v>
      </c>
    </row>
    <row r="365" spans="23:23">
      <c r="W365">
        <v>861</v>
      </c>
    </row>
    <row r="366" spans="23:23">
      <c r="W366">
        <v>862</v>
      </c>
    </row>
    <row r="367" spans="23:23">
      <c r="W367">
        <v>863</v>
      </c>
    </row>
    <row r="368" spans="23:23">
      <c r="W368">
        <v>864</v>
      </c>
    </row>
    <row r="369" spans="23:23">
      <c r="W369">
        <v>865</v>
      </c>
    </row>
    <row r="370" spans="23:23">
      <c r="W370">
        <v>866</v>
      </c>
    </row>
    <row r="371" spans="23:23">
      <c r="W371">
        <v>867</v>
      </c>
    </row>
    <row r="372" spans="23:23">
      <c r="W372">
        <v>868</v>
      </c>
    </row>
    <row r="373" spans="23:23">
      <c r="W373">
        <v>869</v>
      </c>
    </row>
    <row r="374" spans="23:23">
      <c r="W374">
        <v>870</v>
      </c>
    </row>
    <row r="375" spans="23:23">
      <c r="W375">
        <v>871</v>
      </c>
    </row>
    <row r="376" spans="23:23">
      <c r="W376">
        <v>872</v>
      </c>
    </row>
    <row r="377" spans="23:23">
      <c r="W377">
        <v>873</v>
      </c>
    </row>
    <row r="378" spans="23:23">
      <c r="W378">
        <v>874</v>
      </c>
    </row>
    <row r="379" spans="23:23">
      <c r="W379">
        <v>875</v>
      </c>
    </row>
    <row r="380" spans="23:23">
      <c r="W380">
        <v>876</v>
      </c>
    </row>
    <row r="381" spans="23:23">
      <c r="W381">
        <v>877</v>
      </c>
    </row>
    <row r="382" spans="23:23">
      <c r="W382">
        <v>878</v>
      </c>
    </row>
    <row r="383" spans="23:23">
      <c r="W383">
        <v>879</v>
      </c>
    </row>
    <row r="384" spans="23:23">
      <c r="W384">
        <v>880</v>
      </c>
    </row>
    <row r="385" spans="23:23">
      <c r="W385">
        <v>881</v>
      </c>
    </row>
    <row r="386" spans="23:23">
      <c r="W386">
        <v>882</v>
      </c>
    </row>
    <row r="387" spans="23:23">
      <c r="W387">
        <v>883</v>
      </c>
    </row>
    <row r="388" spans="23:23">
      <c r="W388">
        <v>884</v>
      </c>
    </row>
    <row r="389" spans="23:23">
      <c r="W389">
        <v>885</v>
      </c>
    </row>
    <row r="390" spans="23:23">
      <c r="W390">
        <v>886</v>
      </c>
    </row>
    <row r="391" spans="23:23">
      <c r="W391">
        <v>887</v>
      </c>
    </row>
    <row r="392" spans="23:23">
      <c r="W392">
        <v>888</v>
      </c>
    </row>
    <row r="393" spans="23:23">
      <c r="W393">
        <v>889</v>
      </c>
    </row>
    <row r="394" spans="23:23">
      <c r="W394">
        <v>890</v>
      </c>
    </row>
    <row r="395" spans="23:23">
      <c r="W395">
        <v>891</v>
      </c>
    </row>
    <row r="396" spans="23:23">
      <c r="W396">
        <v>892</v>
      </c>
    </row>
    <row r="397" spans="23:23">
      <c r="W397">
        <v>893</v>
      </c>
    </row>
    <row r="398" spans="23:23">
      <c r="W398">
        <v>894</v>
      </c>
    </row>
    <row r="399" spans="23:23">
      <c r="W399">
        <v>895</v>
      </c>
    </row>
    <row r="400" spans="23:23">
      <c r="W400">
        <v>896</v>
      </c>
    </row>
    <row r="401" spans="23:23">
      <c r="W401">
        <v>897</v>
      </c>
    </row>
    <row r="402" spans="23:23">
      <c r="W402">
        <v>898</v>
      </c>
    </row>
    <row r="403" spans="23:23">
      <c r="W403">
        <v>899</v>
      </c>
    </row>
    <row r="404" spans="23:23">
      <c r="W404">
        <v>900</v>
      </c>
    </row>
    <row r="405" spans="23:23">
      <c r="W405">
        <v>901</v>
      </c>
    </row>
    <row r="406" spans="23:23">
      <c r="W406">
        <v>902</v>
      </c>
    </row>
    <row r="407" spans="23:23">
      <c r="W407">
        <v>903</v>
      </c>
    </row>
    <row r="408" spans="23:23">
      <c r="W408">
        <v>904</v>
      </c>
    </row>
    <row r="409" spans="23:23">
      <c r="W409">
        <v>905</v>
      </c>
    </row>
    <row r="410" spans="23:23">
      <c r="W410">
        <v>906</v>
      </c>
    </row>
    <row r="411" spans="23:23">
      <c r="W411">
        <v>907</v>
      </c>
    </row>
    <row r="412" spans="23:23">
      <c r="W412">
        <v>908</v>
      </c>
    </row>
    <row r="413" spans="23:23">
      <c r="W413">
        <v>909</v>
      </c>
    </row>
    <row r="414" spans="23:23">
      <c r="W414">
        <v>910</v>
      </c>
    </row>
    <row r="415" spans="23:23">
      <c r="W415">
        <v>911</v>
      </c>
    </row>
    <row r="416" spans="23:23">
      <c r="W416">
        <v>912</v>
      </c>
    </row>
    <row r="417" spans="23:23">
      <c r="W417">
        <v>913</v>
      </c>
    </row>
    <row r="418" spans="23:23">
      <c r="W418">
        <v>914</v>
      </c>
    </row>
    <row r="419" spans="23:23">
      <c r="W419">
        <v>915</v>
      </c>
    </row>
    <row r="420" spans="23:23">
      <c r="W420">
        <v>916</v>
      </c>
    </row>
    <row r="421" spans="23:23">
      <c r="W421">
        <v>917</v>
      </c>
    </row>
    <row r="422" spans="23:23">
      <c r="W422">
        <v>918</v>
      </c>
    </row>
    <row r="423" spans="23:23">
      <c r="W423">
        <v>919</v>
      </c>
    </row>
    <row r="424" spans="23:23">
      <c r="W424">
        <v>920</v>
      </c>
    </row>
    <row r="425" spans="23:23">
      <c r="W425">
        <v>921</v>
      </c>
    </row>
    <row r="426" spans="23:23">
      <c r="W426">
        <v>922</v>
      </c>
    </row>
    <row r="427" spans="23:23">
      <c r="W427">
        <v>923</v>
      </c>
    </row>
    <row r="428" spans="23:23">
      <c r="W428">
        <v>924</v>
      </c>
    </row>
    <row r="429" spans="23:23">
      <c r="W429">
        <v>925</v>
      </c>
    </row>
    <row r="430" spans="23:23">
      <c r="W430">
        <v>926</v>
      </c>
    </row>
    <row r="431" spans="23:23">
      <c r="W431">
        <v>927</v>
      </c>
    </row>
    <row r="432" spans="23:23">
      <c r="W432">
        <v>928</v>
      </c>
    </row>
    <row r="433" spans="23:23">
      <c r="W433">
        <v>929</v>
      </c>
    </row>
    <row r="434" spans="23:23">
      <c r="W434">
        <v>930</v>
      </c>
    </row>
    <row r="435" spans="23:23">
      <c r="W435">
        <v>931</v>
      </c>
    </row>
    <row r="436" spans="23:23">
      <c r="W436">
        <v>932</v>
      </c>
    </row>
    <row r="437" spans="23:23">
      <c r="W437">
        <v>933</v>
      </c>
    </row>
    <row r="438" spans="23:23">
      <c r="W438">
        <v>934</v>
      </c>
    </row>
    <row r="439" spans="23:23">
      <c r="W439">
        <v>935</v>
      </c>
    </row>
    <row r="440" spans="23:23">
      <c r="W440">
        <v>936</v>
      </c>
    </row>
    <row r="441" spans="23:23">
      <c r="W441">
        <v>937</v>
      </c>
    </row>
    <row r="442" spans="23:23">
      <c r="W442">
        <v>938</v>
      </c>
    </row>
    <row r="443" spans="23:23">
      <c r="W443">
        <v>939</v>
      </c>
    </row>
    <row r="444" spans="23:23">
      <c r="W444">
        <v>940</v>
      </c>
    </row>
    <row r="445" spans="23:23">
      <c r="W445">
        <v>941</v>
      </c>
    </row>
    <row r="446" spans="23:23">
      <c r="W446">
        <v>942</v>
      </c>
    </row>
    <row r="447" spans="23:23">
      <c r="W447">
        <v>943</v>
      </c>
    </row>
    <row r="448" spans="23:23">
      <c r="W448">
        <v>944</v>
      </c>
    </row>
    <row r="449" spans="23:23">
      <c r="W449">
        <v>945</v>
      </c>
    </row>
    <row r="450" spans="23:23">
      <c r="W450">
        <v>946</v>
      </c>
    </row>
    <row r="451" spans="23:23">
      <c r="W451">
        <v>947</v>
      </c>
    </row>
    <row r="452" spans="23:23">
      <c r="W452">
        <v>948</v>
      </c>
    </row>
    <row r="453" spans="23:23">
      <c r="W453">
        <v>949</v>
      </c>
    </row>
    <row r="454" spans="23:23">
      <c r="W454">
        <v>950</v>
      </c>
    </row>
    <row r="455" spans="23:23">
      <c r="W455">
        <v>951</v>
      </c>
    </row>
    <row r="456" spans="23:23">
      <c r="W456">
        <v>952</v>
      </c>
    </row>
    <row r="457" spans="23:23">
      <c r="W457">
        <v>953</v>
      </c>
    </row>
    <row r="458" spans="23:23">
      <c r="W458">
        <v>954</v>
      </c>
    </row>
    <row r="459" spans="23:23">
      <c r="W459">
        <v>955</v>
      </c>
    </row>
    <row r="460" spans="23:23">
      <c r="W460">
        <v>956</v>
      </c>
    </row>
    <row r="461" spans="23:23">
      <c r="W461">
        <v>957</v>
      </c>
    </row>
    <row r="462" spans="23:23">
      <c r="W462">
        <v>958</v>
      </c>
    </row>
    <row r="463" spans="23:23">
      <c r="W463">
        <v>959</v>
      </c>
    </row>
    <row r="464" spans="23:23">
      <c r="W464">
        <v>960</v>
      </c>
    </row>
    <row r="465" spans="23:23">
      <c r="W465">
        <v>961</v>
      </c>
    </row>
    <row r="466" spans="23:23">
      <c r="W466">
        <v>962</v>
      </c>
    </row>
    <row r="467" spans="23:23">
      <c r="W467">
        <v>963</v>
      </c>
    </row>
    <row r="468" spans="23:23">
      <c r="W468">
        <v>964</v>
      </c>
    </row>
    <row r="469" spans="23:23">
      <c r="W469">
        <v>965</v>
      </c>
    </row>
    <row r="470" spans="23:23">
      <c r="W470">
        <v>966</v>
      </c>
    </row>
    <row r="471" spans="23:23">
      <c r="W471">
        <v>967</v>
      </c>
    </row>
    <row r="472" spans="23:23">
      <c r="W472">
        <v>968</v>
      </c>
    </row>
    <row r="473" spans="23:23">
      <c r="W473">
        <v>969</v>
      </c>
    </row>
    <row r="474" spans="23:23">
      <c r="W474">
        <v>970</v>
      </c>
    </row>
    <row r="475" spans="23:23">
      <c r="W475">
        <v>971</v>
      </c>
    </row>
    <row r="476" spans="23:23">
      <c r="W476">
        <v>972</v>
      </c>
    </row>
    <row r="477" spans="23:23">
      <c r="W477">
        <v>973</v>
      </c>
    </row>
    <row r="478" spans="23:23">
      <c r="W478">
        <v>974</v>
      </c>
    </row>
    <row r="479" spans="23:23">
      <c r="W479">
        <v>975</v>
      </c>
    </row>
    <row r="480" spans="23:23">
      <c r="W480">
        <v>976</v>
      </c>
    </row>
    <row r="481" spans="23:23">
      <c r="W481">
        <v>977</v>
      </c>
    </row>
    <row r="482" spans="23:23">
      <c r="W482">
        <v>978</v>
      </c>
    </row>
    <row r="483" spans="23:23">
      <c r="W483">
        <v>979</v>
      </c>
    </row>
    <row r="484" spans="23:23">
      <c r="W484">
        <v>980</v>
      </c>
    </row>
    <row r="485" spans="23:23">
      <c r="W485">
        <v>981</v>
      </c>
    </row>
    <row r="486" spans="23:23">
      <c r="W486">
        <v>982</v>
      </c>
    </row>
    <row r="487" spans="23:23">
      <c r="W487">
        <v>983</v>
      </c>
    </row>
    <row r="488" spans="23:23">
      <c r="W488">
        <v>984</v>
      </c>
    </row>
    <row r="489" spans="23:23">
      <c r="W489">
        <v>985</v>
      </c>
    </row>
    <row r="490" spans="23:23">
      <c r="W490">
        <v>986</v>
      </c>
    </row>
    <row r="491" spans="23:23">
      <c r="W491">
        <v>987</v>
      </c>
    </row>
    <row r="492" spans="23:23">
      <c r="W492">
        <v>988</v>
      </c>
    </row>
    <row r="493" spans="23:23">
      <c r="W493">
        <v>989</v>
      </c>
    </row>
    <row r="494" spans="23:23">
      <c r="W494">
        <v>990</v>
      </c>
    </row>
    <row r="495" spans="23:23">
      <c r="W495">
        <v>991</v>
      </c>
    </row>
    <row r="496" spans="23:23">
      <c r="W496">
        <v>992</v>
      </c>
    </row>
    <row r="497" spans="23:23">
      <c r="W497">
        <v>993</v>
      </c>
    </row>
    <row r="498" spans="23:23">
      <c r="W498">
        <v>994</v>
      </c>
    </row>
    <row r="499" spans="23:23">
      <c r="W499">
        <v>995</v>
      </c>
    </row>
    <row r="500" spans="23:23">
      <c r="W500">
        <v>996</v>
      </c>
    </row>
    <row r="501" spans="23:23">
      <c r="W501">
        <v>997</v>
      </c>
    </row>
    <row r="502" spans="23:23">
      <c r="W502">
        <v>998</v>
      </c>
    </row>
    <row r="503" spans="23:23">
      <c r="W503">
        <v>999</v>
      </c>
    </row>
    <row r="504" spans="23:23">
      <c r="W504">
        <v>1000</v>
      </c>
    </row>
    <row r="505" spans="23:23">
      <c r="W505">
        <v>1001</v>
      </c>
    </row>
    <row r="506" spans="23:23">
      <c r="W506">
        <v>1002</v>
      </c>
    </row>
    <row r="507" spans="23:23">
      <c r="W507">
        <v>1003</v>
      </c>
    </row>
    <row r="508" spans="23:23">
      <c r="W508">
        <v>1004</v>
      </c>
    </row>
    <row r="509" spans="23:23">
      <c r="W509">
        <v>1005</v>
      </c>
    </row>
    <row r="510" spans="23:23">
      <c r="W510">
        <v>1006</v>
      </c>
    </row>
    <row r="511" spans="23:23">
      <c r="W511">
        <v>1007</v>
      </c>
    </row>
    <row r="512" spans="23:23">
      <c r="W512">
        <v>1008</v>
      </c>
    </row>
    <row r="513" spans="23:23">
      <c r="W513">
        <v>1009</v>
      </c>
    </row>
    <row r="514" spans="23:23">
      <c r="W514">
        <v>1010</v>
      </c>
    </row>
    <row r="515" spans="23:23">
      <c r="W515">
        <v>1011</v>
      </c>
    </row>
    <row r="516" spans="23:23">
      <c r="W516">
        <v>1012</v>
      </c>
    </row>
    <row r="517" spans="23:23">
      <c r="W517">
        <v>1013</v>
      </c>
    </row>
    <row r="518" spans="23:23">
      <c r="W518">
        <v>1014</v>
      </c>
    </row>
    <row r="519" spans="23:23">
      <c r="W519">
        <v>1015</v>
      </c>
    </row>
    <row r="520" spans="23:23">
      <c r="W520">
        <v>1016</v>
      </c>
    </row>
    <row r="521" spans="23:23">
      <c r="W521">
        <v>1017</v>
      </c>
    </row>
    <row r="522" spans="23:23">
      <c r="W522">
        <v>1018</v>
      </c>
    </row>
    <row r="523" spans="23:23">
      <c r="W523">
        <v>1019</v>
      </c>
    </row>
    <row r="524" spans="23:23">
      <c r="W524">
        <v>1020</v>
      </c>
    </row>
    <row r="525" spans="23:23">
      <c r="W525">
        <v>1021</v>
      </c>
    </row>
    <row r="526" spans="23:23">
      <c r="W526">
        <v>1022</v>
      </c>
    </row>
    <row r="527" spans="23:23">
      <c r="W527">
        <v>1023</v>
      </c>
    </row>
    <row r="528" spans="23:23">
      <c r="W528">
        <v>1024</v>
      </c>
    </row>
    <row r="529" spans="23:23">
      <c r="W529">
        <v>1025</v>
      </c>
    </row>
    <row r="530" spans="23:23">
      <c r="W530">
        <v>1026</v>
      </c>
    </row>
    <row r="531" spans="23:23">
      <c r="W531">
        <v>1027</v>
      </c>
    </row>
    <row r="532" spans="23:23">
      <c r="W532">
        <v>1028</v>
      </c>
    </row>
    <row r="533" spans="23:23">
      <c r="W533">
        <v>1029</v>
      </c>
    </row>
    <row r="534" spans="23:23">
      <c r="W534">
        <v>1030</v>
      </c>
    </row>
    <row r="535" spans="23:23">
      <c r="W535">
        <v>1031</v>
      </c>
    </row>
    <row r="536" spans="23:23">
      <c r="W536">
        <v>1032</v>
      </c>
    </row>
    <row r="537" spans="23:23">
      <c r="W537">
        <v>1033</v>
      </c>
    </row>
    <row r="538" spans="23:23">
      <c r="W538">
        <v>1034</v>
      </c>
    </row>
    <row r="539" spans="23:23">
      <c r="W539">
        <v>1035</v>
      </c>
    </row>
    <row r="540" spans="23:23">
      <c r="W540">
        <v>1036</v>
      </c>
    </row>
    <row r="541" spans="23:23">
      <c r="W541">
        <v>1037</v>
      </c>
    </row>
    <row r="542" spans="23:23">
      <c r="W542">
        <v>1038</v>
      </c>
    </row>
    <row r="543" spans="23:23">
      <c r="W543">
        <v>1039</v>
      </c>
    </row>
    <row r="544" spans="23:23">
      <c r="W544">
        <v>1040</v>
      </c>
    </row>
    <row r="545" spans="23:23">
      <c r="W545">
        <v>1041</v>
      </c>
    </row>
    <row r="546" spans="23:23">
      <c r="W546">
        <v>1042</v>
      </c>
    </row>
    <row r="547" spans="23:23">
      <c r="W547">
        <v>1043</v>
      </c>
    </row>
    <row r="548" spans="23:23">
      <c r="W548">
        <v>1044</v>
      </c>
    </row>
    <row r="549" spans="23:23">
      <c r="W549">
        <v>1045</v>
      </c>
    </row>
    <row r="550" spans="23:23">
      <c r="W550">
        <v>1046</v>
      </c>
    </row>
    <row r="551" spans="23:23">
      <c r="W551">
        <v>1047</v>
      </c>
    </row>
    <row r="552" spans="23:23">
      <c r="W552">
        <v>1048</v>
      </c>
    </row>
    <row r="553" spans="23:23">
      <c r="W553">
        <v>1049</v>
      </c>
    </row>
    <row r="554" spans="23:23">
      <c r="W554">
        <v>1050</v>
      </c>
    </row>
    <row r="555" spans="23:23">
      <c r="W555">
        <v>1051</v>
      </c>
    </row>
    <row r="556" spans="23:23">
      <c r="W556">
        <v>1052</v>
      </c>
    </row>
    <row r="557" spans="23:23">
      <c r="W557">
        <v>1053</v>
      </c>
    </row>
    <row r="558" spans="23:23">
      <c r="W558">
        <v>1054</v>
      </c>
    </row>
    <row r="559" spans="23:23">
      <c r="W559">
        <v>1055</v>
      </c>
    </row>
    <row r="560" spans="23:23">
      <c r="W560">
        <v>1056</v>
      </c>
    </row>
    <row r="561" spans="23:23">
      <c r="W561">
        <v>1057</v>
      </c>
    </row>
    <row r="562" spans="23:23">
      <c r="W562">
        <v>1058</v>
      </c>
    </row>
    <row r="563" spans="23:23">
      <c r="W563">
        <v>1059</v>
      </c>
    </row>
    <row r="564" spans="23:23">
      <c r="W564">
        <v>1060</v>
      </c>
    </row>
    <row r="565" spans="23:23">
      <c r="W565">
        <v>1061</v>
      </c>
    </row>
    <row r="566" spans="23:23">
      <c r="W566">
        <v>1062</v>
      </c>
    </row>
    <row r="567" spans="23:23">
      <c r="W567">
        <v>1063</v>
      </c>
    </row>
    <row r="568" spans="23:23">
      <c r="W568">
        <v>1064</v>
      </c>
    </row>
    <row r="569" spans="23:23">
      <c r="W569">
        <v>1065</v>
      </c>
    </row>
    <row r="570" spans="23:23">
      <c r="W570">
        <v>1066</v>
      </c>
    </row>
    <row r="571" spans="23:23">
      <c r="W571">
        <v>1067</v>
      </c>
    </row>
    <row r="572" spans="23:23">
      <c r="W572">
        <v>1068</v>
      </c>
    </row>
    <row r="573" spans="23:23">
      <c r="W573">
        <v>1069</v>
      </c>
    </row>
    <row r="574" spans="23:23">
      <c r="W574">
        <v>1070</v>
      </c>
    </row>
    <row r="575" spans="23:23">
      <c r="W575">
        <v>1071</v>
      </c>
    </row>
    <row r="576" spans="23:23">
      <c r="W576">
        <v>1072</v>
      </c>
    </row>
    <row r="577" spans="23:23">
      <c r="W577">
        <v>1073</v>
      </c>
    </row>
    <row r="578" spans="23:23">
      <c r="W578">
        <v>1074</v>
      </c>
    </row>
    <row r="579" spans="23:23">
      <c r="W579">
        <v>1075</v>
      </c>
    </row>
    <row r="580" spans="23:23">
      <c r="W580">
        <v>1076</v>
      </c>
    </row>
    <row r="581" spans="23:23">
      <c r="W581">
        <v>1077</v>
      </c>
    </row>
    <row r="582" spans="23:23">
      <c r="W582">
        <v>1078</v>
      </c>
    </row>
    <row r="583" spans="23:23">
      <c r="W583">
        <v>1079</v>
      </c>
    </row>
    <row r="584" spans="23:23">
      <c r="W584">
        <v>1080</v>
      </c>
    </row>
    <row r="585" spans="23:23">
      <c r="W585">
        <v>1081</v>
      </c>
    </row>
    <row r="586" spans="23:23">
      <c r="W586">
        <v>1082</v>
      </c>
    </row>
    <row r="587" spans="23:23">
      <c r="W587">
        <v>1083</v>
      </c>
    </row>
    <row r="588" spans="23:23">
      <c r="W588">
        <v>1084</v>
      </c>
    </row>
    <row r="589" spans="23:23">
      <c r="W589">
        <v>1085</v>
      </c>
    </row>
    <row r="590" spans="23:23">
      <c r="W590">
        <v>1086</v>
      </c>
    </row>
    <row r="591" spans="23:23">
      <c r="W591">
        <v>1087</v>
      </c>
    </row>
    <row r="592" spans="23:23">
      <c r="W592">
        <v>1088</v>
      </c>
    </row>
    <row r="593" spans="23:23">
      <c r="W593">
        <v>1089</v>
      </c>
    </row>
    <row r="594" spans="23:23">
      <c r="W594">
        <v>1090</v>
      </c>
    </row>
    <row r="595" spans="23:23">
      <c r="W595">
        <v>1091</v>
      </c>
    </row>
    <row r="596" spans="23:23">
      <c r="W596">
        <v>1092</v>
      </c>
    </row>
    <row r="597" spans="23:23">
      <c r="W597">
        <v>1093</v>
      </c>
    </row>
    <row r="598" spans="23:23">
      <c r="W598">
        <v>1094</v>
      </c>
    </row>
    <row r="599" spans="23:23">
      <c r="W599">
        <v>1095</v>
      </c>
    </row>
    <row r="600" spans="23:23">
      <c r="W600">
        <v>1096</v>
      </c>
    </row>
    <row r="601" spans="23:23">
      <c r="W601">
        <v>1097</v>
      </c>
    </row>
    <row r="602" spans="23:23">
      <c r="W602">
        <v>1098</v>
      </c>
    </row>
    <row r="603" spans="23:23">
      <c r="W603">
        <v>1099</v>
      </c>
    </row>
    <row r="604" spans="23:23">
      <c r="W604">
        <v>1100</v>
      </c>
    </row>
    <row r="605" spans="23:23">
      <c r="W605">
        <v>1101</v>
      </c>
    </row>
    <row r="606" spans="23:23">
      <c r="W606">
        <v>1102</v>
      </c>
    </row>
    <row r="607" spans="23:23">
      <c r="W607">
        <v>1103</v>
      </c>
    </row>
    <row r="608" spans="23:23">
      <c r="W608">
        <v>1104</v>
      </c>
    </row>
    <row r="609" spans="23:23">
      <c r="W609">
        <v>1105</v>
      </c>
    </row>
    <row r="610" spans="23:23">
      <c r="W610">
        <v>1106</v>
      </c>
    </row>
    <row r="611" spans="23:23">
      <c r="W611">
        <v>1107</v>
      </c>
    </row>
    <row r="612" spans="23:23">
      <c r="W612">
        <v>1108</v>
      </c>
    </row>
    <row r="613" spans="23:23">
      <c r="W613">
        <v>1109</v>
      </c>
    </row>
    <row r="614" spans="23:23">
      <c r="W614">
        <v>1110</v>
      </c>
    </row>
    <row r="615" spans="23:23">
      <c r="W615">
        <v>1111</v>
      </c>
    </row>
    <row r="616" spans="23:23">
      <c r="W616">
        <v>1112</v>
      </c>
    </row>
    <row r="617" spans="23:23">
      <c r="W617">
        <v>1113</v>
      </c>
    </row>
    <row r="618" spans="23:23">
      <c r="W618">
        <v>1114</v>
      </c>
    </row>
    <row r="619" spans="23:23">
      <c r="W619">
        <v>1115</v>
      </c>
    </row>
    <row r="620" spans="23:23">
      <c r="W620">
        <v>1116</v>
      </c>
    </row>
    <row r="621" spans="23:23">
      <c r="W621">
        <v>1117</v>
      </c>
    </row>
    <row r="622" spans="23:23">
      <c r="W622">
        <v>1118</v>
      </c>
    </row>
    <row r="623" spans="23:23">
      <c r="W623">
        <v>1119</v>
      </c>
    </row>
    <row r="624" spans="23:23">
      <c r="W624">
        <v>1120</v>
      </c>
    </row>
    <row r="625" spans="23:23">
      <c r="W625">
        <v>1121</v>
      </c>
    </row>
    <row r="626" spans="23:23">
      <c r="W626">
        <v>1122</v>
      </c>
    </row>
    <row r="627" spans="23:23">
      <c r="W627">
        <v>1123</v>
      </c>
    </row>
    <row r="628" spans="23:23">
      <c r="W628">
        <v>1124</v>
      </c>
    </row>
    <row r="629" spans="23:23">
      <c r="W629">
        <v>1125</v>
      </c>
    </row>
    <row r="630" spans="23:23">
      <c r="W630">
        <v>1126</v>
      </c>
    </row>
    <row r="631" spans="23:23">
      <c r="W631">
        <v>1127</v>
      </c>
    </row>
    <row r="632" spans="23:23">
      <c r="W632">
        <v>1128</v>
      </c>
    </row>
    <row r="633" spans="23:23">
      <c r="W633">
        <v>1129</v>
      </c>
    </row>
    <row r="634" spans="23:23">
      <c r="W634">
        <v>1130</v>
      </c>
    </row>
    <row r="635" spans="23:23">
      <c r="W635">
        <v>1131</v>
      </c>
    </row>
    <row r="636" spans="23:23">
      <c r="W636">
        <v>1132</v>
      </c>
    </row>
    <row r="637" spans="23:23">
      <c r="W637">
        <v>1133</v>
      </c>
    </row>
    <row r="638" spans="23:23">
      <c r="W638">
        <v>1134</v>
      </c>
    </row>
    <row r="639" spans="23:23">
      <c r="W639">
        <v>1135</v>
      </c>
    </row>
    <row r="640" spans="23:23">
      <c r="W640">
        <v>1136</v>
      </c>
    </row>
    <row r="641" spans="23:23">
      <c r="W641">
        <v>1137</v>
      </c>
    </row>
    <row r="642" spans="23:23">
      <c r="W642">
        <v>1138</v>
      </c>
    </row>
    <row r="643" spans="23:23">
      <c r="W643">
        <v>1139</v>
      </c>
    </row>
    <row r="644" spans="23:23">
      <c r="W644">
        <v>1140</v>
      </c>
    </row>
    <row r="645" spans="23:23">
      <c r="W645">
        <v>1141</v>
      </c>
    </row>
    <row r="646" spans="23:23">
      <c r="W646">
        <v>1142</v>
      </c>
    </row>
    <row r="647" spans="23:23">
      <c r="W647">
        <v>1143</v>
      </c>
    </row>
    <row r="648" spans="23:23">
      <c r="W648">
        <v>1144</v>
      </c>
    </row>
    <row r="649" spans="23:23">
      <c r="W649">
        <v>1145</v>
      </c>
    </row>
    <row r="650" spans="23:23">
      <c r="W650">
        <v>1146</v>
      </c>
    </row>
    <row r="651" spans="23:23">
      <c r="W651">
        <v>1147</v>
      </c>
    </row>
    <row r="652" spans="23:23">
      <c r="W652">
        <v>1148</v>
      </c>
    </row>
    <row r="653" spans="23:23">
      <c r="W653">
        <v>1149</v>
      </c>
    </row>
    <row r="654" spans="23:23">
      <c r="W654">
        <v>1150</v>
      </c>
    </row>
    <row r="655" spans="23:23">
      <c r="W655">
        <v>1151</v>
      </c>
    </row>
    <row r="656" spans="23:23">
      <c r="W656">
        <v>1152</v>
      </c>
    </row>
    <row r="657" spans="23:23">
      <c r="W657">
        <v>1153</v>
      </c>
    </row>
    <row r="658" spans="23:23">
      <c r="W658">
        <v>1154</v>
      </c>
    </row>
    <row r="659" spans="23:23">
      <c r="W659">
        <v>1155</v>
      </c>
    </row>
    <row r="660" spans="23:23">
      <c r="W660">
        <v>1156</v>
      </c>
    </row>
    <row r="661" spans="23:23">
      <c r="W661">
        <v>1157</v>
      </c>
    </row>
    <row r="662" spans="23:23">
      <c r="W662">
        <v>1158</v>
      </c>
    </row>
    <row r="663" spans="23:23">
      <c r="W663">
        <v>1159</v>
      </c>
    </row>
    <row r="664" spans="23:23">
      <c r="W664">
        <v>1160</v>
      </c>
    </row>
    <row r="665" spans="23:23">
      <c r="W665">
        <v>1161</v>
      </c>
    </row>
    <row r="666" spans="23:23">
      <c r="W666">
        <v>1162</v>
      </c>
    </row>
    <row r="667" spans="23:23">
      <c r="W667">
        <v>1163</v>
      </c>
    </row>
    <row r="668" spans="23:23">
      <c r="W668">
        <v>1164</v>
      </c>
    </row>
    <row r="669" spans="23:23">
      <c r="W669">
        <v>1165</v>
      </c>
    </row>
    <row r="670" spans="23:23">
      <c r="W670">
        <v>1166</v>
      </c>
    </row>
    <row r="671" spans="23:23">
      <c r="W671">
        <v>1167</v>
      </c>
    </row>
    <row r="672" spans="23:23">
      <c r="W672">
        <v>1168</v>
      </c>
    </row>
    <row r="673" spans="23:23">
      <c r="W673">
        <v>1169</v>
      </c>
    </row>
    <row r="674" spans="23:23">
      <c r="W674">
        <v>1170</v>
      </c>
    </row>
    <row r="675" spans="23:23">
      <c r="W675">
        <v>1171</v>
      </c>
    </row>
    <row r="676" spans="23:23">
      <c r="W676">
        <v>1172</v>
      </c>
    </row>
    <row r="677" spans="23:23">
      <c r="W677">
        <v>1173</v>
      </c>
    </row>
    <row r="678" spans="23:23">
      <c r="W678">
        <v>1174</v>
      </c>
    </row>
    <row r="679" spans="23:23">
      <c r="W679">
        <v>1175</v>
      </c>
    </row>
    <row r="680" spans="23:23">
      <c r="W680">
        <v>1176</v>
      </c>
    </row>
    <row r="681" spans="23:23">
      <c r="W681">
        <v>1177</v>
      </c>
    </row>
    <row r="682" spans="23:23">
      <c r="W682">
        <v>1178</v>
      </c>
    </row>
    <row r="683" spans="23:23">
      <c r="W683">
        <v>1179</v>
      </c>
    </row>
    <row r="684" spans="23:23">
      <c r="W684">
        <v>1180</v>
      </c>
    </row>
    <row r="685" spans="23:23">
      <c r="W685">
        <v>1181</v>
      </c>
    </row>
    <row r="686" spans="23:23">
      <c r="W686">
        <v>1182</v>
      </c>
    </row>
    <row r="687" spans="23:23">
      <c r="W687">
        <v>1183</v>
      </c>
    </row>
    <row r="688" spans="23:23">
      <c r="W688">
        <v>1184</v>
      </c>
    </row>
    <row r="689" spans="23:23">
      <c r="W689">
        <v>1185</v>
      </c>
    </row>
    <row r="690" spans="23:23">
      <c r="W690">
        <v>1186</v>
      </c>
    </row>
    <row r="691" spans="23:23">
      <c r="W691">
        <v>1187</v>
      </c>
    </row>
    <row r="692" spans="23:23">
      <c r="W692">
        <v>1188</v>
      </c>
    </row>
    <row r="693" spans="23:23">
      <c r="W693">
        <v>1189</v>
      </c>
    </row>
    <row r="694" spans="23:23">
      <c r="W694">
        <v>1190</v>
      </c>
    </row>
    <row r="695" spans="23:23">
      <c r="W695">
        <v>1191</v>
      </c>
    </row>
    <row r="696" spans="23:23">
      <c r="W696">
        <v>1192</v>
      </c>
    </row>
    <row r="697" spans="23:23">
      <c r="W697">
        <v>1193</v>
      </c>
    </row>
    <row r="698" spans="23:23">
      <c r="W698">
        <v>1194</v>
      </c>
    </row>
    <row r="699" spans="23:23">
      <c r="W699">
        <v>1195</v>
      </c>
    </row>
    <row r="700" spans="23:23">
      <c r="W700">
        <v>1196</v>
      </c>
    </row>
    <row r="701" spans="23:23">
      <c r="W701">
        <v>1197</v>
      </c>
    </row>
    <row r="702" spans="23:23">
      <c r="W702">
        <v>1198</v>
      </c>
    </row>
    <row r="703" spans="23:23">
      <c r="W703">
        <v>1199</v>
      </c>
    </row>
    <row r="704" spans="23:23">
      <c r="W704">
        <v>1200</v>
      </c>
    </row>
    <row r="705" spans="23:23">
      <c r="W705">
        <v>1201</v>
      </c>
    </row>
    <row r="706" spans="23:23">
      <c r="W706">
        <v>1202</v>
      </c>
    </row>
    <row r="707" spans="23:23">
      <c r="W707">
        <v>1203</v>
      </c>
    </row>
    <row r="708" spans="23:23">
      <c r="W708">
        <v>1204</v>
      </c>
    </row>
    <row r="709" spans="23:23">
      <c r="W709">
        <v>1205</v>
      </c>
    </row>
    <row r="710" spans="23:23">
      <c r="W710">
        <v>1206</v>
      </c>
    </row>
    <row r="711" spans="23:23">
      <c r="W711">
        <v>1207</v>
      </c>
    </row>
    <row r="712" spans="23:23">
      <c r="W712">
        <v>1208</v>
      </c>
    </row>
    <row r="713" spans="23:23">
      <c r="W713">
        <v>1209</v>
      </c>
    </row>
    <row r="714" spans="23:23">
      <c r="W714">
        <v>1210</v>
      </c>
    </row>
    <row r="715" spans="23:23">
      <c r="W715">
        <v>1211</v>
      </c>
    </row>
    <row r="716" spans="23:23">
      <c r="W716">
        <v>1212</v>
      </c>
    </row>
    <row r="717" spans="23:23">
      <c r="W717">
        <v>1213</v>
      </c>
    </row>
    <row r="718" spans="23:23">
      <c r="W718">
        <v>1214</v>
      </c>
    </row>
    <row r="719" spans="23:23">
      <c r="W719">
        <v>1215</v>
      </c>
    </row>
    <row r="720" spans="23:23">
      <c r="W720">
        <v>1216</v>
      </c>
    </row>
    <row r="721" spans="23:23">
      <c r="W721">
        <v>1217</v>
      </c>
    </row>
    <row r="722" spans="23:23">
      <c r="W722">
        <v>1218</v>
      </c>
    </row>
    <row r="723" spans="23:23">
      <c r="W723">
        <v>1219</v>
      </c>
    </row>
    <row r="724" spans="23:23">
      <c r="W724">
        <v>1220</v>
      </c>
    </row>
    <row r="725" spans="23:23">
      <c r="W725">
        <v>1221</v>
      </c>
    </row>
    <row r="726" spans="23:23">
      <c r="W726">
        <v>1222</v>
      </c>
    </row>
    <row r="727" spans="23:23">
      <c r="W727">
        <v>1223</v>
      </c>
    </row>
    <row r="728" spans="23:23">
      <c r="W728">
        <v>1224</v>
      </c>
    </row>
    <row r="729" spans="23:23">
      <c r="W729">
        <v>1225</v>
      </c>
    </row>
    <row r="730" spans="23:23">
      <c r="W730">
        <v>1226</v>
      </c>
    </row>
    <row r="731" spans="23:23">
      <c r="W731">
        <v>1227</v>
      </c>
    </row>
    <row r="732" spans="23:23">
      <c r="W732">
        <v>1228</v>
      </c>
    </row>
    <row r="733" spans="23:23">
      <c r="W733">
        <v>1229</v>
      </c>
    </row>
    <row r="734" spans="23:23">
      <c r="W734">
        <v>1230</v>
      </c>
    </row>
    <row r="735" spans="23:23">
      <c r="W735">
        <v>1231</v>
      </c>
    </row>
    <row r="736" spans="23:23">
      <c r="W736">
        <v>1232</v>
      </c>
    </row>
    <row r="737" spans="23:23">
      <c r="W737">
        <v>1233</v>
      </c>
    </row>
    <row r="738" spans="23:23">
      <c r="W738">
        <v>1234</v>
      </c>
    </row>
    <row r="739" spans="23:23">
      <c r="W739">
        <v>1235</v>
      </c>
    </row>
    <row r="740" spans="23:23">
      <c r="W740">
        <v>1236</v>
      </c>
    </row>
    <row r="741" spans="23:23">
      <c r="W741">
        <v>1237</v>
      </c>
    </row>
    <row r="742" spans="23:23">
      <c r="W742">
        <v>1238</v>
      </c>
    </row>
    <row r="743" spans="23:23">
      <c r="W743">
        <v>1239</v>
      </c>
    </row>
    <row r="744" spans="23:23">
      <c r="W744">
        <v>1240</v>
      </c>
    </row>
    <row r="745" spans="23:23">
      <c r="W745">
        <v>1241</v>
      </c>
    </row>
    <row r="746" spans="23:23">
      <c r="W746">
        <v>1242</v>
      </c>
    </row>
    <row r="747" spans="23:23">
      <c r="W747">
        <v>1243</v>
      </c>
    </row>
    <row r="748" spans="23:23">
      <c r="W748">
        <v>1244</v>
      </c>
    </row>
    <row r="749" spans="23:23">
      <c r="W749">
        <v>1245</v>
      </c>
    </row>
    <row r="750" spans="23:23">
      <c r="W750">
        <v>1246</v>
      </c>
    </row>
    <row r="751" spans="23:23">
      <c r="W751">
        <v>1247</v>
      </c>
    </row>
    <row r="752" spans="23:23">
      <c r="W752">
        <v>1248</v>
      </c>
    </row>
    <row r="753" spans="23:23">
      <c r="W753">
        <v>1249</v>
      </c>
    </row>
    <row r="754" spans="23:23">
      <c r="W754">
        <v>1250</v>
      </c>
    </row>
    <row r="755" spans="23:23">
      <c r="W755">
        <v>1251</v>
      </c>
    </row>
    <row r="756" spans="23:23">
      <c r="W756">
        <v>1252</v>
      </c>
    </row>
    <row r="757" spans="23:23">
      <c r="W757">
        <v>1253</v>
      </c>
    </row>
    <row r="758" spans="23:23">
      <c r="W758">
        <v>1254</v>
      </c>
    </row>
    <row r="759" spans="23:23">
      <c r="W759">
        <v>1255</v>
      </c>
    </row>
    <row r="760" spans="23:23">
      <c r="W760">
        <v>1256</v>
      </c>
    </row>
    <row r="761" spans="23:23">
      <c r="W761">
        <v>1257</v>
      </c>
    </row>
    <row r="762" spans="23:23">
      <c r="W762">
        <v>1258</v>
      </c>
    </row>
    <row r="763" spans="23:23">
      <c r="W763">
        <v>1259</v>
      </c>
    </row>
    <row r="764" spans="23:23">
      <c r="W764">
        <v>1260</v>
      </c>
    </row>
    <row r="765" spans="23:23">
      <c r="W765">
        <v>1261</v>
      </c>
    </row>
    <row r="766" spans="23:23">
      <c r="W766">
        <v>1262</v>
      </c>
    </row>
    <row r="767" spans="23:23">
      <c r="W767">
        <v>1263</v>
      </c>
    </row>
    <row r="768" spans="23:23">
      <c r="W768">
        <v>1264</v>
      </c>
    </row>
    <row r="769" spans="23:23">
      <c r="W769">
        <v>1265</v>
      </c>
    </row>
    <row r="770" spans="23:23">
      <c r="W770">
        <v>1266</v>
      </c>
    </row>
    <row r="771" spans="23:23">
      <c r="W771">
        <v>1267</v>
      </c>
    </row>
    <row r="772" spans="23:23">
      <c r="W772">
        <v>1268</v>
      </c>
    </row>
    <row r="773" spans="23:23">
      <c r="W773">
        <v>1269</v>
      </c>
    </row>
    <row r="774" spans="23:23">
      <c r="W774">
        <v>1270</v>
      </c>
    </row>
    <row r="775" spans="23:23">
      <c r="W775">
        <v>1271</v>
      </c>
    </row>
    <row r="776" spans="23:23">
      <c r="W776">
        <v>1272</v>
      </c>
    </row>
    <row r="777" spans="23:23">
      <c r="W777">
        <v>1273</v>
      </c>
    </row>
    <row r="778" spans="23:23">
      <c r="W778">
        <v>1274</v>
      </c>
    </row>
    <row r="779" spans="23:23">
      <c r="W779">
        <v>1275</v>
      </c>
    </row>
    <row r="780" spans="23:23">
      <c r="W780">
        <v>1276</v>
      </c>
    </row>
    <row r="781" spans="23:23">
      <c r="W781">
        <v>1277</v>
      </c>
    </row>
    <row r="782" spans="23:23">
      <c r="W782">
        <v>1278</v>
      </c>
    </row>
    <row r="783" spans="23:23">
      <c r="W783">
        <v>1279</v>
      </c>
    </row>
    <row r="784" spans="23:23">
      <c r="W784">
        <v>1280</v>
      </c>
    </row>
    <row r="785" spans="23:23">
      <c r="W785">
        <v>1281</v>
      </c>
    </row>
    <row r="786" spans="23:23">
      <c r="W786">
        <v>1282</v>
      </c>
    </row>
    <row r="787" spans="23:23">
      <c r="W787">
        <v>1283</v>
      </c>
    </row>
    <row r="788" spans="23:23">
      <c r="W788">
        <v>1284</v>
      </c>
    </row>
    <row r="789" spans="23:23">
      <c r="W789">
        <v>1285</v>
      </c>
    </row>
    <row r="790" spans="23:23">
      <c r="W790">
        <v>1286</v>
      </c>
    </row>
    <row r="791" spans="23:23">
      <c r="W791">
        <v>1287</v>
      </c>
    </row>
    <row r="792" spans="23:23">
      <c r="W792">
        <v>1288</v>
      </c>
    </row>
    <row r="793" spans="23:23">
      <c r="W793">
        <v>1289</v>
      </c>
    </row>
    <row r="794" spans="23:23">
      <c r="W794">
        <v>1290</v>
      </c>
    </row>
    <row r="795" spans="23:23">
      <c r="W795">
        <v>1291</v>
      </c>
    </row>
    <row r="796" spans="23:23">
      <c r="W796">
        <v>1292</v>
      </c>
    </row>
    <row r="797" spans="23:23">
      <c r="W797">
        <v>1293</v>
      </c>
    </row>
    <row r="798" spans="23:23">
      <c r="W798">
        <v>1294</v>
      </c>
    </row>
    <row r="799" spans="23:23">
      <c r="W799">
        <v>1295</v>
      </c>
    </row>
    <row r="800" spans="23:23">
      <c r="W800">
        <v>1296</v>
      </c>
    </row>
    <row r="801" spans="23:23">
      <c r="W801">
        <v>1297</v>
      </c>
    </row>
    <row r="802" spans="23:23">
      <c r="W802">
        <v>1298</v>
      </c>
    </row>
    <row r="803" spans="23:23">
      <c r="W803">
        <v>1299</v>
      </c>
    </row>
    <row r="804" spans="23:23">
      <c r="W804">
        <v>1300</v>
      </c>
    </row>
    <row r="805" spans="23:23">
      <c r="W805">
        <v>1301</v>
      </c>
    </row>
    <row r="806" spans="23:23">
      <c r="W806">
        <v>1302</v>
      </c>
    </row>
    <row r="807" spans="23:23">
      <c r="W807">
        <v>1303</v>
      </c>
    </row>
    <row r="808" spans="23:23">
      <c r="W808">
        <v>1304</v>
      </c>
    </row>
    <row r="809" spans="23:23">
      <c r="W809">
        <v>1305</v>
      </c>
    </row>
    <row r="810" spans="23:23">
      <c r="W810">
        <v>1306</v>
      </c>
    </row>
    <row r="811" spans="23:23">
      <c r="W811">
        <v>1307</v>
      </c>
    </row>
    <row r="812" spans="23:23">
      <c r="W812">
        <v>1308</v>
      </c>
    </row>
    <row r="813" spans="23:23">
      <c r="W813">
        <v>1309</v>
      </c>
    </row>
    <row r="814" spans="23:23">
      <c r="W814">
        <v>1310</v>
      </c>
    </row>
    <row r="815" spans="23:23">
      <c r="W815">
        <v>1311</v>
      </c>
    </row>
    <row r="816" spans="23:23">
      <c r="W816">
        <v>1312</v>
      </c>
    </row>
    <row r="817" spans="23:23">
      <c r="W817">
        <v>1313</v>
      </c>
    </row>
    <row r="818" spans="23:23">
      <c r="W818">
        <v>1314</v>
      </c>
    </row>
    <row r="819" spans="23:23">
      <c r="W819">
        <v>1315</v>
      </c>
    </row>
    <row r="820" spans="23:23">
      <c r="W820">
        <v>1316</v>
      </c>
    </row>
    <row r="821" spans="23:23">
      <c r="W821">
        <v>1317</v>
      </c>
    </row>
    <row r="822" spans="23:23">
      <c r="W822">
        <v>1318</v>
      </c>
    </row>
    <row r="823" spans="23:23">
      <c r="W823">
        <v>1319</v>
      </c>
    </row>
    <row r="824" spans="23:23">
      <c r="W824">
        <v>1320</v>
      </c>
    </row>
    <row r="825" spans="23:23">
      <c r="W825">
        <v>1321</v>
      </c>
    </row>
    <row r="826" spans="23:23">
      <c r="W826">
        <v>1322</v>
      </c>
    </row>
    <row r="827" spans="23:23">
      <c r="W827">
        <v>1323</v>
      </c>
    </row>
    <row r="828" spans="23:23">
      <c r="W828">
        <v>1324</v>
      </c>
    </row>
    <row r="829" spans="23:23">
      <c r="W829">
        <v>1325</v>
      </c>
    </row>
    <row r="830" spans="23:23">
      <c r="W830">
        <v>1326</v>
      </c>
    </row>
    <row r="831" spans="23:23">
      <c r="W831">
        <v>1327</v>
      </c>
    </row>
    <row r="832" spans="23:23">
      <c r="W832">
        <v>1328</v>
      </c>
    </row>
    <row r="833" spans="23:23">
      <c r="W833">
        <v>1329</v>
      </c>
    </row>
    <row r="834" spans="23:23">
      <c r="W834">
        <v>1330</v>
      </c>
    </row>
    <row r="835" spans="23:23">
      <c r="W835">
        <v>1331</v>
      </c>
    </row>
    <row r="836" spans="23:23">
      <c r="W836">
        <v>1332</v>
      </c>
    </row>
    <row r="837" spans="23:23">
      <c r="W837">
        <v>1333</v>
      </c>
    </row>
    <row r="838" spans="23:23">
      <c r="W838">
        <v>1334</v>
      </c>
    </row>
    <row r="839" spans="23:23">
      <c r="W839">
        <v>1335</v>
      </c>
    </row>
    <row r="840" spans="23:23">
      <c r="W840">
        <v>1336</v>
      </c>
    </row>
    <row r="841" spans="23:23">
      <c r="W841">
        <v>1337</v>
      </c>
    </row>
    <row r="842" spans="23:23">
      <c r="W842">
        <v>1338</v>
      </c>
    </row>
    <row r="843" spans="23:23">
      <c r="W843">
        <v>1339</v>
      </c>
    </row>
    <row r="844" spans="23:23">
      <c r="W844">
        <v>1340</v>
      </c>
    </row>
    <row r="845" spans="23:23">
      <c r="W845">
        <v>1341</v>
      </c>
    </row>
    <row r="846" spans="23:23">
      <c r="W846">
        <v>1342</v>
      </c>
    </row>
    <row r="847" spans="23:23">
      <c r="W847">
        <v>1343</v>
      </c>
    </row>
    <row r="848" spans="23:23">
      <c r="W848">
        <v>1344</v>
      </c>
    </row>
    <row r="849" spans="23:23">
      <c r="W849">
        <v>1345</v>
      </c>
    </row>
    <row r="850" spans="23:23">
      <c r="W850">
        <v>1346</v>
      </c>
    </row>
    <row r="851" spans="23:23">
      <c r="W851">
        <v>1347</v>
      </c>
    </row>
    <row r="852" spans="23:23">
      <c r="W852">
        <v>1348</v>
      </c>
    </row>
    <row r="853" spans="23:23">
      <c r="W853">
        <v>1349</v>
      </c>
    </row>
    <row r="854" spans="23:23">
      <c r="W854">
        <v>1350</v>
      </c>
    </row>
    <row r="855" spans="23:23">
      <c r="W855">
        <v>1351</v>
      </c>
    </row>
    <row r="856" spans="23:23">
      <c r="W856">
        <v>1352</v>
      </c>
    </row>
    <row r="857" spans="23:23">
      <c r="W857">
        <v>1353</v>
      </c>
    </row>
    <row r="858" spans="23:23">
      <c r="W858">
        <v>1354</v>
      </c>
    </row>
    <row r="859" spans="23:23">
      <c r="W859">
        <v>1355</v>
      </c>
    </row>
    <row r="860" spans="23:23">
      <c r="W860">
        <v>1356</v>
      </c>
    </row>
    <row r="861" spans="23:23">
      <c r="W861">
        <v>1357</v>
      </c>
    </row>
    <row r="862" spans="23:23">
      <c r="W862">
        <v>1358</v>
      </c>
    </row>
    <row r="863" spans="23:23">
      <c r="W863">
        <v>1359</v>
      </c>
    </row>
    <row r="864" spans="23:23">
      <c r="W864">
        <v>1360</v>
      </c>
    </row>
    <row r="865" spans="23:23">
      <c r="W865">
        <v>1361</v>
      </c>
    </row>
    <row r="866" spans="23:23">
      <c r="W866">
        <v>1362</v>
      </c>
    </row>
    <row r="867" spans="23:23">
      <c r="W867">
        <v>1363</v>
      </c>
    </row>
    <row r="868" spans="23:23">
      <c r="W868">
        <v>1364</v>
      </c>
    </row>
    <row r="869" spans="23:23">
      <c r="W869">
        <v>1365</v>
      </c>
    </row>
    <row r="870" spans="23:23">
      <c r="W870">
        <v>1366</v>
      </c>
    </row>
    <row r="871" spans="23:23">
      <c r="W871">
        <v>1367</v>
      </c>
    </row>
    <row r="872" spans="23:23">
      <c r="W872">
        <v>1368</v>
      </c>
    </row>
    <row r="873" spans="23:23">
      <c r="W873">
        <v>1369</v>
      </c>
    </row>
    <row r="874" spans="23:23">
      <c r="W874">
        <v>1370</v>
      </c>
    </row>
    <row r="875" spans="23:23">
      <c r="W875">
        <v>1371</v>
      </c>
    </row>
    <row r="876" spans="23:23">
      <c r="W876">
        <v>1372</v>
      </c>
    </row>
    <row r="877" spans="23:23">
      <c r="W877">
        <v>1373</v>
      </c>
    </row>
    <row r="878" spans="23:23">
      <c r="W878">
        <v>1374</v>
      </c>
    </row>
    <row r="879" spans="23:23">
      <c r="W879">
        <v>1375</v>
      </c>
    </row>
    <row r="880" spans="23:23">
      <c r="W880">
        <v>1376</v>
      </c>
    </row>
    <row r="881" spans="23:23">
      <c r="W881">
        <v>1377</v>
      </c>
    </row>
    <row r="882" spans="23:23">
      <c r="W882">
        <v>1378</v>
      </c>
    </row>
    <row r="883" spans="23:23">
      <c r="W883">
        <v>1379</v>
      </c>
    </row>
    <row r="884" spans="23:23">
      <c r="W884">
        <v>1380</v>
      </c>
    </row>
    <row r="885" spans="23:23">
      <c r="W885">
        <v>1381</v>
      </c>
    </row>
    <row r="886" spans="23:23">
      <c r="W886">
        <v>1382</v>
      </c>
    </row>
    <row r="887" spans="23:23">
      <c r="W887">
        <v>1383</v>
      </c>
    </row>
    <row r="888" spans="23:23">
      <c r="W888">
        <v>1384</v>
      </c>
    </row>
    <row r="889" spans="23:23">
      <c r="W889">
        <v>1385</v>
      </c>
    </row>
    <row r="890" spans="23:23">
      <c r="W890">
        <v>1386</v>
      </c>
    </row>
    <row r="891" spans="23:23">
      <c r="W891">
        <v>1387</v>
      </c>
    </row>
    <row r="892" spans="23:23">
      <c r="W892">
        <v>1388</v>
      </c>
    </row>
    <row r="893" spans="23:23">
      <c r="W893">
        <v>1389</v>
      </c>
    </row>
    <row r="894" spans="23:23">
      <c r="W894">
        <v>1390</v>
      </c>
    </row>
    <row r="895" spans="23:23">
      <c r="W895">
        <v>1391</v>
      </c>
    </row>
    <row r="896" spans="23:23">
      <c r="W896">
        <v>1392</v>
      </c>
    </row>
    <row r="897" spans="23:23">
      <c r="W897">
        <v>1393</v>
      </c>
    </row>
    <row r="898" spans="23:23">
      <c r="W898">
        <v>1394</v>
      </c>
    </row>
    <row r="899" spans="23:23">
      <c r="W899">
        <v>1395</v>
      </c>
    </row>
    <row r="900" spans="23:23">
      <c r="W900">
        <v>1396</v>
      </c>
    </row>
    <row r="901" spans="23:23">
      <c r="W901">
        <v>1397</v>
      </c>
    </row>
    <row r="902" spans="23:23">
      <c r="W902">
        <v>1398</v>
      </c>
    </row>
    <row r="903" spans="23:23">
      <c r="W903">
        <v>1399</v>
      </c>
    </row>
    <row r="904" spans="23:23">
      <c r="W904">
        <v>1400</v>
      </c>
    </row>
    <row r="905" spans="23:23">
      <c r="W905">
        <v>1401</v>
      </c>
    </row>
    <row r="906" spans="23:23">
      <c r="W906">
        <v>1402</v>
      </c>
    </row>
    <row r="907" spans="23:23">
      <c r="W907">
        <v>1403</v>
      </c>
    </row>
    <row r="908" spans="23:23">
      <c r="W908">
        <v>1404</v>
      </c>
    </row>
    <row r="909" spans="23:23">
      <c r="W909">
        <v>1405</v>
      </c>
    </row>
    <row r="910" spans="23:23">
      <c r="W910">
        <v>1406</v>
      </c>
    </row>
    <row r="911" spans="23:23">
      <c r="W911">
        <v>1407</v>
      </c>
    </row>
    <row r="912" spans="23:23">
      <c r="W912">
        <v>1408</v>
      </c>
    </row>
    <row r="913" spans="23:23">
      <c r="W913">
        <v>1409</v>
      </c>
    </row>
    <row r="914" spans="23:23">
      <c r="W914">
        <v>1410</v>
      </c>
    </row>
    <row r="915" spans="23:23">
      <c r="W915">
        <v>1411</v>
      </c>
    </row>
    <row r="916" spans="23:23">
      <c r="W916">
        <v>1412</v>
      </c>
    </row>
    <row r="917" spans="23:23">
      <c r="W917">
        <v>1413</v>
      </c>
    </row>
    <row r="918" spans="23:23">
      <c r="W918">
        <v>1414</v>
      </c>
    </row>
    <row r="919" spans="23:23">
      <c r="W919">
        <v>1415</v>
      </c>
    </row>
    <row r="920" spans="23:23">
      <c r="W920">
        <v>1416</v>
      </c>
    </row>
    <row r="921" spans="23:23">
      <c r="W921">
        <v>1417</v>
      </c>
    </row>
    <row r="922" spans="23:23">
      <c r="W922">
        <v>1418</v>
      </c>
    </row>
    <row r="923" spans="23:23">
      <c r="W923">
        <v>1419</v>
      </c>
    </row>
    <row r="924" spans="23:23">
      <c r="W924">
        <v>1420</v>
      </c>
    </row>
    <row r="925" spans="23:23">
      <c r="W925">
        <v>1421</v>
      </c>
    </row>
    <row r="926" spans="23:23">
      <c r="W926">
        <v>1422</v>
      </c>
    </row>
    <row r="927" spans="23:23">
      <c r="W927">
        <v>1423</v>
      </c>
    </row>
    <row r="928" spans="23:23">
      <c r="W928">
        <v>1424</v>
      </c>
    </row>
    <row r="929" spans="23:23">
      <c r="W929">
        <v>1425</v>
      </c>
    </row>
    <row r="930" spans="23:23">
      <c r="W930">
        <v>1426</v>
      </c>
    </row>
    <row r="931" spans="23:23">
      <c r="W931">
        <v>1427</v>
      </c>
    </row>
    <row r="932" spans="23:23">
      <c r="W932">
        <v>1428</v>
      </c>
    </row>
    <row r="933" spans="23:23">
      <c r="W933">
        <v>1429</v>
      </c>
    </row>
    <row r="934" spans="23:23">
      <c r="W934">
        <v>1430</v>
      </c>
    </row>
    <row r="935" spans="23:23">
      <c r="W935">
        <v>1431</v>
      </c>
    </row>
    <row r="936" spans="23:23">
      <c r="W936">
        <v>1432</v>
      </c>
    </row>
    <row r="937" spans="23:23">
      <c r="W937">
        <v>1433</v>
      </c>
    </row>
    <row r="938" spans="23:23">
      <c r="W938">
        <v>1434</v>
      </c>
    </row>
    <row r="939" spans="23:23">
      <c r="W939">
        <v>1435</v>
      </c>
    </row>
    <row r="940" spans="23:23">
      <c r="W940">
        <v>1436</v>
      </c>
    </row>
    <row r="941" spans="23:23">
      <c r="W941">
        <v>1437</v>
      </c>
    </row>
    <row r="942" spans="23:23">
      <c r="W942">
        <v>1438</v>
      </c>
    </row>
    <row r="943" spans="23:23">
      <c r="W943">
        <v>1439</v>
      </c>
    </row>
    <row r="944" spans="23:23">
      <c r="W944">
        <v>1440</v>
      </c>
    </row>
    <row r="945" spans="23:23">
      <c r="W945">
        <v>1441</v>
      </c>
    </row>
    <row r="946" spans="23:23">
      <c r="W946">
        <v>1442</v>
      </c>
    </row>
    <row r="947" spans="23:23">
      <c r="W947">
        <v>1443</v>
      </c>
    </row>
    <row r="948" spans="23:23">
      <c r="W948">
        <v>1444</v>
      </c>
    </row>
    <row r="949" spans="23:23">
      <c r="W949">
        <v>1445</v>
      </c>
    </row>
    <row r="950" spans="23:23">
      <c r="W950">
        <v>1446</v>
      </c>
    </row>
    <row r="951" spans="23:23">
      <c r="W951">
        <v>1447</v>
      </c>
    </row>
    <row r="952" spans="23:23">
      <c r="W952">
        <v>1448</v>
      </c>
    </row>
    <row r="953" spans="23:23">
      <c r="W953">
        <v>1449</v>
      </c>
    </row>
    <row r="954" spans="23:23">
      <c r="W954">
        <v>1450</v>
      </c>
    </row>
    <row r="955" spans="23:23">
      <c r="W955">
        <v>1451</v>
      </c>
    </row>
    <row r="956" spans="23:23">
      <c r="W956">
        <v>1452</v>
      </c>
    </row>
    <row r="957" spans="23:23">
      <c r="W957">
        <v>1453</v>
      </c>
    </row>
    <row r="958" spans="23:23">
      <c r="W958">
        <v>1454</v>
      </c>
    </row>
    <row r="959" spans="23:23">
      <c r="W959">
        <v>1455</v>
      </c>
    </row>
    <row r="960" spans="23:23">
      <c r="W960">
        <v>1456</v>
      </c>
    </row>
    <row r="961" spans="23:23">
      <c r="W961">
        <v>1457</v>
      </c>
    </row>
    <row r="962" spans="23:23">
      <c r="W962">
        <v>1458</v>
      </c>
    </row>
    <row r="963" spans="23:23">
      <c r="W963">
        <v>1459</v>
      </c>
    </row>
    <row r="964" spans="23:23">
      <c r="W964">
        <v>1460</v>
      </c>
    </row>
    <row r="965" spans="23:23">
      <c r="W965">
        <v>1461</v>
      </c>
    </row>
    <row r="966" spans="23:23">
      <c r="W966">
        <v>1462</v>
      </c>
    </row>
    <row r="967" spans="23:23">
      <c r="W967">
        <v>1463</v>
      </c>
    </row>
    <row r="968" spans="23:23">
      <c r="W968">
        <v>1464</v>
      </c>
    </row>
    <row r="969" spans="23:23">
      <c r="W969">
        <v>1465</v>
      </c>
    </row>
    <row r="970" spans="23:23">
      <c r="W970">
        <v>1466</v>
      </c>
    </row>
    <row r="971" spans="23:23">
      <c r="W971">
        <v>1467</v>
      </c>
    </row>
    <row r="972" spans="23:23">
      <c r="W972">
        <v>1468</v>
      </c>
    </row>
    <row r="973" spans="23:23">
      <c r="W973">
        <v>1469</v>
      </c>
    </row>
    <row r="974" spans="23:23">
      <c r="W974">
        <v>1470</v>
      </c>
    </row>
    <row r="975" spans="23:23">
      <c r="W975">
        <v>1471</v>
      </c>
    </row>
    <row r="976" spans="23:23">
      <c r="W976">
        <v>1472</v>
      </c>
    </row>
    <row r="977" spans="23:23">
      <c r="W977">
        <v>1473</v>
      </c>
    </row>
    <row r="978" spans="23:23">
      <c r="W978">
        <v>1474</v>
      </c>
    </row>
    <row r="979" spans="23:23">
      <c r="W979">
        <v>1475</v>
      </c>
    </row>
    <row r="980" spans="23:23">
      <c r="W980">
        <v>1476</v>
      </c>
    </row>
    <row r="981" spans="23:23">
      <c r="W981">
        <v>1477</v>
      </c>
    </row>
    <row r="982" spans="23:23">
      <c r="W982">
        <v>1478</v>
      </c>
    </row>
    <row r="983" spans="23:23">
      <c r="W983">
        <v>1479</v>
      </c>
    </row>
    <row r="984" spans="23:23">
      <c r="W984">
        <v>1480</v>
      </c>
    </row>
    <row r="985" spans="23:23">
      <c r="W985">
        <v>1481</v>
      </c>
    </row>
    <row r="986" spans="23:23">
      <c r="W986">
        <v>1482</v>
      </c>
    </row>
    <row r="987" spans="23:23">
      <c r="W987">
        <v>1483</v>
      </c>
    </row>
    <row r="988" spans="23:23">
      <c r="W988">
        <v>1484</v>
      </c>
    </row>
    <row r="989" spans="23:23">
      <c r="W989">
        <v>1485</v>
      </c>
    </row>
    <row r="990" spans="23:23">
      <c r="W990">
        <v>1486</v>
      </c>
    </row>
    <row r="991" spans="23:23">
      <c r="W991">
        <v>1487</v>
      </c>
    </row>
    <row r="992" spans="23:23">
      <c r="W992">
        <v>1488</v>
      </c>
    </row>
    <row r="993" spans="23:23">
      <c r="W993">
        <v>1489</v>
      </c>
    </row>
    <row r="994" spans="23:23">
      <c r="W994">
        <v>1490</v>
      </c>
    </row>
    <row r="995" spans="23:23">
      <c r="W995">
        <v>1491</v>
      </c>
    </row>
    <row r="996" spans="23:23">
      <c r="W996">
        <v>1492</v>
      </c>
    </row>
    <row r="997" spans="23:23">
      <c r="W997">
        <v>1493</v>
      </c>
    </row>
    <row r="998" spans="23:23">
      <c r="W998">
        <v>1494</v>
      </c>
    </row>
    <row r="999" spans="23:23">
      <c r="W999">
        <v>1495</v>
      </c>
    </row>
    <row r="1000" spans="23:23">
      <c r="W1000">
        <v>1496</v>
      </c>
    </row>
    <row r="1001" spans="23:23">
      <c r="W1001">
        <v>1497</v>
      </c>
    </row>
    <row r="1002" spans="23:23">
      <c r="W1002">
        <v>1498</v>
      </c>
    </row>
    <row r="1003" spans="23:23">
      <c r="W1003">
        <v>1499</v>
      </c>
    </row>
    <row r="1004" spans="23:23">
      <c r="W1004">
        <v>1500</v>
      </c>
    </row>
    <row r="1005" spans="23:23">
      <c r="W1005">
        <v>1501</v>
      </c>
    </row>
    <row r="1006" spans="23:23">
      <c r="W1006">
        <v>1502</v>
      </c>
    </row>
    <row r="1007" spans="23:23">
      <c r="W1007">
        <v>1503</v>
      </c>
    </row>
    <row r="1008" spans="23:23">
      <c r="W1008">
        <v>1504</v>
      </c>
    </row>
    <row r="1009" spans="23:23">
      <c r="W1009">
        <v>1505</v>
      </c>
    </row>
    <row r="1010" spans="23:23">
      <c r="W1010">
        <v>1506</v>
      </c>
    </row>
    <row r="1011" spans="23:23">
      <c r="W1011">
        <v>1507</v>
      </c>
    </row>
    <row r="1012" spans="23:23">
      <c r="W1012">
        <v>1508</v>
      </c>
    </row>
    <row r="1013" spans="23:23">
      <c r="W1013">
        <v>1509</v>
      </c>
    </row>
    <row r="1014" spans="23:23">
      <c r="W1014">
        <v>1510</v>
      </c>
    </row>
    <row r="1015" spans="23:23">
      <c r="W1015">
        <v>1511</v>
      </c>
    </row>
    <row r="1016" spans="23:23">
      <c r="W1016">
        <v>1512</v>
      </c>
    </row>
    <row r="1017" spans="23:23">
      <c r="W1017">
        <v>1513</v>
      </c>
    </row>
    <row r="1018" spans="23:23">
      <c r="W1018">
        <v>1514</v>
      </c>
    </row>
    <row r="1019" spans="23:23">
      <c r="W1019">
        <v>1515</v>
      </c>
    </row>
    <row r="1020" spans="23:23">
      <c r="W1020">
        <v>1516</v>
      </c>
    </row>
    <row r="1021" spans="23:23">
      <c r="W1021">
        <v>1517</v>
      </c>
    </row>
    <row r="1022" spans="23:23">
      <c r="W1022">
        <v>1518</v>
      </c>
    </row>
    <row r="1023" spans="23:23">
      <c r="W1023">
        <v>1519</v>
      </c>
    </row>
    <row r="1024" spans="23:23">
      <c r="W1024">
        <v>1520</v>
      </c>
    </row>
    <row r="1025" spans="23:23">
      <c r="W1025">
        <v>1521</v>
      </c>
    </row>
    <row r="1026" spans="23:23">
      <c r="W1026">
        <v>1522</v>
      </c>
    </row>
    <row r="1027" spans="23:23">
      <c r="W1027">
        <v>1523</v>
      </c>
    </row>
    <row r="1028" spans="23:23">
      <c r="W1028">
        <v>1524</v>
      </c>
    </row>
    <row r="1029" spans="23:23">
      <c r="W1029">
        <v>1525</v>
      </c>
    </row>
    <row r="1030" spans="23:23">
      <c r="W1030">
        <v>1526</v>
      </c>
    </row>
    <row r="1031" spans="23:23">
      <c r="W1031">
        <v>1527</v>
      </c>
    </row>
    <row r="1032" spans="23:23">
      <c r="W1032">
        <v>1528</v>
      </c>
    </row>
    <row r="1033" spans="23:23">
      <c r="W1033">
        <v>1529</v>
      </c>
    </row>
    <row r="1034" spans="23:23">
      <c r="W1034">
        <v>1530</v>
      </c>
    </row>
    <row r="1035" spans="23:23">
      <c r="W1035">
        <v>1531</v>
      </c>
    </row>
    <row r="1036" spans="23:23">
      <c r="W1036">
        <v>1532</v>
      </c>
    </row>
    <row r="1037" spans="23:23">
      <c r="W1037">
        <v>1533</v>
      </c>
    </row>
    <row r="1038" spans="23:23">
      <c r="W1038">
        <v>1534</v>
      </c>
    </row>
    <row r="1039" spans="23:23">
      <c r="W1039">
        <v>1535</v>
      </c>
    </row>
    <row r="1040" spans="23:23">
      <c r="W1040">
        <v>1536</v>
      </c>
    </row>
    <row r="1041" spans="23:23">
      <c r="W1041">
        <v>1537</v>
      </c>
    </row>
    <row r="1042" spans="23:23">
      <c r="W1042">
        <v>1538</v>
      </c>
    </row>
    <row r="1043" spans="23:23">
      <c r="W1043">
        <v>1539</v>
      </c>
    </row>
    <row r="1044" spans="23:23">
      <c r="W1044">
        <v>1540</v>
      </c>
    </row>
    <row r="1045" spans="23:23">
      <c r="W1045">
        <v>1541</v>
      </c>
    </row>
    <row r="1046" spans="23:23">
      <c r="W1046">
        <v>1542</v>
      </c>
    </row>
    <row r="1047" spans="23:23">
      <c r="W1047">
        <v>1543</v>
      </c>
    </row>
    <row r="1048" spans="23:23">
      <c r="W1048">
        <v>1544</v>
      </c>
    </row>
    <row r="1049" spans="23:23">
      <c r="W1049">
        <v>1545</v>
      </c>
    </row>
    <row r="1050" spans="23:23">
      <c r="W1050">
        <v>1546</v>
      </c>
    </row>
    <row r="1051" spans="23:23">
      <c r="W1051">
        <v>1547</v>
      </c>
    </row>
    <row r="1052" spans="23:23">
      <c r="W1052">
        <v>1548</v>
      </c>
    </row>
    <row r="1053" spans="23:23">
      <c r="W1053">
        <v>1549</v>
      </c>
    </row>
    <row r="1054" spans="23:23">
      <c r="W1054">
        <v>1550</v>
      </c>
    </row>
    <row r="1055" spans="23:23">
      <c r="W1055">
        <v>1551</v>
      </c>
    </row>
    <row r="1056" spans="23:23">
      <c r="W1056">
        <v>1552</v>
      </c>
    </row>
    <row r="1057" spans="23:23">
      <c r="W1057">
        <v>1553</v>
      </c>
    </row>
    <row r="1058" spans="23:23">
      <c r="W1058">
        <v>1554</v>
      </c>
    </row>
    <row r="1059" spans="23:23">
      <c r="W1059">
        <v>1555</v>
      </c>
    </row>
    <row r="1060" spans="23:23">
      <c r="W1060">
        <v>1556</v>
      </c>
    </row>
    <row r="1061" spans="23:23">
      <c r="W1061">
        <v>1557</v>
      </c>
    </row>
    <row r="1062" spans="23:23">
      <c r="W1062">
        <v>1558</v>
      </c>
    </row>
    <row r="1063" spans="23:23">
      <c r="W1063">
        <v>1559</v>
      </c>
    </row>
    <row r="1064" spans="23:23">
      <c r="W1064">
        <v>1560</v>
      </c>
    </row>
    <row r="1065" spans="23:23">
      <c r="W1065">
        <v>1561</v>
      </c>
    </row>
    <row r="1066" spans="23:23">
      <c r="W1066">
        <v>1562</v>
      </c>
    </row>
    <row r="1067" spans="23:23">
      <c r="W1067">
        <v>1563</v>
      </c>
    </row>
    <row r="1068" spans="23:23">
      <c r="W1068">
        <v>1564</v>
      </c>
    </row>
    <row r="1069" spans="23:23">
      <c r="W1069">
        <v>1565</v>
      </c>
    </row>
    <row r="1070" spans="23:23">
      <c r="W1070">
        <v>1566</v>
      </c>
    </row>
    <row r="1071" spans="23:23">
      <c r="W1071">
        <v>1567</v>
      </c>
    </row>
    <row r="1072" spans="23:23">
      <c r="W1072">
        <v>1568</v>
      </c>
    </row>
    <row r="1073" spans="23:23">
      <c r="W1073">
        <v>1569</v>
      </c>
    </row>
    <row r="1074" spans="23:23">
      <c r="W1074">
        <v>1570</v>
      </c>
    </row>
    <row r="1075" spans="23:23">
      <c r="W1075">
        <v>1571</v>
      </c>
    </row>
    <row r="1076" spans="23:23">
      <c r="W1076">
        <v>1572</v>
      </c>
    </row>
    <row r="1077" spans="23:23">
      <c r="W1077">
        <v>1573</v>
      </c>
    </row>
    <row r="1078" spans="23:23">
      <c r="W1078">
        <v>1574</v>
      </c>
    </row>
    <row r="1079" spans="23:23">
      <c r="W1079">
        <v>1575</v>
      </c>
    </row>
    <row r="1080" spans="23:23">
      <c r="W1080">
        <v>1576</v>
      </c>
    </row>
    <row r="1081" spans="23:23">
      <c r="W1081">
        <v>1577</v>
      </c>
    </row>
    <row r="1082" spans="23:23">
      <c r="W1082">
        <v>1578</v>
      </c>
    </row>
    <row r="1083" spans="23:23">
      <c r="W1083">
        <v>1579</v>
      </c>
    </row>
    <row r="1084" spans="23:23">
      <c r="W1084">
        <v>1580</v>
      </c>
    </row>
    <row r="1085" spans="23:23">
      <c r="W1085">
        <v>1581</v>
      </c>
    </row>
    <row r="1086" spans="23:23">
      <c r="W1086">
        <v>1582</v>
      </c>
    </row>
    <row r="1087" spans="23:23">
      <c r="W1087">
        <v>1583</v>
      </c>
    </row>
    <row r="1088" spans="23:23">
      <c r="W1088">
        <v>1584</v>
      </c>
    </row>
    <row r="1089" spans="23:23">
      <c r="W1089">
        <v>1585</v>
      </c>
    </row>
    <row r="1090" spans="23:23">
      <c r="W1090">
        <v>1586</v>
      </c>
    </row>
    <row r="1091" spans="23:23">
      <c r="W1091">
        <v>1587</v>
      </c>
    </row>
    <row r="1092" spans="23:23">
      <c r="W1092">
        <v>1588</v>
      </c>
    </row>
    <row r="1093" spans="23:23">
      <c r="W1093">
        <v>1589</v>
      </c>
    </row>
    <row r="1094" spans="23:23">
      <c r="W1094">
        <v>1590</v>
      </c>
    </row>
    <row r="1095" spans="23:23">
      <c r="W1095">
        <v>1591</v>
      </c>
    </row>
    <row r="1096" spans="23:23">
      <c r="W1096">
        <v>1592</v>
      </c>
    </row>
    <row r="1097" spans="23:23">
      <c r="W1097">
        <v>1593</v>
      </c>
    </row>
    <row r="1098" spans="23:23">
      <c r="W1098">
        <v>1594</v>
      </c>
    </row>
    <row r="1099" spans="23:23">
      <c r="W1099">
        <v>1595</v>
      </c>
    </row>
    <row r="1100" spans="23:23">
      <c r="W1100">
        <v>1596</v>
      </c>
    </row>
    <row r="1101" spans="23:23">
      <c r="W1101">
        <v>1597</v>
      </c>
    </row>
    <row r="1102" spans="23:23">
      <c r="W1102">
        <v>1598</v>
      </c>
    </row>
    <row r="1103" spans="23:23">
      <c r="W1103">
        <v>1599</v>
      </c>
    </row>
    <row r="1104" spans="23:23">
      <c r="W1104">
        <v>1600</v>
      </c>
    </row>
    <row r="1105" spans="23:23">
      <c r="W1105">
        <v>1601</v>
      </c>
    </row>
    <row r="1106" spans="23:23">
      <c r="W1106">
        <v>1602</v>
      </c>
    </row>
    <row r="1107" spans="23:23">
      <c r="W1107">
        <v>1603</v>
      </c>
    </row>
    <row r="1108" spans="23:23">
      <c r="W1108">
        <v>1604</v>
      </c>
    </row>
    <row r="1109" spans="23:23">
      <c r="W1109">
        <v>1605</v>
      </c>
    </row>
    <row r="1110" spans="23:23">
      <c r="W1110">
        <v>1606</v>
      </c>
    </row>
    <row r="1111" spans="23:23">
      <c r="W1111">
        <v>1607</v>
      </c>
    </row>
    <row r="1112" spans="23:23">
      <c r="W1112">
        <v>1608</v>
      </c>
    </row>
    <row r="1113" spans="23:23">
      <c r="W1113">
        <v>1609</v>
      </c>
    </row>
    <row r="1114" spans="23:23">
      <c r="W1114">
        <v>1610</v>
      </c>
    </row>
    <row r="1115" spans="23:23">
      <c r="W1115">
        <v>1611</v>
      </c>
    </row>
    <row r="1116" spans="23:23">
      <c r="W1116">
        <v>1612</v>
      </c>
    </row>
    <row r="1117" spans="23:23">
      <c r="W1117">
        <v>1613</v>
      </c>
    </row>
    <row r="1118" spans="23:23">
      <c r="W1118">
        <v>1614</v>
      </c>
    </row>
    <row r="1119" spans="23:23">
      <c r="W1119">
        <v>1615</v>
      </c>
    </row>
    <row r="1120" spans="23:23">
      <c r="W1120">
        <v>1616</v>
      </c>
    </row>
    <row r="1121" spans="23:23">
      <c r="W1121">
        <v>1617</v>
      </c>
    </row>
    <row r="1122" spans="23:23">
      <c r="W1122">
        <v>1618</v>
      </c>
    </row>
    <row r="1123" spans="23:23">
      <c r="W1123">
        <v>1619</v>
      </c>
    </row>
    <row r="1124" spans="23:23">
      <c r="W1124">
        <v>1620</v>
      </c>
    </row>
    <row r="1125" spans="23:23">
      <c r="W1125">
        <v>1621</v>
      </c>
    </row>
    <row r="1126" spans="23:23">
      <c r="W1126">
        <v>1622</v>
      </c>
    </row>
    <row r="1127" spans="23:23">
      <c r="W1127">
        <v>1623</v>
      </c>
    </row>
    <row r="1128" spans="23:23">
      <c r="W1128">
        <v>1624</v>
      </c>
    </row>
    <row r="1129" spans="23:23">
      <c r="W1129">
        <v>1625</v>
      </c>
    </row>
    <row r="1130" spans="23:23">
      <c r="W1130">
        <v>1626</v>
      </c>
    </row>
    <row r="1131" spans="23:23">
      <c r="W1131">
        <v>1627</v>
      </c>
    </row>
    <row r="1132" spans="23:23">
      <c r="W1132">
        <v>1628</v>
      </c>
    </row>
    <row r="1133" spans="23:23">
      <c r="W1133">
        <v>1629</v>
      </c>
    </row>
    <row r="1134" spans="23:23">
      <c r="W1134">
        <v>1630</v>
      </c>
    </row>
    <row r="1135" spans="23:23">
      <c r="W1135">
        <v>1631</v>
      </c>
    </row>
    <row r="1136" spans="23:23">
      <c r="W1136">
        <v>1632</v>
      </c>
    </row>
    <row r="1137" spans="23:23">
      <c r="W1137">
        <v>1633</v>
      </c>
    </row>
    <row r="1138" spans="23:23">
      <c r="W1138">
        <v>1634</v>
      </c>
    </row>
    <row r="1139" spans="23:23">
      <c r="W1139">
        <v>1635</v>
      </c>
    </row>
    <row r="1140" spans="23:23">
      <c r="W1140">
        <v>1636</v>
      </c>
    </row>
    <row r="1141" spans="23:23">
      <c r="W1141">
        <v>1637</v>
      </c>
    </row>
    <row r="1142" spans="23:23">
      <c r="W1142">
        <v>1638</v>
      </c>
    </row>
    <row r="1143" spans="23:23">
      <c r="W1143">
        <v>1639</v>
      </c>
    </row>
    <row r="1144" spans="23:23">
      <c r="W1144">
        <v>1640</v>
      </c>
    </row>
    <row r="1145" spans="23:23">
      <c r="W1145">
        <v>1641</v>
      </c>
    </row>
    <row r="1146" spans="23:23">
      <c r="W1146">
        <v>1642</v>
      </c>
    </row>
    <row r="1147" spans="23:23">
      <c r="W1147">
        <v>1643</v>
      </c>
    </row>
    <row r="1148" spans="23:23">
      <c r="W1148">
        <v>1644</v>
      </c>
    </row>
    <row r="1149" spans="23:23">
      <c r="W1149">
        <v>1645</v>
      </c>
    </row>
    <row r="1150" spans="23:23">
      <c r="W1150">
        <v>1646</v>
      </c>
    </row>
    <row r="1151" spans="23:23">
      <c r="W1151">
        <v>1647</v>
      </c>
    </row>
    <row r="1152" spans="23:23">
      <c r="W1152">
        <v>1648</v>
      </c>
    </row>
    <row r="1153" spans="23:23">
      <c r="W1153">
        <v>1649</v>
      </c>
    </row>
    <row r="1154" spans="23:23">
      <c r="W1154">
        <v>1650</v>
      </c>
    </row>
    <row r="1155" spans="23:23">
      <c r="W1155">
        <v>1651</v>
      </c>
    </row>
    <row r="1156" spans="23:23">
      <c r="W1156">
        <v>1652</v>
      </c>
    </row>
    <row r="1157" spans="23:23">
      <c r="W1157">
        <v>1653</v>
      </c>
    </row>
    <row r="1158" spans="23:23">
      <c r="W1158">
        <v>1654</v>
      </c>
    </row>
    <row r="1159" spans="23:23">
      <c r="W1159">
        <v>1655</v>
      </c>
    </row>
    <row r="1160" spans="23:23">
      <c r="W1160">
        <v>1656</v>
      </c>
    </row>
    <row r="1161" spans="23:23">
      <c r="W1161">
        <v>1657</v>
      </c>
    </row>
    <row r="1162" spans="23:23">
      <c r="W1162">
        <v>1658</v>
      </c>
    </row>
    <row r="1163" spans="23:23">
      <c r="W1163">
        <v>1659</v>
      </c>
    </row>
    <row r="1164" spans="23:23">
      <c r="W1164">
        <v>1660</v>
      </c>
    </row>
    <row r="1165" spans="23:23">
      <c r="W1165">
        <v>1661</v>
      </c>
    </row>
    <row r="1166" spans="23:23">
      <c r="W1166">
        <v>1662</v>
      </c>
    </row>
    <row r="1167" spans="23:23">
      <c r="W1167">
        <v>1663</v>
      </c>
    </row>
    <row r="1168" spans="23:23">
      <c r="W1168">
        <v>1664</v>
      </c>
    </row>
    <row r="1169" spans="23:23">
      <c r="W1169">
        <v>1665</v>
      </c>
    </row>
    <row r="1170" spans="23:23">
      <c r="W1170">
        <v>1666</v>
      </c>
    </row>
    <row r="1171" spans="23:23">
      <c r="W1171">
        <v>1667</v>
      </c>
    </row>
    <row r="1172" spans="23:23">
      <c r="W1172">
        <v>1668</v>
      </c>
    </row>
    <row r="1173" spans="23:23">
      <c r="W1173">
        <v>1669</v>
      </c>
    </row>
    <row r="1174" spans="23:23">
      <c r="W1174">
        <v>1670</v>
      </c>
    </row>
    <row r="1175" spans="23:23">
      <c r="W1175">
        <v>1671</v>
      </c>
    </row>
    <row r="1176" spans="23:23">
      <c r="W1176">
        <v>1672</v>
      </c>
    </row>
    <row r="1177" spans="23:23">
      <c r="W1177">
        <v>1673</v>
      </c>
    </row>
    <row r="1178" spans="23:23">
      <c r="W1178">
        <v>1674</v>
      </c>
    </row>
    <row r="1179" spans="23:23">
      <c r="W1179">
        <v>1675</v>
      </c>
    </row>
    <row r="1180" spans="23:23">
      <c r="W1180">
        <v>1676</v>
      </c>
    </row>
    <row r="1181" spans="23:23">
      <c r="W1181">
        <v>1677</v>
      </c>
    </row>
    <row r="1182" spans="23:23">
      <c r="W1182">
        <v>1678</v>
      </c>
    </row>
    <row r="1183" spans="23:23">
      <c r="W1183">
        <v>1679</v>
      </c>
    </row>
    <row r="1184" spans="23:23">
      <c r="W1184">
        <v>1680</v>
      </c>
    </row>
    <row r="1185" spans="23:23">
      <c r="W1185">
        <v>1681</v>
      </c>
    </row>
    <row r="1186" spans="23:23">
      <c r="W1186">
        <v>1682</v>
      </c>
    </row>
    <row r="1187" spans="23:23">
      <c r="W1187">
        <v>1683</v>
      </c>
    </row>
    <row r="1188" spans="23:23">
      <c r="W1188">
        <v>1684</v>
      </c>
    </row>
    <row r="1189" spans="23:23">
      <c r="W1189">
        <v>1685</v>
      </c>
    </row>
    <row r="1190" spans="23:23">
      <c r="W1190">
        <v>1686</v>
      </c>
    </row>
    <row r="1191" spans="23:23">
      <c r="W1191">
        <v>1687</v>
      </c>
    </row>
    <row r="1192" spans="23:23">
      <c r="W1192">
        <v>1688</v>
      </c>
    </row>
    <row r="1193" spans="23:23">
      <c r="W1193">
        <v>1689</v>
      </c>
    </row>
    <row r="1194" spans="23:23">
      <c r="W1194">
        <v>1690</v>
      </c>
    </row>
    <row r="1195" spans="23:23">
      <c r="W1195">
        <v>1691</v>
      </c>
    </row>
    <row r="1196" spans="23:23">
      <c r="W1196">
        <v>1692</v>
      </c>
    </row>
    <row r="1197" spans="23:23">
      <c r="W1197">
        <v>1693</v>
      </c>
    </row>
    <row r="1198" spans="23:23">
      <c r="W1198">
        <v>1694</v>
      </c>
    </row>
    <row r="1199" spans="23:23">
      <c r="W1199">
        <v>1695</v>
      </c>
    </row>
    <row r="1200" spans="23:23">
      <c r="W1200">
        <v>1696</v>
      </c>
    </row>
    <row r="1201" spans="23:23">
      <c r="W1201">
        <v>1697</v>
      </c>
    </row>
    <row r="1202" spans="23:23">
      <c r="W1202">
        <v>1698</v>
      </c>
    </row>
    <row r="1203" spans="23:23">
      <c r="W1203">
        <v>1699</v>
      </c>
    </row>
    <row r="1204" spans="23:23">
      <c r="W1204">
        <v>1700</v>
      </c>
    </row>
    <row r="1205" spans="23:23">
      <c r="W1205">
        <v>1701</v>
      </c>
    </row>
    <row r="1206" spans="23:23">
      <c r="W1206">
        <v>1702</v>
      </c>
    </row>
    <row r="1207" spans="23:23">
      <c r="W1207">
        <v>1703</v>
      </c>
    </row>
    <row r="1208" spans="23:23">
      <c r="W1208">
        <v>1704</v>
      </c>
    </row>
    <row r="1209" spans="23:23">
      <c r="W1209">
        <v>1705</v>
      </c>
    </row>
    <row r="1210" spans="23:23">
      <c r="W1210">
        <v>1706</v>
      </c>
    </row>
    <row r="1211" spans="23:23">
      <c r="W1211">
        <v>1707</v>
      </c>
    </row>
    <row r="1212" spans="23:23">
      <c r="W1212">
        <v>1708</v>
      </c>
    </row>
    <row r="1213" spans="23:23">
      <c r="W1213">
        <v>1709</v>
      </c>
    </row>
    <row r="1214" spans="23:23">
      <c r="W1214">
        <v>1710</v>
      </c>
    </row>
    <row r="1215" spans="23:23">
      <c r="W1215">
        <v>1711</v>
      </c>
    </row>
    <row r="1216" spans="23:23">
      <c r="W1216">
        <v>1712</v>
      </c>
    </row>
    <row r="1217" spans="23:23">
      <c r="W1217">
        <v>1713</v>
      </c>
    </row>
    <row r="1218" spans="23:23">
      <c r="W1218">
        <v>1714</v>
      </c>
    </row>
    <row r="1219" spans="23:23">
      <c r="W1219">
        <v>1715</v>
      </c>
    </row>
    <row r="1220" spans="23:23">
      <c r="W1220">
        <v>1716</v>
      </c>
    </row>
    <row r="1221" spans="23:23">
      <c r="W1221">
        <v>1717</v>
      </c>
    </row>
    <row r="1222" spans="23:23">
      <c r="W1222">
        <v>1718</v>
      </c>
    </row>
    <row r="1223" spans="23:23">
      <c r="W1223">
        <v>1719</v>
      </c>
    </row>
    <row r="1224" spans="23:23">
      <c r="W1224">
        <v>1720</v>
      </c>
    </row>
    <row r="1225" spans="23:23">
      <c r="W1225">
        <v>1721</v>
      </c>
    </row>
    <row r="1226" spans="23:23">
      <c r="W1226">
        <v>1722</v>
      </c>
    </row>
    <row r="1227" spans="23:23">
      <c r="W1227">
        <v>1723</v>
      </c>
    </row>
    <row r="1228" spans="23:23">
      <c r="W1228">
        <v>1724</v>
      </c>
    </row>
    <row r="1229" spans="23:23">
      <c r="W1229">
        <v>1725</v>
      </c>
    </row>
    <row r="1230" spans="23:23">
      <c r="W1230">
        <v>1726</v>
      </c>
    </row>
    <row r="1231" spans="23:23">
      <c r="W1231">
        <v>1727</v>
      </c>
    </row>
    <row r="1232" spans="23:23">
      <c r="W1232">
        <v>1728</v>
      </c>
    </row>
    <row r="1233" spans="23:23">
      <c r="W1233">
        <v>1729</v>
      </c>
    </row>
    <row r="1234" spans="23:23">
      <c r="W1234">
        <v>1730</v>
      </c>
    </row>
    <row r="1235" spans="23:23">
      <c r="W1235">
        <v>1731</v>
      </c>
    </row>
    <row r="1236" spans="23:23">
      <c r="W1236">
        <v>1732</v>
      </c>
    </row>
    <row r="1237" spans="23:23">
      <c r="W1237">
        <v>1733</v>
      </c>
    </row>
    <row r="1238" spans="23:23">
      <c r="W1238">
        <v>1734</v>
      </c>
    </row>
    <row r="1239" spans="23:23">
      <c r="W1239">
        <v>1735</v>
      </c>
    </row>
    <row r="1240" spans="23:23">
      <c r="W1240">
        <v>1736</v>
      </c>
    </row>
    <row r="1241" spans="23:23">
      <c r="W1241">
        <v>1737</v>
      </c>
    </row>
    <row r="1242" spans="23:23">
      <c r="W1242">
        <v>1738</v>
      </c>
    </row>
    <row r="1243" spans="23:23">
      <c r="W1243">
        <v>1739</v>
      </c>
    </row>
    <row r="1244" spans="23:23">
      <c r="W1244">
        <v>1740</v>
      </c>
    </row>
    <row r="1245" spans="23:23">
      <c r="W1245">
        <v>1741</v>
      </c>
    </row>
    <row r="1246" spans="23:23">
      <c r="W1246">
        <v>1742</v>
      </c>
    </row>
    <row r="1247" spans="23:23">
      <c r="W1247">
        <v>1743</v>
      </c>
    </row>
    <row r="1248" spans="23:23">
      <c r="W1248">
        <v>1744</v>
      </c>
    </row>
    <row r="1249" spans="23:23">
      <c r="W1249">
        <v>1745</v>
      </c>
    </row>
    <row r="1250" spans="23:23">
      <c r="W1250">
        <v>1746</v>
      </c>
    </row>
    <row r="1251" spans="23:23">
      <c r="W1251">
        <v>1747</v>
      </c>
    </row>
    <row r="1252" spans="23:23">
      <c r="W1252">
        <v>1748</v>
      </c>
    </row>
    <row r="1253" spans="23:23">
      <c r="W1253">
        <v>1749</v>
      </c>
    </row>
    <row r="1254" spans="23:23">
      <c r="W1254">
        <v>1750</v>
      </c>
    </row>
    <row r="1255" spans="23:23">
      <c r="W1255">
        <v>1751</v>
      </c>
    </row>
    <row r="1256" spans="23:23">
      <c r="W1256">
        <v>1752</v>
      </c>
    </row>
    <row r="1257" spans="23:23">
      <c r="W1257">
        <v>1753</v>
      </c>
    </row>
    <row r="1258" spans="23:23">
      <c r="W1258">
        <v>1754</v>
      </c>
    </row>
    <row r="1259" spans="23:23">
      <c r="W1259">
        <v>1755</v>
      </c>
    </row>
    <row r="1260" spans="23:23">
      <c r="W1260">
        <v>1756</v>
      </c>
    </row>
    <row r="1261" spans="23:23">
      <c r="W1261">
        <v>1757</v>
      </c>
    </row>
    <row r="1262" spans="23:23">
      <c r="W1262">
        <v>1758</v>
      </c>
    </row>
    <row r="1263" spans="23:23">
      <c r="W1263">
        <v>1759</v>
      </c>
    </row>
    <row r="1264" spans="23:23">
      <c r="W1264">
        <v>1760</v>
      </c>
    </row>
    <row r="1265" spans="23:23">
      <c r="W1265">
        <v>1761</v>
      </c>
    </row>
    <row r="1266" spans="23:23">
      <c r="W1266">
        <v>1762</v>
      </c>
    </row>
    <row r="1267" spans="23:23">
      <c r="W1267">
        <v>1763</v>
      </c>
    </row>
    <row r="1268" spans="23:23">
      <c r="W1268">
        <v>1764</v>
      </c>
    </row>
    <row r="1269" spans="23:23">
      <c r="W1269">
        <v>1765</v>
      </c>
    </row>
    <row r="1270" spans="23:23">
      <c r="W1270">
        <v>1766</v>
      </c>
    </row>
    <row r="1271" spans="23:23">
      <c r="W1271">
        <v>1767</v>
      </c>
    </row>
    <row r="1272" spans="23:23">
      <c r="W1272">
        <v>1768</v>
      </c>
    </row>
    <row r="1273" spans="23:23">
      <c r="W1273">
        <v>1769</v>
      </c>
    </row>
    <row r="1274" spans="23:23">
      <c r="W1274">
        <v>1770</v>
      </c>
    </row>
    <row r="1275" spans="23:23">
      <c r="W1275">
        <v>1771</v>
      </c>
    </row>
    <row r="1276" spans="23:23">
      <c r="W1276">
        <v>1772</v>
      </c>
    </row>
    <row r="1277" spans="23:23">
      <c r="W1277">
        <v>1773</v>
      </c>
    </row>
    <row r="1278" spans="23:23">
      <c r="W1278">
        <v>1774</v>
      </c>
    </row>
    <row r="1279" spans="23:23">
      <c r="W1279">
        <v>1775</v>
      </c>
    </row>
    <row r="1280" spans="23:23">
      <c r="W1280">
        <v>1776</v>
      </c>
    </row>
    <row r="1281" spans="23:23">
      <c r="W1281">
        <v>1777</v>
      </c>
    </row>
    <row r="1282" spans="23:23">
      <c r="W1282">
        <v>1778</v>
      </c>
    </row>
    <row r="1283" spans="23:23">
      <c r="W1283">
        <v>1779</v>
      </c>
    </row>
    <row r="1284" spans="23:23">
      <c r="W1284">
        <v>1780</v>
      </c>
    </row>
    <row r="1285" spans="23:23">
      <c r="W1285">
        <v>1781</v>
      </c>
    </row>
    <row r="1286" spans="23:23">
      <c r="W1286">
        <v>1782</v>
      </c>
    </row>
    <row r="1287" spans="23:23">
      <c r="W1287">
        <v>1783</v>
      </c>
    </row>
    <row r="1288" spans="23:23">
      <c r="W1288">
        <v>1784</v>
      </c>
    </row>
    <row r="1289" spans="23:23">
      <c r="W1289">
        <v>1785</v>
      </c>
    </row>
    <row r="1290" spans="23:23">
      <c r="W1290">
        <v>1786</v>
      </c>
    </row>
    <row r="1291" spans="23:23">
      <c r="W1291">
        <v>1787</v>
      </c>
    </row>
    <row r="1292" spans="23:23">
      <c r="W1292">
        <v>1788</v>
      </c>
    </row>
    <row r="1293" spans="23:23">
      <c r="W1293">
        <v>1789</v>
      </c>
    </row>
    <row r="1294" spans="23:23">
      <c r="W1294">
        <v>1790</v>
      </c>
    </row>
    <row r="1295" spans="23:23">
      <c r="W1295">
        <v>1791</v>
      </c>
    </row>
    <row r="1296" spans="23:23">
      <c r="W1296">
        <v>1792</v>
      </c>
    </row>
    <row r="1297" spans="23:23">
      <c r="W1297">
        <v>1793</v>
      </c>
    </row>
    <row r="1298" spans="23:23">
      <c r="W1298">
        <v>1794</v>
      </c>
    </row>
    <row r="1299" spans="23:23">
      <c r="W1299">
        <v>1795</v>
      </c>
    </row>
    <row r="1300" spans="23:23">
      <c r="W1300">
        <v>1796</v>
      </c>
    </row>
    <row r="1301" spans="23:23">
      <c r="W1301">
        <v>1797</v>
      </c>
    </row>
    <row r="1302" spans="23:23">
      <c r="W1302">
        <v>1798</v>
      </c>
    </row>
    <row r="1303" spans="23:23">
      <c r="W1303">
        <v>1799</v>
      </c>
    </row>
    <row r="1304" spans="23:23">
      <c r="W1304">
        <v>1800</v>
      </c>
    </row>
    <row r="1305" spans="23:23">
      <c r="W1305">
        <v>1801</v>
      </c>
    </row>
    <row r="1306" spans="23:23">
      <c r="W1306">
        <v>1802</v>
      </c>
    </row>
    <row r="1307" spans="23:23">
      <c r="W1307">
        <v>1803</v>
      </c>
    </row>
    <row r="1308" spans="23:23">
      <c r="W1308">
        <v>1804</v>
      </c>
    </row>
    <row r="1309" spans="23:23">
      <c r="W1309">
        <v>1805</v>
      </c>
    </row>
    <row r="1310" spans="23:23">
      <c r="W1310">
        <v>1806</v>
      </c>
    </row>
    <row r="1311" spans="23:23">
      <c r="W1311">
        <v>1807</v>
      </c>
    </row>
    <row r="1312" spans="23:23">
      <c r="W1312">
        <v>1808</v>
      </c>
    </row>
    <row r="1313" spans="23:23">
      <c r="W1313">
        <v>1809</v>
      </c>
    </row>
    <row r="1314" spans="23:23">
      <c r="W1314">
        <v>1810</v>
      </c>
    </row>
    <row r="1315" spans="23:23">
      <c r="W1315">
        <v>1811</v>
      </c>
    </row>
    <row r="1316" spans="23:23">
      <c r="W1316">
        <v>1812</v>
      </c>
    </row>
    <row r="1317" spans="23:23">
      <c r="W1317">
        <v>1813</v>
      </c>
    </row>
    <row r="1318" spans="23:23">
      <c r="W1318">
        <v>1814</v>
      </c>
    </row>
    <row r="1319" spans="23:23">
      <c r="W1319">
        <v>1815</v>
      </c>
    </row>
    <row r="1320" spans="23:23">
      <c r="W1320">
        <v>1816</v>
      </c>
    </row>
    <row r="1321" spans="23:23">
      <c r="W1321">
        <v>1817</v>
      </c>
    </row>
    <row r="1322" spans="23:23">
      <c r="W1322">
        <v>1818</v>
      </c>
    </row>
    <row r="1323" spans="23:23">
      <c r="W1323">
        <v>1819</v>
      </c>
    </row>
    <row r="1324" spans="23:23">
      <c r="W1324">
        <v>1820</v>
      </c>
    </row>
    <row r="1325" spans="23:23">
      <c r="W1325">
        <v>1821</v>
      </c>
    </row>
    <row r="1326" spans="23:23">
      <c r="W1326">
        <v>1822</v>
      </c>
    </row>
    <row r="1327" spans="23:23">
      <c r="W1327">
        <v>1823</v>
      </c>
    </row>
    <row r="1328" spans="23:23">
      <c r="W1328">
        <v>1824</v>
      </c>
    </row>
    <row r="1329" spans="23:23">
      <c r="W1329">
        <v>1825</v>
      </c>
    </row>
    <row r="1330" spans="23:23">
      <c r="W1330">
        <v>1826</v>
      </c>
    </row>
    <row r="1331" spans="23:23">
      <c r="W1331">
        <v>1827</v>
      </c>
    </row>
    <row r="1332" spans="23:23">
      <c r="W1332">
        <v>1828</v>
      </c>
    </row>
    <row r="1333" spans="23:23">
      <c r="W1333">
        <v>1829</v>
      </c>
    </row>
    <row r="1334" spans="23:23">
      <c r="W1334">
        <v>1830</v>
      </c>
    </row>
    <row r="1335" spans="23:23">
      <c r="W1335">
        <v>1831</v>
      </c>
    </row>
    <row r="1336" spans="23:23">
      <c r="W1336">
        <v>1832</v>
      </c>
    </row>
    <row r="1337" spans="23:23">
      <c r="W1337">
        <v>1833</v>
      </c>
    </row>
    <row r="1338" spans="23:23">
      <c r="W1338">
        <v>1834</v>
      </c>
    </row>
    <row r="1339" spans="23:23">
      <c r="W1339">
        <v>1835</v>
      </c>
    </row>
    <row r="1340" spans="23:23">
      <c r="W1340">
        <v>1836</v>
      </c>
    </row>
    <row r="1341" spans="23:23">
      <c r="W1341">
        <v>1837</v>
      </c>
    </row>
    <row r="1342" spans="23:23">
      <c r="W1342">
        <v>1838</v>
      </c>
    </row>
    <row r="1343" spans="23:23">
      <c r="W1343">
        <v>1839</v>
      </c>
    </row>
    <row r="1344" spans="23:23">
      <c r="W1344">
        <v>1840</v>
      </c>
    </row>
    <row r="1345" spans="23:23">
      <c r="W1345">
        <v>1841</v>
      </c>
    </row>
    <row r="1346" spans="23:23">
      <c r="W1346">
        <v>1842</v>
      </c>
    </row>
    <row r="1347" spans="23:23">
      <c r="W1347">
        <v>1843</v>
      </c>
    </row>
    <row r="1348" spans="23:23">
      <c r="W1348">
        <v>1844</v>
      </c>
    </row>
    <row r="1349" spans="23:23">
      <c r="W1349">
        <v>1845</v>
      </c>
    </row>
    <row r="1350" spans="23:23">
      <c r="W1350">
        <v>1846</v>
      </c>
    </row>
    <row r="1351" spans="23:23">
      <c r="W1351">
        <v>1847</v>
      </c>
    </row>
    <row r="1352" spans="23:23">
      <c r="W1352">
        <v>1848</v>
      </c>
    </row>
    <row r="1353" spans="23:23">
      <c r="W1353">
        <v>1849</v>
      </c>
    </row>
    <row r="1354" spans="23:23">
      <c r="W1354">
        <v>1850</v>
      </c>
    </row>
    <row r="1355" spans="23:23">
      <c r="W1355">
        <v>1851</v>
      </c>
    </row>
    <row r="1356" spans="23:23">
      <c r="W1356">
        <v>1852</v>
      </c>
    </row>
    <row r="1357" spans="23:23">
      <c r="W1357">
        <v>1853</v>
      </c>
    </row>
    <row r="1358" spans="23:23">
      <c r="W1358">
        <v>1854</v>
      </c>
    </row>
    <row r="1359" spans="23:23">
      <c r="W1359">
        <v>1855</v>
      </c>
    </row>
    <row r="1360" spans="23:23">
      <c r="W1360">
        <v>1856</v>
      </c>
    </row>
    <row r="1361" spans="23:23">
      <c r="W1361">
        <v>1857</v>
      </c>
    </row>
    <row r="1362" spans="23:23">
      <c r="W1362">
        <v>1858</v>
      </c>
    </row>
    <row r="1363" spans="23:23">
      <c r="W1363">
        <v>1859</v>
      </c>
    </row>
    <row r="1364" spans="23:23">
      <c r="W1364">
        <v>1860</v>
      </c>
    </row>
    <row r="1365" spans="23:23">
      <c r="W1365">
        <v>1861</v>
      </c>
    </row>
    <row r="1366" spans="23:23">
      <c r="W1366">
        <v>1862</v>
      </c>
    </row>
    <row r="1367" spans="23:23">
      <c r="W1367">
        <v>1863</v>
      </c>
    </row>
    <row r="1368" spans="23:23">
      <c r="W1368">
        <v>1864</v>
      </c>
    </row>
    <row r="1369" spans="23:23">
      <c r="W1369">
        <v>1865</v>
      </c>
    </row>
    <row r="1370" spans="23:23">
      <c r="W1370">
        <v>1866</v>
      </c>
    </row>
    <row r="1371" spans="23:23">
      <c r="W1371">
        <v>1867</v>
      </c>
    </row>
    <row r="1372" spans="23:23">
      <c r="W1372">
        <v>1868</v>
      </c>
    </row>
    <row r="1373" spans="23:23">
      <c r="W1373">
        <v>1869</v>
      </c>
    </row>
    <row r="1374" spans="23:23">
      <c r="W1374">
        <v>1870</v>
      </c>
    </row>
    <row r="1375" spans="23:23">
      <c r="W1375">
        <v>1871</v>
      </c>
    </row>
    <row r="1376" spans="23:23">
      <c r="W1376">
        <v>1872</v>
      </c>
    </row>
    <row r="1377" spans="23:23">
      <c r="W1377">
        <v>1873</v>
      </c>
    </row>
    <row r="1378" spans="23:23">
      <c r="W1378">
        <v>1874</v>
      </c>
    </row>
    <row r="1379" spans="23:23">
      <c r="W1379">
        <v>1875</v>
      </c>
    </row>
    <row r="1380" spans="23:23">
      <c r="W1380">
        <v>1876</v>
      </c>
    </row>
    <row r="1381" spans="23:23">
      <c r="W1381">
        <v>1877</v>
      </c>
    </row>
    <row r="1382" spans="23:23">
      <c r="W1382">
        <v>1878</v>
      </c>
    </row>
    <row r="1383" spans="23:23">
      <c r="W1383">
        <v>1879</v>
      </c>
    </row>
    <row r="1384" spans="23:23">
      <c r="W1384">
        <v>1880</v>
      </c>
    </row>
    <row r="1385" spans="23:23">
      <c r="W1385">
        <v>1881</v>
      </c>
    </row>
    <row r="1386" spans="23:23">
      <c r="W1386">
        <v>1882</v>
      </c>
    </row>
    <row r="1387" spans="23:23">
      <c r="W1387">
        <v>1883</v>
      </c>
    </row>
    <row r="1388" spans="23:23">
      <c r="W1388">
        <v>1884</v>
      </c>
    </row>
    <row r="1389" spans="23:23">
      <c r="W1389">
        <v>1885</v>
      </c>
    </row>
    <row r="1390" spans="23:23">
      <c r="W1390">
        <v>1886</v>
      </c>
    </row>
    <row r="1391" spans="23:23">
      <c r="W1391">
        <v>1887</v>
      </c>
    </row>
    <row r="1392" spans="23:23">
      <c r="W1392">
        <v>1888</v>
      </c>
    </row>
    <row r="1393" spans="23:23">
      <c r="W1393">
        <v>1889</v>
      </c>
    </row>
    <row r="1394" spans="23:23">
      <c r="W1394">
        <v>1890</v>
      </c>
    </row>
    <row r="1395" spans="23:23">
      <c r="W1395">
        <v>1891</v>
      </c>
    </row>
    <row r="1396" spans="23:23">
      <c r="W1396">
        <v>1892</v>
      </c>
    </row>
    <row r="1397" spans="23:23">
      <c r="W1397">
        <v>1893</v>
      </c>
    </row>
    <row r="1398" spans="23:23">
      <c r="W1398">
        <v>1894</v>
      </c>
    </row>
    <row r="1399" spans="23:23">
      <c r="W1399">
        <v>1895</v>
      </c>
    </row>
    <row r="1400" spans="23:23">
      <c r="W1400">
        <v>1896</v>
      </c>
    </row>
    <row r="1401" spans="23:23">
      <c r="W1401">
        <v>1897</v>
      </c>
    </row>
    <row r="1402" spans="23:23">
      <c r="W1402">
        <v>1898</v>
      </c>
    </row>
    <row r="1403" spans="23:23">
      <c r="W1403">
        <v>1899</v>
      </c>
    </row>
    <row r="1404" spans="23:23">
      <c r="W1404">
        <v>1900</v>
      </c>
    </row>
    <row r="1405" spans="23:23">
      <c r="W1405">
        <v>1901</v>
      </c>
    </row>
    <row r="1406" spans="23:23">
      <c r="W1406">
        <v>1902</v>
      </c>
    </row>
    <row r="1407" spans="23:23">
      <c r="W1407">
        <v>1903</v>
      </c>
    </row>
    <row r="1408" spans="23:23">
      <c r="W1408">
        <v>1904</v>
      </c>
    </row>
    <row r="1409" spans="23:23">
      <c r="W1409">
        <v>1905</v>
      </c>
    </row>
    <row r="1410" spans="23:23">
      <c r="W1410">
        <v>1906</v>
      </c>
    </row>
    <row r="1411" spans="23:23">
      <c r="W1411">
        <v>1907</v>
      </c>
    </row>
    <row r="1412" spans="23:23">
      <c r="W1412">
        <v>1908</v>
      </c>
    </row>
    <row r="1413" spans="23:23">
      <c r="W1413">
        <v>1909</v>
      </c>
    </row>
    <row r="1414" spans="23:23">
      <c r="W1414">
        <v>1910</v>
      </c>
    </row>
    <row r="1415" spans="23:23">
      <c r="W1415">
        <v>1911</v>
      </c>
    </row>
    <row r="1416" spans="23:23">
      <c r="W1416">
        <v>1912</v>
      </c>
    </row>
    <row r="1417" spans="23:23">
      <c r="W1417">
        <v>1913</v>
      </c>
    </row>
    <row r="1418" spans="23:23">
      <c r="W1418">
        <v>1914</v>
      </c>
    </row>
    <row r="1419" spans="23:23">
      <c r="W1419">
        <v>1915</v>
      </c>
    </row>
    <row r="1420" spans="23:23">
      <c r="W1420">
        <v>1916</v>
      </c>
    </row>
    <row r="1421" spans="23:23">
      <c r="W1421">
        <v>1917</v>
      </c>
    </row>
    <row r="1422" spans="23:23">
      <c r="W1422">
        <v>1918</v>
      </c>
    </row>
    <row r="1423" spans="23:23">
      <c r="W1423">
        <v>1919</v>
      </c>
    </row>
    <row r="1424" spans="23:23">
      <c r="W1424">
        <v>1920</v>
      </c>
    </row>
    <row r="1425" spans="23:23">
      <c r="W1425">
        <v>1921</v>
      </c>
    </row>
    <row r="1426" spans="23:23">
      <c r="W1426">
        <v>1922</v>
      </c>
    </row>
    <row r="1427" spans="23:23">
      <c r="W1427">
        <v>1923</v>
      </c>
    </row>
    <row r="1428" spans="23:23">
      <c r="W1428">
        <v>1924</v>
      </c>
    </row>
    <row r="1429" spans="23:23">
      <c r="W1429">
        <v>1925</v>
      </c>
    </row>
    <row r="1430" spans="23:23">
      <c r="W1430">
        <v>1926</v>
      </c>
    </row>
    <row r="1431" spans="23:23">
      <c r="W1431">
        <v>1927</v>
      </c>
    </row>
    <row r="1432" spans="23:23">
      <c r="W1432">
        <v>1928</v>
      </c>
    </row>
    <row r="1433" spans="23:23">
      <c r="W1433">
        <v>1929</v>
      </c>
    </row>
    <row r="1434" spans="23:23">
      <c r="W1434">
        <v>1930</v>
      </c>
    </row>
    <row r="1435" spans="23:23">
      <c r="W1435">
        <v>1931</v>
      </c>
    </row>
    <row r="1436" spans="23:23">
      <c r="W1436">
        <v>1932</v>
      </c>
    </row>
    <row r="1437" spans="23:23">
      <c r="W1437">
        <v>1933</v>
      </c>
    </row>
    <row r="1438" spans="23:23">
      <c r="W1438">
        <v>1934</v>
      </c>
    </row>
    <row r="1439" spans="23:23">
      <c r="W1439">
        <v>1935</v>
      </c>
    </row>
    <row r="1440" spans="23:23">
      <c r="W1440">
        <v>1936</v>
      </c>
    </row>
    <row r="1441" spans="23:23">
      <c r="W1441">
        <v>1937</v>
      </c>
    </row>
    <row r="1442" spans="23:23">
      <c r="W1442">
        <v>1938</v>
      </c>
    </row>
    <row r="1443" spans="23:23">
      <c r="W1443">
        <v>1939</v>
      </c>
    </row>
    <row r="1444" spans="23:23">
      <c r="W1444">
        <v>1940</v>
      </c>
    </row>
    <row r="1445" spans="23:23">
      <c r="W1445">
        <v>1941</v>
      </c>
    </row>
    <row r="1446" spans="23:23">
      <c r="W1446">
        <v>1942</v>
      </c>
    </row>
    <row r="1447" spans="23:23">
      <c r="W1447">
        <v>1943</v>
      </c>
    </row>
    <row r="1448" spans="23:23">
      <c r="W1448">
        <v>1944</v>
      </c>
    </row>
    <row r="1449" spans="23:23">
      <c r="W1449">
        <v>1945</v>
      </c>
    </row>
    <row r="1450" spans="23:23">
      <c r="W1450">
        <v>1946</v>
      </c>
    </row>
    <row r="1451" spans="23:23">
      <c r="W1451">
        <v>1947</v>
      </c>
    </row>
    <row r="1452" spans="23:23">
      <c r="W1452">
        <v>1948</v>
      </c>
    </row>
    <row r="1453" spans="23:23">
      <c r="W1453">
        <v>1949</v>
      </c>
    </row>
    <row r="1454" spans="23:23">
      <c r="W1454">
        <v>1950</v>
      </c>
    </row>
    <row r="1455" spans="23:23">
      <c r="W1455">
        <v>1951</v>
      </c>
    </row>
    <row r="1456" spans="23:23">
      <c r="W1456">
        <v>1952</v>
      </c>
    </row>
    <row r="1457" spans="23:23">
      <c r="W1457">
        <v>1953</v>
      </c>
    </row>
    <row r="1458" spans="23:23">
      <c r="W1458">
        <v>1954</v>
      </c>
    </row>
    <row r="1459" spans="23:23">
      <c r="W1459">
        <v>1955</v>
      </c>
    </row>
    <row r="1460" spans="23:23">
      <c r="W1460">
        <v>1956</v>
      </c>
    </row>
    <row r="1461" spans="23:23">
      <c r="W1461">
        <v>1957</v>
      </c>
    </row>
    <row r="1462" spans="23:23">
      <c r="W1462">
        <v>1958</v>
      </c>
    </row>
    <row r="1463" spans="23:23">
      <c r="W1463">
        <v>1959</v>
      </c>
    </row>
    <row r="1464" spans="23:23">
      <c r="W1464">
        <v>1960</v>
      </c>
    </row>
    <row r="1465" spans="23:23">
      <c r="W1465">
        <v>1961</v>
      </c>
    </row>
    <row r="1466" spans="23:23">
      <c r="W1466">
        <v>1962</v>
      </c>
    </row>
    <row r="1467" spans="23:23">
      <c r="W1467">
        <v>1963</v>
      </c>
    </row>
    <row r="1468" spans="23:23">
      <c r="W1468">
        <v>1964</v>
      </c>
    </row>
    <row r="1469" spans="23:23">
      <c r="W1469">
        <v>1965</v>
      </c>
    </row>
    <row r="1470" spans="23:23">
      <c r="W1470">
        <v>1966</v>
      </c>
    </row>
    <row r="1471" spans="23:23">
      <c r="W1471">
        <v>1967</v>
      </c>
    </row>
    <row r="1472" spans="23:23">
      <c r="W1472">
        <v>1968</v>
      </c>
    </row>
    <row r="1473" spans="23:23">
      <c r="W1473">
        <v>1969</v>
      </c>
    </row>
    <row r="1474" spans="23:23">
      <c r="W1474">
        <v>1970</v>
      </c>
    </row>
    <row r="1475" spans="23:23">
      <c r="W1475">
        <v>1971</v>
      </c>
    </row>
    <row r="1476" spans="23:23">
      <c r="W1476">
        <v>1972</v>
      </c>
    </row>
    <row r="1477" spans="23:23">
      <c r="W1477">
        <v>1973</v>
      </c>
    </row>
    <row r="1478" spans="23:23">
      <c r="W1478">
        <v>1974</v>
      </c>
    </row>
    <row r="1479" spans="23:23">
      <c r="W1479">
        <v>1975</v>
      </c>
    </row>
    <row r="1480" spans="23:23">
      <c r="W1480">
        <v>1976</v>
      </c>
    </row>
    <row r="1481" spans="23:23">
      <c r="W1481">
        <v>1977</v>
      </c>
    </row>
    <row r="1482" spans="23:23">
      <c r="W1482">
        <v>1978</v>
      </c>
    </row>
    <row r="1483" spans="23:23">
      <c r="W1483">
        <v>1979</v>
      </c>
    </row>
    <row r="1484" spans="23:23">
      <c r="W1484">
        <v>1980</v>
      </c>
    </row>
    <row r="1485" spans="23:23">
      <c r="W1485">
        <v>1981</v>
      </c>
    </row>
    <row r="1486" spans="23:23">
      <c r="W1486">
        <v>1982</v>
      </c>
    </row>
    <row r="1487" spans="23:23">
      <c r="W1487">
        <v>1983</v>
      </c>
    </row>
    <row r="1488" spans="23:23">
      <c r="W1488">
        <v>1984</v>
      </c>
    </row>
    <row r="1489" spans="23:23">
      <c r="W1489">
        <v>1985</v>
      </c>
    </row>
    <row r="1490" spans="23:23">
      <c r="W1490">
        <v>1986</v>
      </c>
    </row>
    <row r="1491" spans="23:23">
      <c r="W1491">
        <v>1987</v>
      </c>
    </row>
    <row r="1492" spans="23:23">
      <c r="W1492">
        <v>1988</v>
      </c>
    </row>
    <row r="1493" spans="23:23">
      <c r="W1493">
        <v>1989</v>
      </c>
    </row>
    <row r="1494" spans="23:23">
      <c r="W1494">
        <v>1990</v>
      </c>
    </row>
    <row r="1495" spans="23:23">
      <c r="W1495">
        <v>1991</v>
      </c>
    </row>
    <row r="1496" spans="23:23">
      <c r="W1496">
        <v>1992</v>
      </c>
    </row>
    <row r="1497" spans="23:23">
      <c r="W1497">
        <v>1993</v>
      </c>
    </row>
    <row r="1498" spans="23:23">
      <c r="W1498">
        <v>1994</v>
      </c>
    </row>
    <row r="1499" spans="23:23">
      <c r="W1499">
        <v>1995</v>
      </c>
    </row>
    <row r="1500" spans="23:23">
      <c r="W1500">
        <v>1996</v>
      </c>
    </row>
    <row r="1501" spans="23:23">
      <c r="W1501">
        <v>1997</v>
      </c>
    </row>
    <row r="1502" spans="23:23">
      <c r="W1502">
        <v>1998</v>
      </c>
    </row>
    <row r="1503" spans="23:23">
      <c r="W1503">
        <v>1999</v>
      </c>
    </row>
    <row r="1504" spans="23:23">
      <c r="W1504">
        <v>2000</v>
      </c>
    </row>
    <row r="1505" spans="23:23">
      <c r="W1505">
        <v>2001</v>
      </c>
    </row>
    <row r="1506" spans="23:23">
      <c r="W1506">
        <v>2002</v>
      </c>
    </row>
    <row r="1507" spans="23:23">
      <c r="W1507">
        <v>2003</v>
      </c>
    </row>
    <row r="1508" spans="23:23">
      <c r="W1508">
        <v>2004</v>
      </c>
    </row>
    <row r="1509" spans="23:23">
      <c r="W1509">
        <v>2005</v>
      </c>
    </row>
    <row r="1510" spans="23:23">
      <c r="W1510">
        <v>2006</v>
      </c>
    </row>
    <row r="1511" spans="23:23">
      <c r="W1511">
        <v>2007</v>
      </c>
    </row>
    <row r="1512" spans="23:23">
      <c r="W1512">
        <v>2008</v>
      </c>
    </row>
    <row r="1513" spans="23:23">
      <c r="W1513">
        <v>2009</v>
      </c>
    </row>
    <row r="1514" spans="23:23">
      <c r="W1514">
        <v>2010</v>
      </c>
    </row>
    <row r="1515" spans="23:23">
      <c r="W1515">
        <v>2011</v>
      </c>
    </row>
    <row r="1516" spans="23:23">
      <c r="W1516">
        <v>2012</v>
      </c>
    </row>
    <row r="1517" spans="23:23">
      <c r="W1517">
        <v>2013</v>
      </c>
    </row>
    <row r="1518" spans="23:23">
      <c r="W1518">
        <v>2014</v>
      </c>
    </row>
    <row r="1519" spans="23:23">
      <c r="W1519">
        <v>2015</v>
      </c>
    </row>
    <row r="1520" spans="23:23">
      <c r="W1520">
        <v>2016</v>
      </c>
    </row>
    <row r="1521" spans="23:23">
      <c r="W1521">
        <v>2017</v>
      </c>
    </row>
    <row r="1522" spans="23:23">
      <c r="W1522">
        <v>2018</v>
      </c>
    </row>
    <row r="1523" spans="23:23">
      <c r="W1523">
        <v>2019</v>
      </c>
    </row>
    <row r="1524" spans="23:23">
      <c r="W1524">
        <v>2020</v>
      </c>
    </row>
    <row r="1525" spans="23:23">
      <c r="W1525">
        <v>2021</v>
      </c>
    </row>
    <row r="1526" spans="23:23">
      <c r="W1526">
        <v>2022</v>
      </c>
    </row>
    <row r="1527" spans="23:23">
      <c r="W1527">
        <v>2023</v>
      </c>
    </row>
    <row r="1528" spans="23:23">
      <c r="W1528">
        <v>2024</v>
      </c>
    </row>
    <row r="1529" spans="23:23">
      <c r="W1529">
        <v>2025</v>
      </c>
    </row>
    <row r="1530" spans="23:23">
      <c r="W1530">
        <v>2026</v>
      </c>
    </row>
    <row r="1531" spans="23:23">
      <c r="W1531">
        <v>2027</v>
      </c>
    </row>
    <row r="1532" spans="23:23">
      <c r="W1532">
        <v>2028</v>
      </c>
    </row>
    <row r="1533" spans="23:23">
      <c r="W1533">
        <v>2029</v>
      </c>
    </row>
    <row r="1534" spans="23:23">
      <c r="W1534">
        <v>2030</v>
      </c>
    </row>
    <row r="1535" spans="23:23">
      <c r="W1535">
        <v>2031</v>
      </c>
    </row>
    <row r="1536" spans="23:23">
      <c r="W1536">
        <v>2032</v>
      </c>
    </row>
    <row r="1537" spans="23:23">
      <c r="W1537">
        <v>2033</v>
      </c>
    </row>
    <row r="1538" spans="23:23">
      <c r="W1538">
        <v>2034</v>
      </c>
    </row>
    <row r="1539" spans="23:23">
      <c r="W1539">
        <v>2035</v>
      </c>
    </row>
    <row r="1540" spans="23:23">
      <c r="W1540">
        <v>2036</v>
      </c>
    </row>
    <row r="1541" spans="23:23">
      <c r="W1541">
        <v>2037</v>
      </c>
    </row>
    <row r="1542" spans="23:23">
      <c r="W1542">
        <v>2038</v>
      </c>
    </row>
    <row r="1543" spans="23:23">
      <c r="W1543">
        <v>2039</v>
      </c>
    </row>
    <row r="1544" spans="23:23">
      <c r="W1544">
        <v>2040</v>
      </c>
    </row>
    <row r="1545" spans="23:23">
      <c r="W1545">
        <v>2041</v>
      </c>
    </row>
    <row r="1546" spans="23:23">
      <c r="W1546">
        <v>2042</v>
      </c>
    </row>
    <row r="1547" spans="23:23">
      <c r="W1547">
        <v>2043</v>
      </c>
    </row>
    <row r="1548" spans="23:23">
      <c r="W1548">
        <v>2044</v>
      </c>
    </row>
    <row r="1549" spans="23:23">
      <c r="W1549">
        <v>2045</v>
      </c>
    </row>
    <row r="1550" spans="23:23">
      <c r="W1550">
        <v>2046</v>
      </c>
    </row>
    <row r="1551" spans="23:23">
      <c r="W1551">
        <v>2047</v>
      </c>
    </row>
    <row r="1552" spans="23:23">
      <c r="W1552">
        <v>2048</v>
      </c>
    </row>
    <row r="1553" spans="23:23">
      <c r="W1553">
        <v>2049</v>
      </c>
    </row>
    <row r="1554" spans="23:23">
      <c r="W1554">
        <v>2050</v>
      </c>
    </row>
    <row r="1555" spans="23:23">
      <c r="W1555">
        <v>2051</v>
      </c>
    </row>
    <row r="1556" spans="23:23">
      <c r="W1556">
        <v>2052</v>
      </c>
    </row>
    <row r="1557" spans="23:23">
      <c r="W1557">
        <v>2053</v>
      </c>
    </row>
    <row r="1558" spans="23:23">
      <c r="W1558">
        <v>2054</v>
      </c>
    </row>
    <row r="1559" spans="23:23">
      <c r="W1559">
        <v>2055</v>
      </c>
    </row>
    <row r="1560" spans="23:23">
      <c r="W1560">
        <v>2056</v>
      </c>
    </row>
    <row r="1561" spans="23:23">
      <c r="W1561">
        <v>2057</v>
      </c>
    </row>
    <row r="1562" spans="23:23">
      <c r="W1562">
        <v>2058</v>
      </c>
    </row>
    <row r="1563" spans="23:23">
      <c r="W1563">
        <v>2059</v>
      </c>
    </row>
    <row r="1564" spans="23:23">
      <c r="W1564">
        <v>2060</v>
      </c>
    </row>
    <row r="1565" spans="23:23">
      <c r="W1565">
        <v>2061</v>
      </c>
    </row>
    <row r="1566" spans="23:23">
      <c r="W1566">
        <v>2062</v>
      </c>
    </row>
    <row r="1567" spans="23:23">
      <c r="W1567">
        <v>2063</v>
      </c>
    </row>
    <row r="1568" spans="23:23">
      <c r="W1568">
        <v>2064</v>
      </c>
    </row>
    <row r="1569" spans="23:23">
      <c r="W1569">
        <v>2065</v>
      </c>
    </row>
    <row r="1570" spans="23:23">
      <c r="W1570">
        <v>2066</v>
      </c>
    </row>
    <row r="1571" spans="23:23">
      <c r="W1571">
        <v>2067</v>
      </c>
    </row>
    <row r="1572" spans="23:23">
      <c r="W1572">
        <v>2068</v>
      </c>
    </row>
    <row r="1573" spans="23:23">
      <c r="W1573">
        <v>2069</v>
      </c>
    </row>
    <row r="1574" spans="23:23">
      <c r="W1574">
        <v>2070</v>
      </c>
    </row>
    <row r="1575" spans="23:23">
      <c r="W1575">
        <v>2071</v>
      </c>
    </row>
    <row r="1576" spans="23:23">
      <c r="W1576">
        <v>2072</v>
      </c>
    </row>
    <row r="1577" spans="23:23">
      <c r="W1577">
        <v>2073</v>
      </c>
    </row>
    <row r="1578" spans="23:23">
      <c r="W1578">
        <v>2074</v>
      </c>
    </row>
    <row r="1579" spans="23:23">
      <c r="W1579">
        <v>2075</v>
      </c>
    </row>
    <row r="1580" spans="23:23">
      <c r="W1580">
        <v>2076</v>
      </c>
    </row>
    <row r="1581" spans="23:23">
      <c r="W1581">
        <v>2077</v>
      </c>
    </row>
    <row r="1582" spans="23:23">
      <c r="W1582">
        <v>2078</v>
      </c>
    </row>
    <row r="1583" spans="23:23">
      <c r="W1583">
        <v>2079</v>
      </c>
    </row>
    <row r="1584" spans="23:23">
      <c r="W1584">
        <v>2080</v>
      </c>
    </row>
    <row r="1585" spans="23:23">
      <c r="W1585">
        <v>2081</v>
      </c>
    </row>
    <row r="1586" spans="23:23">
      <c r="W1586">
        <v>2082</v>
      </c>
    </row>
    <row r="1587" spans="23:23">
      <c r="W1587">
        <v>2083</v>
      </c>
    </row>
    <row r="1588" spans="23:23">
      <c r="W1588">
        <v>2084</v>
      </c>
    </row>
    <row r="1589" spans="23:23">
      <c r="W1589">
        <v>2085</v>
      </c>
    </row>
    <row r="1590" spans="23:23">
      <c r="W1590">
        <v>2086</v>
      </c>
    </row>
    <row r="1591" spans="23:23">
      <c r="W1591">
        <v>2087</v>
      </c>
    </row>
    <row r="1592" spans="23:23">
      <c r="W1592">
        <v>2088</v>
      </c>
    </row>
    <row r="1593" spans="23:23">
      <c r="W1593">
        <v>2089</v>
      </c>
    </row>
    <row r="1594" spans="23:23">
      <c r="W1594">
        <v>2090</v>
      </c>
    </row>
    <row r="1595" spans="23:23">
      <c r="W1595">
        <v>2091</v>
      </c>
    </row>
    <row r="1596" spans="23:23">
      <c r="W1596">
        <v>2092</v>
      </c>
    </row>
    <row r="1597" spans="23:23">
      <c r="W1597">
        <v>2093</v>
      </c>
    </row>
    <row r="1598" spans="23:23">
      <c r="W1598">
        <v>2094</v>
      </c>
    </row>
    <row r="1599" spans="23:23">
      <c r="W1599">
        <v>2095</v>
      </c>
    </row>
    <row r="1600" spans="23:23">
      <c r="W1600">
        <v>2096</v>
      </c>
    </row>
    <row r="1601" spans="23:23">
      <c r="W1601">
        <v>2097</v>
      </c>
    </row>
    <row r="1602" spans="23:23">
      <c r="W1602">
        <v>2098</v>
      </c>
    </row>
    <row r="1603" spans="23:23">
      <c r="W1603">
        <v>2099</v>
      </c>
    </row>
    <row r="1604" spans="23:23">
      <c r="W1604">
        <v>2100</v>
      </c>
    </row>
    <row r="1605" spans="23:23">
      <c r="W1605">
        <v>2101</v>
      </c>
    </row>
    <row r="1606" spans="23:23">
      <c r="W1606">
        <v>2102</v>
      </c>
    </row>
    <row r="1607" spans="23:23">
      <c r="W1607">
        <v>2103</v>
      </c>
    </row>
    <row r="1608" spans="23:23">
      <c r="W1608">
        <v>2104</v>
      </c>
    </row>
    <row r="1609" spans="23:23">
      <c r="W1609">
        <v>2105</v>
      </c>
    </row>
    <row r="1610" spans="23:23">
      <c r="W1610">
        <v>2106</v>
      </c>
    </row>
    <row r="1611" spans="23:23">
      <c r="W1611">
        <v>2107</v>
      </c>
    </row>
    <row r="1612" spans="23:23">
      <c r="W1612">
        <v>2108</v>
      </c>
    </row>
    <row r="1613" spans="23:23">
      <c r="W1613">
        <v>2109</v>
      </c>
    </row>
    <row r="1614" spans="23:23">
      <c r="W1614">
        <v>2110</v>
      </c>
    </row>
    <row r="1615" spans="23:23">
      <c r="W1615">
        <v>2111</v>
      </c>
    </row>
    <row r="1616" spans="23:23">
      <c r="W1616">
        <v>2112</v>
      </c>
    </row>
    <row r="1617" spans="23:23">
      <c r="W1617">
        <v>2113</v>
      </c>
    </row>
    <row r="1618" spans="23:23">
      <c r="W1618">
        <v>2114</v>
      </c>
    </row>
    <row r="1619" spans="23:23">
      <c r="W1619">
        <v>2115</v>
      </c>
    </row>
    <row r="1620" spans="23:23">
      <c r="W1620">
        <v>2116</v>
      </c>
    </row>
    <row r="1621" spans="23:23">
      <c r="W1621">
        <v>2117</v>
      </c>
    </row>
    <row r="1622" spans="23:23">
      <c r="W1622">
        <v>2118</v>
      </c>
    </row>
    <row r="1623" spans="23:23">
      <c r="W1623">
        <v>2119</v>
      </c>
    </row>
    <row r="1624" spans="23:23">
      <c r="W1624">
        <v>2120</v>
      </c>
    </row>
    <row r="1625" spans="23:23">
      <c r="W1625">
        <v>2121</v>
      </c>
    </row>
    <row r="1626" spans="23:23">
      <c r="W1626">
        <v>2122</v>
      </c>
    </row>
    <row r="1627" spans="23:23">
      <c r="W1627">
        <v>2123</v>
      </c>
    </row>
    <row r="1628" spans="23:23">
      <c r="W1628">
        <v>2124</v>
      </c>
    </row>
    <row r="1629" spans="23:23">
      <c r="W1629">
        <v>2125</v>
      </c>
    </row>
    <row r="1630" spans="23:23">
      <c r="W1630">
        <v>2126</v>
      </c>
    </row>
    <row r="1631" spans="23:23">
      <c r="W1631">
        <v>2127</v>
      </c>
    </row>
    <row r="1632" spans="23:23">
      <c r="W1632">
        <v>2128</v>
      </c>
    </row>
    <row r="1633" spans="23:23">
      <c r="W1633">
        <v>2129</v>
      </c>
    </row>
    <row r="1634" spans="23:23">
      <c r="W1634">
        <v>2130</v>
      </c>
    </row>
    <row r="1635" spans="23:23">
      <c r="W1635">
        <v>2131</v>
      </c>
    </row>
    <row r="1636" spans="23:23">
      <c r="W1636">
        <v>2132</v>
      </c>
    </row>
    <row r="1637" spans="23:23">
      <c r="W1637">
        <v>2133</v>
      </c>
    </row>
    <row r="1638" spans="23:23">
      <c r="W1638">
        <v>2134</v>
      </c>
    </row>
    <row r="1639" spans="23:23">
      <c r="W1639">
        <v>2135</v>
      </c>
    </row>
    <row r="1640" spans="23:23">
      <c r="W1640">
        <v>2136</v>
      </c>
    </row>
    <row r="1641" spans="23:23">
      <c r="W1641">
        <v>2137</v>
      </c>
    </row>
    <row r="1642" spans="23:23">
      <c r="W1642">
        <v>2138</v>
      </c>
    </row>
    <row r="1643" spans="23:23">
      <c r="W1643">
        <v>2139</v>
      </c>
    </row>
    <row r="1644" spans="23:23">
      <c r="W1644">
        <v>2140</v>
      </c>
    </row>
    <row r="1645" spans="23:23">
      <c r="W1645">
        <v>2141</v>
      </c>
    </row>
    <row r="1646" spans="23:23">
      <c r="W1646">
        <v>2142</v>
      </c>
    </row>
    <row r="1647" spans="23:23">
      <c r="W1647">
        <v>2143</v>
      </c>
    </row>
    <row r="1648" spans="23:23">
      <c r="W1648">
        <v>2144</v>
      </c>
    </row>
    <row r="1649" spans="23:23">
      <c r="W1649">
        <v>2145</v>
      </c>
    </row>
    <row r="1650" spans="23:23">
      <c r="W1650">
        <v>2146</v>
      </c>
    </row>
    <row r="1651" spans="23:23">
      <c r="W1651">
        <v>2147</v>
      </c>
    </row>
    <row r="1652" spans="23:23">
      <c r="W1652">
        <v>2148</v>
      </c>
    </row>
    <row r="1653" spans="23:23">
      <c r="W1653">
        <v>2149</v>
      </c>
    </row>
    <row r="1654" spans="23:23">
      <c r="W1654">
        <v>2150</v>
      </c>
    </row>
    <row r="1655" spans="23:23">
      <c r="W1655">
        <v>2151</v>
      </c>
    </row>
    <row r="1656" spans="23:23">
      <c r="W1656">
        <v>2152</v>
      </c>
    </row>
    <row r="1657" spans="23:23">
      <c r="W1657">
        <v>2153</v>
      </c>
    </row>
    <row r="1658" spans="23:23">
      <c r="W1658">
        <v>2154</v>
      </c>
    </row>
    <row r="1659" spans="23:23">
      <c r="W1659">
        <v>2155</v>
      </c>
    </row>
    <row r="1660" spans="23:23">
      <c r="W1660">
        <v>2156</v>
      </c>
    </row>
    <row r="1661" spans="23:23">
      <c r="W1661">
        <v>2157</v>
      </c>
    </row>
    <row r="1662" spans="23:23">
      <c r="W1662">
        <v>2158</v>
      </c>
    </row>
    <row r="1663" spans="23:23">
      <c r="W1663">
        <v>2159</v>
      </c>
    </row>
    <row r="1664" spans="23:23">
      <c r="W1664">
        <v>2160</v>
      </c>
    </row>
    <row r="1665" spans="23:23">
      <c r="W1665">
        <v>2161</v>
      </c>
    </row>
    <row r="1666" spans="23:23">
      <c r="W1666">
        <v>2162</v>
      </c>
    </row>
    <row r="1667" spans="23:23">
      <c r="W1667">
        <v>2163</v>
      </c>
    </row>
    <row r="1668" spans="23:23">
      <c r="W1668">
        <v>2164</v>
      </c>
    </row>
    <row r="1669" spans="23:23">
      <c r="W1669">
        <v>2165</v>
      </c>
    </row>
    <row r="1670" spans="23:23">
      <c r="W1670">
        <v>2166</v>
      </c>
    </row>
    <row r="1671" spans="23:23">
      <c r="W1671">
        <v>2167</v>
      </c>
    </row>
    <row r="1672" spans="23:23">
      <c r="W1672">
        <v>2168</v>
      </c>
    </row>
    <row r="1673" spans="23:23">
      <c r="W1673">
        <v>2169</v>
      </c>
    </row>
    <row r="1674" spans="23:23">
      <c r="W1674">
        <v>2170</v>
      </c>
    </row>
    <row r="1675" spans="23:23">
      <c r="W1675">
        <v>2171</v>
      </c>
    </row>
    <row r="1676" spans="23:23">
      <c r="W1676">
        <v>2172</v>
      </c>
    </row>
    <row r="1677" spans="23:23">
      <c r="W1677">
        <v>2173</v>
      </c>
    </row>
    <row r="1678" spans="23:23">
      <c r="W1678">
        <v>2174</v>
      </c>
    </row>
    <row r="1679" spans="23:23">
      <c r="W1679">
        <v>2175</v>
      </c>
    </row>
    <row r="1680" spans="23:23">
      <c r="W1680">
        <v>2176</v>
      </c>
    </row>
    <row r="1681" spans="23:23">
      <c r="W1681">
        <v>2177</v>
      </c>
    </row>
    <row r="1682" spans="23:23">
      <c r="W1682">
        <v>2178</v>
      </c>
    </row>
    <row r="1683" spans="23:23">
      <c r="W1683">
        <v>2179</v>
      </c>
    </row>
    <row r="1684" spans="23:23">
      <c r="W1684">
        <v>2180</v>
      </c>
    </row>
    <row r="1685" spans="23:23">
      <c r="W1685">
        <v>2181</v>
      </c>
    </row>
    <row r="1686" spans="23:23">
      <c r="W1686">
        <v>2182</v>
      </c>
    </row>
    <row r="1687" spans="23:23">
      <c r="W1687">
        <v>2183</v>
      </c>
    </row>
    <row r="1688" spans="23:23">
      <c r="W1688">
        <v>2184</v>
      </c>
    </row>
    <row r="1689" spans="23:23">
      <c r="W1689">
        <v>2185</v>
      </c>
    </row>
    <row r="1690" spans="23:23">
      <c r="W1690">
        <v>2186</v>
      </c>
    </row>
    <row r="1691" spans="23:23">
      <c r="W1691">
        <v>2187</v>
      </c>
    </row>
    <row r="1692" spans="23:23">
      <c r="W1692">
        <v>2188</v>
      </c>
    </row>
    <row r="1693" spans="23:23">
      <c r="W1693">
        <v>2189</v>
      </c>
    </row>
    <row r="1694" spans="23:23">
      <c r="W1694">
        <v>2190</v>
      </c>
    </row>
    <row r="1695" spans="23:23">
      <c r="W1695">
        <v>2191</v>
      </c>
    </row>
    <row r="1696" spans="23:23">
      <c r="W1696">
        <v>2192</v>
      </c>
    </row>
    <row r="1697" spans="23:23">
      <c r="W1697">
        <v>2193</v>
      </c>
    </row>
    <row r="1698" spans="23:23">
      <c r="W1698">
        <v>2194</v>
      </c>
    </row>
    <row r="1699" spans="23:23">
      <c r="W1699">
        <v>2195</v>
      </c>
    </row>
    <row r="1700" spans="23:23">
      <c r="W1700">
        <v>2196</v>
      </c>
    </row>
    <row r="1701" spans="23:23">
      <c r="W1701">
        <v>2197</v>
      </c>
    </row>
    <row r="1702" spans="23:23">
      <c r="W1702">
        <v>2198</v>
      </c>
    </row>
    <row r="1703" spans="23:23">
      <c r="W1703">
        <v>2199</v>
      </c>
    </row>
    <row r="1704" spans="23:23">
      <c r="W1704">
        <v>2200</v>
      </c>
    </row>
    <row r="1705" spans="23:23">
      <c r="W1705">
        <v>2201</v>
      </c>
    </row>
    <row r="1706" spans="23:23">
      <c r="W1706">
        <v>2202</v>
      </c>
    </row>
    <row r="1707" spans="23:23">
      <c r="W1707">
        <v>2203</v>
      </c>
    </row>
    <row r="1708" spans="23:23">
      <c r="W1708">
        <v>2204</v>
      </c>
    </row>
    <row r="1709" spans="23:23">
      <c r="W1709">
        <v>2205</v>
      </c>
    </row>
    <row r="1710" spans="23:23">
      <c r="W1710">
        <v>2206</v>
      </c>
    </row>
    <row r="1711" spans="23:23">
      <c r="W1711">
        <v>2207</v>
      </c>
    </row>
    <row r="1712" spans="23:23">
      <c r="W1712">
        <v>2208</v>
      </c>
    </row>
    <row r="1713" spans="23:23">
      <c r="W1713">
        <v>2209</v>
      </c>
    </row>
    <row r="1714" spans="23:23">
      <c r="W1714">
        <v>2210</v>
      </c>
    </row>
    <row r="1715" spans="23:23">
      <c r="W1715">
        <v>2211</v>
      </c>
    </row>
    <row r="1716" spans="23:23">
      <c r="W1716">
        <v>2212</v>
      </c>
    </row>
    <row r="1717" spans="23:23">
      <c r="W1717">
        <v>2213</v>
      </c>
    </row>
    <row r="1718" spans="23:23">
      <c r="W1718">
        <v>2214</v>
      </c>
    </row>
    <row r="1719" spans="23:23">
      <c r="W1719">
        <v>2215</v>
      </c>
    </row>
    <row r="1720" spans="23:23">
      <c r="W1720">
        <v>2216</v>
      </c>
    </row>
    <row r="1721" spans="23:23">
      <c r="W1721">
        <v>2217</v>
      </c>
    </row>
    <row r="1722" spans="23:23">
      <c r="W1722">
        <v>2218</v>
      </c>
    </row>
    <row r="1723" spans="23:23">
      <c r="W1723">
        <v>2219</v>
      </c>
    </row>
    <row r="1724" spans="23:23">
      <c r="W1724">
        <v>2220</v>
      </c>
    </row>
    <row r="1725" spans="23:23">
      <c r="W1725">
        <v>2221</v>
      </c>
    </row>
    <row r="1726" spans="23:23">
      <c r="W1726">
        <v>2222</v>
      </c>
    </row>
    <row r="1727" spans="23:23">
      <c r="W1727">
        <v>2223</v>
      </c>
    </row>
    <row r="1728" spans="23:23">
      <c r="W1728">
        <v>2224</v>
      </c>
    </row>
    <row r="1729" spans="23:23">
      <c r="W1729">
        <v>2225</v>
      </c>
    </row>
    <row r="1730" spans="23:23">
      <c r="W1730">
        <v>2226</v>
      </c>
    </row>
    <row r="1731" spans="23:23">
      <c r="W1731">
        <v>2227</v>
      </c>
    </row>
    <row r="1732" spans="23:23">
      <c r="W1732">
        <v>2228</v>
      </c>
    </row>
    <row r="1733" spans="23:23">
      <c r="W1733">
        <v>2229</v>
      </c>
    </row>
    <row r="1734" spans="23:23">
      <c r="W1734">
        <v>2230</v>
      </c>
    </row>
    <row r="1735" spans="23:23">
      <c r="W1735">
        <v>2231</v>
      </c>
    </row>
    <row r="1736" spans="23:23">
      <c r="W1736">
        <v>2232</v>
      </c>
    </row>
    <row r="1737" spans="23:23">
      <c r="W1737">
        <v>2233</v>
      </c>
    </row>
    <row r="1738" spans="23:23">
      <c r="W1738">
        <v>2234</v>
      </c>
    </row>
    <row r="1739" spans="23:23">
      <c r="W1739">
        <v>2235</v>
      </c>
    </row>
    <row r="1740" spans="23:23">
      <c r="W1740">
        <v>2236</v>
      </c>
    </row>
    <row r="1741" spans="23:23">
      <c r="W1741">
        <v>2237</v>
      </c>
    </row>
    <row r="1742" spans="23:23">
      <c r="W1742">
        <v>2238</v>
      </c>
    </row>
    <row r="1743" spans="23:23">
      <c r="W1743">
        <v>2239</v>
      </c>
    </row>
    <row r="1744" spans="23:23">
      <c r="W1744">
        <v>2240</v>
      </c>
    </row>
    <row r="1745" spans="23:23">
      <c r="W1745">
        <v>2241</v>
      </c>
    </row>
    <row r="1746" spans="23:23">
      <c r="W1746">
        <v>2242</v>
      </c>
    </row>
    <row r="1747" spans="23:23">
      <c r="W1747">
        <v>2243</v>
      </c>
    </row>
    <row r="1748" spans="23:23">
      <c r="W1748">
        <v>2244</v>
      </c>
    </row>
    <row r="1749" spans="23:23">
      <c r="W1749">
        <v>2245</v>
      </c>
    </row>
    <row r="1750" spans="23:23">
      <c r="W1750">
        <v>2246</v>
      </c>
    </row>
    <row r="1751" spans="23:23">
      <c r="W1751">
        <v>2247</v>
      </c>
    </row>
    <row r="1752" spans="23:23">
      <c r="W1752">
        <v>2248</v>
      </c>
    </row>
    <row r="1753" spans="23:23">
      <c r="W1753">
        <v>2249</v>
      </c>
    </row>
    <row r="1754" spans="23:23">
      <c r="W1754">
        <v>2250</v>
      </c>
    </row>
    <row r="1755" spans="23:23">
      <c r="W1755">
        <v>2251</v>
      </c>
    </row>
    <row r="1756" spans="23:23">
      <c r="W1756">
        <v>2252</v>
      </c>
    </row>
    <row r="1757" spans="23:23">
      <c r="W1757">
        <v>2253</v>
      </c>
    </row>
    <row r="1758" spans="23:23">
      <c r="W1758">
        <v>2254</v>
      </c>
    </row>
    <row r="1759" spans="23:23">
      <c r="W1759">
        <v>2255</v>
      </c>
    </row>
    <row r="1760" spans="23:23">
      <c r="W1760">
        <v>2256</v>
      </c>
    </row>
    <row r="1761" spans="23:23">
      <c r="W1761">
        <v>2257</v>
      </c>
    </row>
    <row r="1762" spans="23:23">
      <c r="W1762">
        <v>2258</v>
      </c>
    </row>
    <row r="1763" spans="23:23">
      <c r="W1763">
        <v>2259</v>
      </c>
    </row>
    <row r="1764" spans="23:23">
      <c r="W1764">
        <v>2260</v>
      </c>
    </row>
    <row r="1765" spans="23:23">
      <c r="W1765">
        <v>2261</v>
      </c>
    </row>
    <row r="1766" spans="23:23">
      <c r="W1766">
        <v>2262</v>
      </c>
    </row>
    <row r="1767" spans="23:23">
      <c r="W1767">
        <v>2263</v>
      </c>
    </row>
    <row r="1768" spans="23:23">
      <c r="W1768">
        <v>2264</v>
      </c>
    </row>
    <row r="1769" spans="23:23">
      <c r="W1769">
        <v>2265</v>
      </c>
    </row>
    <row r="1770" spans="23:23">
      <c r="W1770">
        <v>2266</v>
      </c>
    </row>
    <row r="1771" spans="23:23">
      <c r="W1771">
        <v>2267</v>
      </c>
    </row>
    <row r="1772" spans="23:23">
      <c r="W1772">
        <v>2268</v>
      </c>
    </row>
    <row r="1773" spans="23:23">
      <c r="W1773">
        <v>2269</v>
      </c>
    </row>
    <row r="1774" spans="23:23">
      <c r="W1774">
        <v>2270</v>
      </c>
    </row>
    <row r="1775" spans="23:23">
      <c r="W1775">
        <v>2271</v>
      </c>
    </row>
    <row r="1776" spans="23:23">
      <c r="W1776">
        <v>2272</v>
      </c>
    </row>
    <row r="1777" spans="23:23">
      <c r="W1777">
        <v>2273</v>
      </c>
    </row>
    <row r="1778" spans="23:23">
      <c r="W1778">
        <v>2274</v>
      </c>
    </row>
    <row r="1779" spans="23:23">
      <c r="W1779">
        <v>2275</v>
      </c>
    </row>
    <row r="1780" spans="23:23">
      <c r="W1780">
        <v>2276</v>
      </c>
    </row>
    <row r="1781" spans="23:23">
      <c r="W1781">
        <v>2277</v>
      </c>
    </row>
    <row r="1782" spans="23:23">
      <c r="W1782">
        <v>2278</v>
      </c>
    </row>
    <row r="1783" spans="23:23">
      <c r="W1783">
        <v>2279</v>
      </c>
    </row>
    <row r="1784" spans="23:23">
      <c r="W1784">
        <v>2280</v>
      </c>
    </row>
    <row r="1785" spans="23:23">
      <c r="W1785">
        <v>2281</v>
      </c>
    </row>
    <row r="1786" spans="23:23">
      <c r="W1786">
        <v>2282</v>
      </c>
    </row>
    <row r="1787" spans="23:23">
      <c r="W1787">
        <v>2283</v>
      </c>
    </row>
    <row r="1788" spans="23:23">
      <c r="W1788">
        <v>2284</v>
      </c>
    </row>
    <row r="1789" spans="23:23">
      <c r="W1789">
        <v>2285</v>
      </c>
    </row>
    <row r="1790" spans="23:23">
      <c r="W1790">
        <v>2286</v>
      </c>
    </row>
    <row r="1791" spans="23:23">
      <c r="W1791">
        <v>2287</v>
      </c>
    </row>
    <row r="1792" spans="23:23">
      <c r="W1792">
        <v>2288</v>
      </c>
    </row>
    <row r="1793" spans="23:23">
      <c r="W1793">
        <v>2289</v>
      </c>
    </row>
    <row r="1794" spans="23:23">
      <c r="W1794">
        <v>2290</v>
      </c>
    </row>
    <row r="1795" spans="23:23">
      <c r="W1795">
        <v>2291</v>
      </c>
    </row>
    <row r="1796" spans="23:23">
      <c r="W1796">
        <v>2292</v>
      </c>
    </row>
    <row r="1797" spans="23:23">
      <c r="W1797">
        <v>2293</v>
      </c>
    </row>
    <row r="1798" spans="23:23">
      <c r="W1798">
        <v>2294</v>
      </c>
    </row>
    <row r="1799" spans="23:23">
      <c r="W1799">
        <v>2295</v>
      </c>
    </row>
    <row r="1800" spans="23:23">
      <c r="W1800">
        <v>2296</v>
      </c>
    </row>
    <row r="1801" spans="23:23">
      <c r="W1801">
        <v>2297</v>
      </c>
    </row>
    <row r="1802" spans="23:23">
      <c r="W1802">
        <v>2298</v>
      </c>
    </row>
    <row r="1803" spans="23:23">
      <c r="W1803">
        <v>2299</v>
      </c>
    </row>
    <row r="1804" spans="23:23">
      <c r="W1804">
        <v>2300</v>
      </c>
    </row>
    <row r="1805" spans="23:23">
      <c r="W1805">
        <v>2301</v>
      </c>
    </row>
    <row r="1806" spans="23:23">
      <c r="W1806">
        <v>2302</v>
      </c>
    </row>
    <row r="1807" spans="23:23">
      <c r="W1807">
        <v>2303</v>
      </c>
    </row>
    <row r="1808" spans="23:23">
      <c r="W1808">
        <v>2304</v>
      </c>
    </row>
    <row r="1809" spans="23:23">
      <c r="W1809">
        <v>2305</v>
      </c>
    </row>
    <row r="1810" spans="23:23">
      <c r="W1810">
        <v>2306</v>
      </c>
    </row>
    <row r="1811" spans="23:23">
      <c r="W1811">
        <v>2307</v>
      </c>
    </row>
    <row r="1812" spans="23:23">
      <c r="W1812">
        <v>2308</v>
      </c>
    </row>
    <row r="1813" spans="23:23">
      <c r="W1813">
        <v>2309</v>
      </c>
    </row>
    <row r="1814" spans="23:23">
      <c r="W1814">
        <v>2310</v>
      </c>
    </row>
    <row r="1815" spans="23:23">
      <c r="W1815">
        <v>2311</v>
      </c>
    </row>
    <row r="1816" spans="23:23">
      <c r="W1816">
        <v>2312</v>
      </c>
    </row>
    <row r="1817" spans="23:23">
      <c r="W1817">
        <v>2313</v>
      </c>
    </row>
    <row r="1818" spans="23:23">
      <c r="W1818">
        <v>2314</v>
      </c>
    </row>
    <row r="1819" spans="23:23">
      <c r="W1819">
        <v>2315</v>
      </c>
    </row>
    <row r="1820" spans="23:23">
      <c r="W1820">
        <v>2316</v>
      </c>
    </row>
    <row r="1821" spans="23:23">
      <c r="W1821">
        <v>2317</v>
      </c>
    </row>
    <row r="1822" spans="23:23">
      <c r="W1822">
        <v>2318</v>
      </c>
    </row>
    <row r="1823" spans="23:23">
      <c r="W1823">
        <v>2319</v>
      </c>
    </row>
    <row r="1824" spans="23:23">
      <c r="W1824">
        <v>2320</v>
      </c>
    </row>
    <row r="1825" spans="23:23">
      <c r="W1825">
        <v>2321</v>
      </c>
    </row>
    <row r="1826" spans="23:23">
      <c r="W1826">
        <v>2322</v>
      </c>
    </row>
    <row r="1827" spans="23:23">
      <c r="W1827">
        <v>2323</v>
      </c>
    </row>
    <row r="1828" spans="23:23">
      <c r="W1828">
        <v>2324</v>
      </c>
    </row>
    <row r="1829" spans="23:23">
      <c r="W1829">
        <v>2325</v>
      </c>
    </row>
    <row r="1830" spans="23:23">
      <c r="W1830">
        <v>2326</v>
      </c>
    </row>
    <row r="1831" spans="23:23">
      <c r="W1831">
        <v>2327</v>
      </c>
    </row>
    <row r="1832" spans="23:23">
      <c r="W1832">
        <v>2328</v>
      </c>
    </row>
    <row r="1833" spans="23:23">
      <c r="W1833">
        <v>2329</v>
      </c>
    </row>
    <row r="1834" spans="23:23">
      <c r="W1834">
        <v>2330</v>
      </c>
    </row>
    <row r="1835" spans="23:23">
      <c r="W1835">
        <v>2331</v>
      </c>
    </row>
    <row r="1836" spans="23:23">
      <c r="W1836">
        <v>2332</v>
      </c>
    </row>
    <row r="1837" spans="23:23">
      <c r="W1837">
        <v>2333</v>
      </c>
    </row>
    <row r="1838" spans="23:23">
      <c r="W1838">
        <v>2334</v>
      </c>
    </row>
    <row r="1839" spans="23:23">
      <c r="W1839">
        <v>2335</v>
      </c>
    </row>
    <row r="1840" spans="23:23">
      <c r="W1840">
        <v>2336</v>
      </c>
    </row>
    <row r="1841" spans="23:23">
      <c r="W1841">
        <v>2337</v>
      </c>
    </row>
    <row r="1842" spans="23:23">
      <c r="W1842">
        <v>2338</v>
      </c>
    </row>
    <row r="1843" spans="23:23">
      <c r="W1843">
        <v>2339</v>
      </c>
    </row>
    <row r="1844" spans="23:23">
      <c r="W1844">
        <v>2340</v>
      </c>
    </row>
    <row r="1845" spans="23:23">
      <c r="W1845">
        <v>2341</v>
      </c>
    </row>
    <row r="1846" spans="23:23">
      <c r="W1846">
        <v>2342</v>
      </c>
    </row>
    <row r="1847" spans="23:23">
      <c r="W1847">
        <v>2343</v>
      </c>
    </row>
    <row r="1848" spans="23:23">
      <c r="W1848">
        <v>2344</v>
      </c>
    </row>
    <row r="1849" spans="23:23">
      <c r="W1849">
        <v>2345</v>
      </c>
    </row>
    <row r="1850" spans="23:23">
      <c r="W1850">
        <v>2346</v>
      </c>
    </row>
    <row r="1851" spans="23:23">
      <c r="W1851">
        <v>2347</v>
      </c>
    </row>
    <row r="1852" spans="23:23">
      <c r="W1852">
        <v>2348</v>
      </c>
    </row>
    <row r="1853" spans="23:23">
      <c r="W1853">
        <v>2349</v>
      </c>
    </row>
    <row r="1854" spans="23:23">
      <c r="W1854">
        <v>2350</v>
      </c>
    </row>
    <row r="1855" spans="23:23">
      <c r="W1855">
        <v>2351</v>
      </c>
    </row>
    <row r="1856" spans="23:23">
      <c r="W1856">
        <v>2352</v>
      </c>
    </row>
    <row r="1857" spans="23:23">
      <c r="W1857">
        <v>2353</v>
      </c>
    </row>
    <row r="1858" spans="23:23">
      <c r="W1858">
        <v>2354</v>
      </c>
    </row>
    <row r="1859" spans="23:23">
      <c r="W1859">
        <v>2355</v>
      </c>
    </row>
    <row r="1860" spans="23:23">
      <c r="W1860">
        <v>2356</v>
      </c>
    </row>
    <row r="1861" spans="23:23">
      <c r="W1861">
        <v>2357</v>
      </c>
    </row>
    <row r="1862" spans="23:23">
      <c r="W1862">
        <v>2358</v>
      </c>
    </row>
    <row r="1863" spans="23:23">
      <c r="W1863">
        <v>2359</v>
      </c>
    </row>
    <row r="1864" spans="23:23">
      <c r="W1864">
        <v>2360</v>
      </c>
    </row>
    <row r="1865" spans="23:23">
      <c r="W1865">
        <v>2361</v>
      </c>
    </row>
    <row r="1866" spans="23:23">
      <c r="W1866">
        <v>2362</v>
      </c>
    </row>
    <row r="1867" spans="23:23">
      <c r="W1867">
        <v>2363</v>
      </c>
    </row>
    <row r="1868" spans="23:23">
      <c r="W1868">
        <v>2364</v>
      </c>
    </row>
    <row r="1869" spans="23:23">
      <c r="W1869">
        <v>2365</v>
      </c>
    </row>
    <row r="1870" spans="23:23">
      <c r="W1870">
        <v>2366</v>
      </c>
    </row>
    <row r="1871" spans="23:23">
      <c r="W1871">
        <v>2367</v>
      </c>
    </row>
    <row r="1872" spans="23:23">
      <c r="W1872">
        <v>2368</v>
      </c>
    </row>
    <row r="1873" spans="23:23">
      <c r="W1873">
        <v>2369</v>
      </c>
    </row>
    <row r="1874" spans="23:23">
      <c r="W1874">
        <v>2370</v>
      </c>
    </row>
    <row r="1875" spans="23:23">
      <c r="W1875">
        <v>2371</v>
      </c>
    </row>
    <row r="1876" spans="23:23">
      <c r="W1876">
        <v>2372</v>
      </c>
    </row>
    <row r="1877" spans="23:23">
      <c r="W1877">
        <v>2373</v>
      </c>
    </row>
    <row r="1878" spans="23:23">
      <c r="W1878">
        <v>2374</v>
      </c>
    </row>
    <row r="1879" spans="23:23">
      <c r="W1879">
        <v>2375</v>
      </c>
    </row>
    <row r="1880" spans="23:23">
      <c r="W1880">
        <v>2376</v>
      </c>
    </row>
    <row r="1881" spans="23:23">
      <c r="W1881">
        <v>2377</v>
      </c>
    </row>
    <row r="1882" spans="23:23">
      <c r="W1882">
        <v>2378</v>
      </c>
    </row>
    <row r="1883" spans="23:23">
      <c r="W1883">
        <v>2379</v>
      </c>
    </row>
    <row r="1884" spans="23:23">
      <c r="W1884">
        <v>2380</v>
      </c>
    </row>
    <row r="1885" spans="23:23">
      <c r="W1885">
        <v>2381</v>
      </c>
    </row>
    <row r="1886" spans="23:23">
      <c r="W1886">
        <v>2382</v>
      </c>
    </row>
    <row r="1887" spans="23:23">
      <c r="W1887">
        <v>2383</v>
      </c>
    </row>
    <row r="1888" spans="23:23">
      <c r="W1888">
        <v>2384</v>
      </c>
    </row>
    <row r="1889" spans="23:23">
      <c r="W1889">
        <v>2385</v>
      </c>
    </row>
    <row r="1890" spans="23:23">
      <c r="W1890">
        <v>2386</v>
      </c>
    </row>
    <row r="1891" spans="23:23">
      <c r="W1891">
        <v>2387</v>
      </c>
    </row>
    <row r="1892" spans="23:23">
      <c r="W1892">
        <v>2388</v>
      </c>
    </row>
    <row r="1893" spans="23:23">
      <c r="W1893">
        <v>2389</v>
      </c>
    </row>
    <row r="1894" spans="23:23">
      <c r="W1894">
        <v>2390</v>
      </c>
    </row>
    <row r="1895" spans="23:23">
      <c r="W1895">
        <v>2391</v>
      </c>
    </row>
    <row r="1896" spans="23:23">
      <c r="W1896">
        <v>2392</v>
      </c>
    </row>
    <row r="1897" spans="23:23">
      <c r="W1897">
        <v>2393</v>
      </c>
    </row>
    <row r="1898" spans="23:23">
      <c r="W1898">
        <v>2394</v>
      </c>
    </row>
    <row r="1899" spans="23:23">
      <c r="W1899">
        <v>2395</v>
      </c>
    </row>
    <row r="1900" spans="23:23">
      <c r="W1900">
        <v>2396</v>
      </c>
    </row>
    <row r="1901" spans="23:23">
      <c r="W1901">
        <v>2397</v>
      </c>
    </row>
    <row r="1902" spans="23:23">
      <c r="W1902">
        <v>2398</v>
      </c>
    </row>
    <row r="1903" spans="23:23">
      <c r="W1903">
        <v>2399</v>
      </c>
    </row>
    <row r="1904" spans="23:23">
      <c r="W1904">
        <v>2400</v>
      </c>
    </row>
    <row r="1905" spans="23:23">
      <c r="W1905">
        <v>2401</v>
      </c>
    </row>
    <row r="1906" spans="23:23">
      <c r="W1906">
        <v>2402</v>
      </c>
    </row>
    <row r="1907" spans="23:23">
      <c r="W1907">
        <v>2403</v>
      </c>
    </row>
    <row r="1908" spans="23:23">
      <c r="W1908">
        <v>2404</v>
      </c>
    </row>
    <row r="1909" spans="23:23">
      <c r="W1909">
        <v>2405</v>
      </c>
    </row>
    <row r="1910" spans="23:23">
      <c r="W1910">
        <v>2406</v>
      </c>
    </row>
    <row r="1911" spans="23:23">
      <c r="W1911">
        <v>2407</v>
      </c>
    </row>
    <row r="1912" spans="23:23">
      <c r="W1912">
        <v>2408</v>
      </c>
    </row>
    <row r="1913" spans="23:23">
      <c r="W1913">
        <v>2409</v>
      </c>
    </row>
    <row r="1914" spans="23:23">
      <c r="W1914">
        <v>2410</v>
      </c>
    </row>
    <row r="1915" spans="23:23">
      <c r="W1915">
        <v>2411</v>
      </c>
    </row>
    <row r="1916" spans="23:23">
      <c r="W1916">
        <v>2412</v>
      </c>
    </row>
    <row r="1917" spans="23:23">
      <c r="W1917">
        <v>2413</v>
      </c>
    </row>
    <row r="1918" spans="23:23">
      <c r="W1918">
        <v>2414</v>
      </c>
    </row>
    <row r="1919" spans="23:23">
      <c r="W1919">
        <v>2415</v>
      </c>
    </row>
    <row r="1920" spans="23:23">
      <c r="W1920">
        <v>2416</v>
      </c>
    </row>
    <row r="1921" spans="23:23">
      <c r="W1921">
        <v>2417</v>
      </c>
    </row>
    <row r="1922" spans="23:23">
      <c r="W1922">
        <v>2418</v>
      </c>
    </row>
    <row r="1923" spans="23:23">
      <c r="W1923">
        <v>2419</v>
      </c>
    </row>
    <row r="1924" spans="23:23">
      <c r="W1924">
        <v>2420</v>
      </c>
    </row>
    <row r="1925" spans="23:23">
      <c r="W1925">
        <v>2421</v>
      </c>
    </row>
    <row r="1926" spans="23:23">
      <c r="W1926">
        <v>2422</v>
      </c>
    </row>
    <row r="1927" spans="23:23">
      <c r="W1927">
        <v>2423</v>
      </c>
    </row>
    <row r="1928" spans="23:23">
      <c r="W1928">
        <v>2424</v>
      </c>
    </row>
    <row r="1929" spans="23:23">
      <c r="W1929">
        <v>2425</v>
      </c>
    </row>
    <row r="1930" spans="23:23">
      <c r="W1930">
        <v>2426</v>
      </c>
    </row>
    <row r="1931" spans="23:23">
      <c r="W1931">
        <v>2427</v>
      </c>
    </row>
    <row r="1932" spans="23:23">
      <c r="W1932">
        <v>2428</v>
      </c>
    </row>
    <row r="1933" spans="23:23">
      <c r="W1933">
        <v>2429</v>
      </c>
    </row>
    <row r="1934" spans="23:23">
      <c r="W1934">
        <v>2430</v>
      </c>
    </row>
    <row r="1935" spans="23:23">
      <c r="W1935">
        <v>2431</v>
      </c>
    </row>
    <row r="1936" spans="23:23">
      <c r="W1936">
        <v>2432</v>
      </c>
    </row>
    <row r="1937" spans="23:23">
      <c r="W1937">
        <v>2433</v>
      </c>
    </row>
    <row r="1938" spans="23:23">
      <c r="W1938">
        <v>2434</v>
      </c>
    </row>
    <row r="1939" spans="23:23">
      <c r="W1939">
        <v>2435</v>
      </c>
    </row>
    <row r="1940" spans="23:23">
      <c r="W1940">
        <v>2436</v>
      </c>
    </row>
    <row r="1941" spans="23:23">
      <c r="W1941">
        <v>2437</v>
      </c>
    </row>
    <row r="1942" spans="23:23">
      <c r="W1942">
        <v>2438</v>
      </c>
    </row>
    <row r="1943" spans="23:23">
      <c r="W1943">
        <v>2439</v>
      </c>
    </row>
    <row r="1944" spans="23:23">
      <c r="W1944">
        <v>2440</v>
      </c>
    </row>
    <row r="1945" spans="23:23">
      <c r="W1945">
        <v>2441</v>
      </c>
    </row>
    <row r="1946" spans="23:23">
      <c r="W1946">
        <v>2442</v>
      </c>
    </row>
    <row r="1947" spans="23:23">
      <c r="W1947">
        <v>2443</v>
      </c>
    </row>
    <row r="1948" spans="23:23">
      <c r="W1948">
        <v>2444</v>
      </c>
    </row>
    <row r="1949" spans="23:23">
      <c r="W1949">
        <v>2445</v>
      </c>
    </row>
    <row r="1950" spans="23:23">
      <c r="W1950">
        <v>2446</v>
      </c>
    </row>
    <row r="1951" spans="23:23">
      <c r="W1951">
        <v>2447</v>
      </c>
    </row>
    <row r="1952" spans="23:23">
      <c r="W1952">
        <v>2448</v>
      </c>
    </row>
    <row r="1953" spans="23:23">
      <c r="W1953">
        <v>2449</v>
      </c>
    </row>
    <row r="1954" spans="23:23">
      <c r="W1954">
        <v>2450</v>
      </c>
    </row>
    <row r="1955" spans="23:23">
      <c r="W1955">
        <v>2451</v>
      </c>
    </row>
    <row r="1956" spans="23:23">
      <c r="W1956">
        <v>2452</v>
      </c>
    </row>
    <row r="1957" spans="23:23">
      <c r="W1957">
        <v>2453</v>
      </c>
    </row>
    <row r="1958" spans="23:23">
      <c r="W1958">
        <v>2454</v>
      </c>
    </row>
    <row r="1959" spans="23:23">
      <c r="W1959">
        <v>2455</v>
      </c>
    </row>
    <row r="1960" spans="23:23">
      <c r="W1960">
        <v>2456</v>
      </c>
    </row>
    <row r="1961" spans="23:23">
      <c r="W1961">
        <v>2457</v>
      </c>
    </row>
    <row r="1962" spans="23:23">
      <c r="W1962">
        <v>2458</v>
      </c>
    </row>
    <row r="1963" spans="23:23">
      <c r="W1963">
        <v>2459</v>
      </c>
    </row>
    <row r="1964" spans="23:23">
      <c r="W1964">
        <v>2460</v>
      </c>
    </row>
    <row r="1965" spans="23:23">
      <c r="W1965">
        <v>2461</v>
      </c>
    </row>
    <row r="1966" spans="23:23">
      <c r="W1966">
        <v>2462</v>
      </c>
    </row>
    <row r="1967" spans="23:23">
      <c r="W1967">
        <v>2463</v>
      </c>
    </row>
    <row r="1968" spans="23:23">
      <c r="W1968">
        <v>2464</v>
      </c>
    </row>
    <row r="1969" spans="23:23">
      <c r="W1969">
        <v>2465</v>
      </c>
    </row>
    <row r="1970" spans="23:23">
      <c r="W1970">
        <v>2466</v>
      </c>
    </row>
    <row r="1971" spans="23:23">
      <c r="W1971">
        <v>2467</v>
      </c>
    </row>
    <row r="1972" spans="23:23">
      <c r="W1972">
        <v>2468</v>
      </c>
    </row>
    <row r="1973" spans="23:23">
      <c r="W1973">
        <v>2469</v>
      </c>
    </row>
    <row r="1974" spans="23:23">
      <c r="W1974">
        <v>2470</v>
      </c>
    </row>
    <row r="1975" spans="23:23">
      <c r="W1975">
        <v>2471</v>
      </c>
    </row>
    <row r="1976" spans="23:23">
      <c r="W1976">
        <v>2472</v>
      </c>
    </row>
    <row r="1977" spans="23:23">
      <c r="W1977">
        <v>2473</v>
      </c>
    </row>
    <row r="1978" spans="23:23">
      <c r="W1978">
        <v>2474</v>
      </c>
    </row>
    <row r="1979" spans="23:23">
      <c r="W1979">
        <v>2475</v>
      </c>
    </row>
    <row r="1980" spans="23:23">
      <c r="W1980">
        <v>2476</v>
      </c>
    </row>
    <row r="1981" spans="23:23">
      <c r="W1981">
        <v>2477</v>
      </c>
    </row>
    <row r="1982" spans="23:23">
      <c r="W1982">
        <v>2478</v>
      </c>
    </row>
    <row r="1983" spans="23:23">
      <c r="W1983">
        <v>2479</v>
      </c>
    </row>
    <row r="1984" spans="23:23">
      <c r="W1984">
        <v>2480</v>
      </c>
    </row>
    <row r="1985" spans="23:23">
      <c r="W1985">
        <v>2481</v>
      </c>
    </row>
    <row r="1986" spans="23:23">
      <c r="W1986">
        <v>2482</v>
      </c>
    </row>
    <row r="1987" spans="23:23">
      <c r="W1987">
        <v>2483</v>
      </c>
    </row>
    <row r="1988" spans="23:23">
      <c r="W1988">
        <v>2484</v>
      </c>
    </row>
    <row r="1989" spans="23:23">
      <c r="W1989">
        <v>2485</v>
      </c>
    </row>
    <row r="1990" spans="23:23">
      <c r="W1990">
        <v>2486</v>
      </c>
    </row>
    <row r="1991" spans="23:23">
      <c r="W1991">
        <v>2487</v>
      </c>
    </row>
    <row r="1992" spans="23:23">
      <c r="W1992">
        <v>2488</v>
      </c>
    </row>
    <row r="1993" spans="23:23">
      <c r="W1993">
        <v>2489</v>
      </c>
    </row>
    <row r="1994" spans="23:23">
      <c r="W1994">
        <v>2490</v>
      </c>
    </row>
    <row r="1995" spans="23:23">
      <c r="W1995">
        <v>2491</v>
      </c>
    </row>
    <row r="1996" spans="23:23">
      <c r="W1996">
        <v>2492</v>
      </c>
    </row>
    <row r="1997" spans="23:23">
      <c r="W1997">
        <v>2493</v>
      </c>
    </row>
    <row r="1998" spans="23:23">
      <c r="W1998">
        <v>2494</v>
      </c>
    </row>
    <row r="1999" spans="23:23">
      <c r="W1999">
        <v>2495</v>
      </c>
    </row>
    <row r="2000" spans="23:23">
      <c r="W2000">
        <v>2496</v>
      </c>
    </row>
    <row r="2001" spans="23:23">
      <c r="W2001">
        <v>2497</v>
      </c>
    </row>
    <row r="2002" spans="23:23">
      <c r="W2002">
        <v>2498</v>
      </c>
    </row>
    <row r="2003" spans="23:23">
      <c r="W2003">
        <v>2499</v>
      </c>
    </row>
    <row r="2004" spans="23:23">
      <c r="W2004">
        <v>2500</v>
      </c>
    </row>
    <row r="2005" spans="23:23">
      <c r="W2005">
        <v>2501</v>
      </c>
    </row>
    <row r="2006" spans="23:23">
      <c r="W2006">
        <v>2502</v>
      </c>
    </row>
    <row r="2007" spans="23:23">
      <c r="W2007">
        <v>2503</v>
      </c>
    </row>
    <row r="2008" spans="23:23">
      <c r="W2008">
        <v>2504</v>
      </c>
    </row>
    <row r="2009" spans="23:23">
      <c r="W2009">
        <v>2505</v>
      </c>
    </row>
    <row r="2010" spans="23:23">
      <c r="W2010">
        <v>2506</v>
      </c>
    </row>
    <row r="2011" spans="23:23">
      <c r="W2011">
        <v>2507</v>
      </c>
    </row>
    <row r="2012" spans="23:23">
      <c r="W2012">
        <v>2508</v>
      </c>
    </row>
    <row r="2013" spans="23:23">
      <c r="W2013">
        <v>2509</v>
      </c>
    </row>
    <row r="2014" spans="23:23">
      <c r="W2014">
        <v>2510</v>
      </c>
    </row>
    <row r="2015" spans="23:23">
      <c r="W2015">
        <v>2511</v>
      </c>
    </row>
    <row r="2016" spans="23:23">
      <c r="W2016">
        <v>2512</v>
      </c>
    </row>
    <row r="2017" spans="23:23">
      <c r="W2017">
        <v>2513</v>
      </c>
    </row>
    <row r="2018" spans="23:23">
      <c r="W2018">
        <v>2514</v>
      </c>
    </row>
    <row r="2019" spans="23:23">
      <c r="W2019">
        <v>2515</v>
      </c>
    </row>
    <row r="2020" spans="23:23">
      <c r="W2020">
        <v>2516</v>
      </c>
    </row>
    <row r="2021" spans="23:23">
      <c r="W2021">
        <v>2517</v>
      </c>
    </row>
    <row r="2022" spans="23:23">
      <c r="W2022">
        <v>2518</v>
      </c>
    </row>
    <row r="2023" spans="23:23">
      <c r="W2023">
        <v>2519</v>
      </c>
    </row>
    <row r="2024" spans="23:23">
      <c r="W2024">
        <v>2520</v>
      </c>
    </row>
    <row r="2025" spans="23:23">
      <c r="W2025">
        <v>2521</v>
      </c>
    </row>
    <row r="2026" spans="23:23">
      <c r="W2026">
        <v>2522</v>
      </c>
    </row>
    <row r="2027" spans="23:23">
      <c r="W2027">
        <v>2523</v>
      </c>
    </row>
    <row r="2028" spans="23:23">
      <c r="W2028">
        <v>2524</v>
      </c>
    </row>
    <row r="2029" spans="23:23">
      <c r="W2029">
        <v>2525</v>
      </c>
    </row>
    <row r="2030" spans="23:23">
      <c r="W2030">
        <v>2526</v>
      </c>
    </row>
    <row r="2031" spans="23:23">
      <c r="W2031">
        <v>2527</v>
      </c>
    </row>
    <row r="2032" spans="23:23">
      <c r="W2032">
        <v>2528</v>
      </c>
    </row>
    <row r="2033" spans="23:23">
      <c r="W2033">
        <v>2529</v>
      </c>
    </row>
    <row r="2034" spans="23:23">
      <c r="W2034">
        <v>2530</v>
      </c>
    </row>
    <row r="2035" spans="23:23">
      <c r="W2035">
        <v>2531</v>
      </c>
    </row>
    <row r="2036" spans="23:23">
      <c r="W2036">
        <v>2532</v>
      </c>
    </row>
    <row r="2037" spans="23:23">
      <c r="W2037">
        <v>2533</v>
      </c>
    </row>
    <row r="2038" spans="23:23">
      <c r="W2038">
        <v>2534</v>
      </c>
    </row>
    <row r="2039" spans="23:23">
      <c r="W2039">
        <v>2535</v>
      </c>
    </row>
    <row r="2040" spans="23:23">
      <c r="W2040">
        <v>2536</v>
      </c>
    </row>
    <row r="2041" spans="23:23">
      <c r="W2041">
        <v>2537</v>
      </c>
    </row>
    <row r="2042" spans="23:23">
      <c r="W2042">
        <v>2538</v>
      </c>
    </row>
    <row r="2043" spans="23:23">
      <c r="W2043">
        <v>2539</v>
      </c>
    </row>
    <row r="2044" spans="23:23">
      <c r="W2044">
        <v>2540</v>
      </c>
    </row>
    <row r="2045" spans="23:23">
      <c r="W2045">
        <v>2541</v>
      </c>
    </row>
    <row r="2046" spans="23:23">
      <c r="W2046">
        <v>2542</v>
      </c>
    </row>
    <row r="2047" spans="23:23">
      <c r="W2047">
        <v>2543</v>
      </c>
    </row>
    <row r="2048" spans="23:23">
      <c r="W2048">
        <v>2544</v>
      </c>
    </row>
    <row r="2049" spans="23:23">
      <c r="W2049">
        <v>2545</v>
      </c>
    </row>
    <row r="2050" spans="23:23">
      <c r="W2050">
        <v>2546</v>
      </c>
    </row>
    <row r="2051" spans="23:23">
      <c r="W2051">
        <v>2547</v>
      </c>
    </row>
    <row r="2052" spans="23:23">
      <c r="W2052">
        <v>2548</v>
      </c>
    </row>
    <row r="2053" spans="23:23">
      <c r="W2053">
        <v>2549</v>
      </c>
    </row>
    <row r="2054" spans="23:23">
      <c r="W2054">
        <v>2550</v>
      </c>
    </row>
    <row r="2055" spans="23:23">
      <c r="W2055">
        <v>2551</v>
      </c>
    </row>
    <row r="2056" spans="23:23">
      <c r="W2056">
        <v>2552</v>
      </c>
    </row>
    <row r="2057" spans="23:23">
      <c r="W2057">
        <v>2553</v>
      </c>
    </row>
    <row r="2058" spans="23:23">
      <c r="W2058">
        <v>2554</v>
      </c>
    </row>
    <row r="2059" spans="23:23">
      <c r="W2059">
        <v>2555</v>
      </c>
    </row>
    <row r="2060" spans="23:23">
      <c r="W2060">
        <v>2556</v>
      </c>
    </row>
    <row r="2061" spans="23:23">
      <c r="W2061">
        <v>2557</v>
      </c>
    </row>
    <row r="2062" spans="23:23">
      <c r="W2062">
        <v>2558</v>
      </c>
    </row>
    <row r="2063" spans="23:23">
      <c r="W2063">
        <v>2559</v>
      </c>
    </row>
    <row r="2064" spans="23:23">
      <c r="W2064">
        <v>2560</v>
      </c>
    </row>
    <row r="2065" spans="23:23">
      <c r="W2065">
        <v>2561</v>
      </c>
    </row>
    <row r="2066" spans="23:23">
      <c r="W2066">
        <v>2562</v>
      </c>
    </row>
    <row r="2067" spans="23:23">
      <c r="W2067">
        <v>2563</v>
      </c>
    </row>
    <row r="2068" spans="23:23">
      <c r="W2068">
        <v>2564</v>
      </c>
    </row>
    <row r="2069" spans="23:23">
      <c r="W2069">
        <v>2565</v>
      </c>
    </row>
    <row r="2070" spans="23:23">
      <c r="W2070">
        <v>2566</v>
      </c>
    </row>
    <row r="2071" spans="23:23">
      <c r="W2071">
        <v>2567</v>
      </c>
    </row>
    <row r="2072" spans="23:23">
      <c r="W2072">
        <v>2568</v>
      </c>
    </row>
    <row r="2073" spans="23:23">
      <c r="W2073">
        <v>2569</v>
      </c>
    </row>
    <row r="2074" spans="23:23">
      <c r="W2074">
        <v>2570</v>
      </c>
    </row>
    <row r="2075" spans="23:23">
      <c r="W2075">
        <v>2571</v>
      </c>
    </row>
    <row r="2076" spans="23:23">
      <c r="W2076">
        <v>2572</v>
      </c>
    </row>
    <row r="2077" spans="23:23">
      <c r="W2077">
        <v>2573</v>
      </c>
    </row>
    <row r="2078" spans="23:23">
      <c r="W2078">
        <v>2574</v>
      </c>
    </row>
    <row r="2079" spans="23:23">
      <c r="W2079">
        <v>2575</v>
      </c>
    </row>
    <row r="2080" spans="23:23">
      <c r="W2080">
        <v>2576</v>
      </c>
    </row>
    <row r="2081" spans="23:23">
      <c r="W2081">
        <v>2577</v>
      </c>
    </row>
    <row r="2082" spans="23:23">
      <c r="W2082">
        <v>2578</v>
      </c>
    </row>
    <row r="2083" spans="23:23">
      <c r="W2083">
        <v>2579</v>
      </c>
    </row>
    <row r="2084" spans="23:23">
      <c r="W2084">
        <v>2580</v>
      </c>
    </row>
    <row r="2085" spans="23:23">
      <c r="W2085">
        <v>2581</v>
      </c>
    </row>
    <row r="2086" spans="23:23">
      <c r="W2086">
        <v>2582</v>
      </c>
    </row>
    <row r="2087" spans="23:23">
      <c r="W2087">
        <v>2583</v>
      </c>
    </row>
    <row r="2088" spans="23:23">
      <c r="W2088">
        <v>2584</v>
      </c>
    </row>
    <row r="2089" spans="23:23">
      <c r="W2089">
        <v>2585</v>
      </c>
    </row>
    <row r="2090" spans="23:23">
      <c r="W2090">
        <v>2586</v>
      </c>
    </row>
    <row r="2091" spans="23:23">
      <c r="W2091">
        <v>2587</v>
      </c>
    </row>
    <row r="2092" spans="23:23">
      <c r="W2092">
        <v>2588</v>
      </c>
    </row>
    <row r="2093" spans="23:23">
      <c r="W2093">
        <v>2589</v>
      </c>
    </row>
    <row r="2094" spans="23:23">
      <c r="W2094">
        <v>2590</v>
      </c>
    </row>
    <row r="2095" spans="23:23">
      <c r="W2095">
        <v>2591</v>
      </c>
    </row>
    <row r="2096" spans="23:23">
      <c r="W2096">
        <v>2592</v>
      </c>
    </row>
    <row r="2097" spans="23:23">
      <c r="W2097">
        <v>2593</v>
      </c>
    </row>
    <row r="2098" spans="23:23">
      <c r="W2098">
        <v>2594</v>
      </c>
    </row>
    <row r="2099" spans="23:23">
      <c r="W2099">
        <v>2595</v>
      </c>
    </row>
    <row r="2100" spans="23:23">
      <c r="W2100">
        <v>2596</v>
      </c>
    </row>
    <row r="2101" spans="23:23">
      <c r="W2101">
        <v>2597</v>
      </c>
    </row>
    <row r="2102" spans="23:23">
      <c r="W2102">
        <v>2598</v>
      </c>
    </row>
    <row r="2103" spans="23:23">
      <c r="W2103">
        <v>2599</v>
      </c>
    </row>
    <row r="2104" spans="23:23">
      <c r="W2104">
        <v>2600</v>
      </c>
    </row>
    <row r="2105" spans="23:23">
      <c r="W2105">
        <v>2601</v>
      </c>
    </row>
    <row r="2106" spans="23:23">
      <c r="W2106">
        <v>2602</v>
      </c>
    </row>
    <row r="2107" spans="23:23">
      <c r="W2107">
        <v>2603</v>
      </c>
    </row>
    <row r="2108" spans="23:23">
      <c r="W2108">
        <v>2604</v>
      </c>
    </row>
    <row r="2109" spans="23:23">
      <c r="W2109">
        <v>2605</v>
      </c>
    </row>
    <row r="2110" spans="23:23">
      <c r="W2110">
        <v>2606</v>
      </c>
    </row>
    <row r="2111" spans="23:23">
      <c r="W2111">
        <v>2607</v>
      </c>
    </row>
    <row r="2112" spans="23:23">
      <c r="W2112">
        <v>2608</v>
      </c>
    </row>
    <row r="2113" spans="23:23">
      <c r="W2113">
        <v>2609</v>
      </c>
    </row>
    <row r="2114" spans="23:23">
      <c r="W2114">
        <v>2610</v>
      </c>
    </row>
    <row r="2115" spans="23:23">
      <c r="W2115">
        <v>2611</v>
      </c>
    </row>
    <row r="2116" spans="23:23">
      <c r="W2116">
        <v>2612</v>
      </c>
    </row>
    <row r="2117" spans="23:23">
      <c r="W2117">
        <v>2613</v>
      </c>
    </row>
    <row r="2118" spans="23:23">
      <c r="W2118">
        <v>2614</v>
      </c>
    </row>
    <row r="2119" spans="23:23">
      <c r="W2119">
        <v>2615</v>
      </c>
    </row>
    <row r="2120" spans="23:23">
      <c r="W2120">
        <v>2616</v>
      </c>
    </row>
    <row r="2121" spans="23:23">
      <c r="W2121">
        <v>2617</v>
      </c>
    </row>
    <row r="2122" spans="23:23">
      <c r="W2122">
        <v>2618</v>
      </c>
    </row>
    <row r="2123" spans="23:23">
      <c r="W2123">
        <v>2619</v>
      </c>
    </row>
    <row r="2124" spans="23:23">
      <c r="W2124">
        <v>2620</v>
      </c>
    </row>
    <row r="2125" spans="23:23">
      <c r="W2125">
        <v>2621</v>
      </c>
    </row>
    <row r="2126" spans="23:23">
      <c r="W2126">
        <v>2622</v>
      </c>
    </row>
    <row r="2127" spans="23:23">
      <c r="W2127">
        <v>2623</v>
      </c>
    </row>
    <row r="2128" spans="23:23">
      <c r="W2128">
        <v>2624</v>
      </c>
    </row>
    <row r="2129" spans="23:23">
      <c r="W2129">
        <v>2625</v>
      </c>
    </row>
    <row r="2130" spans="23:23">
      <c r="W2130">
        <v>2626</v>
      </c>
    </row>
    <row r="2131" spans="23:23">
      <c r="W2131">
        <v>2627</v>
      </c>
    </row>
    <row r="2132" spans="23:23">
      <c r="W2132">
        <v>2628</v>
      </c>
    </row>
    <row r="2133" spans="23:23">
      <c r="W2133">
        <v>2629</v>
      </c>
    </row>
    <row r="2134" spans="23:23">
      <c r="W2134">
        <v>2630</v>
      </c>
    </row>
    <row r="2135" spans="23:23">
      <c r="W2135">
        <v>2631</v>
      </c>
    </row>
    <row r="2136" spans="23:23">
      <c r="W2136">
        <v>2632</v>
      </c>
    </row>
    <row r="2137" spans="23:23">
      <c r="W2137">
        <v>2633</v>
      </c>
    </row>
    <row r="2138" spans="23:23">
      <c r="W2138">
        <v>2634</v>
      </c>
    </row>
    <row r="2139" spans="23:23">
      <c r="W2139">
        <v>2635</v>
      </c>
    </row>
    <row r="2140" spans="23:23">
      <c r="W2140">
        <v>2636</v>
      </c>
    </row>
    <row r="2141" spans="23:23">
      <c r="W2141">
        <v>2637</v>
      </c>
    </row>
    <row r="2142" spans="23:23">
      <c r="W2142">
        <v>2638</v>
      </c>
    </row>
    <row r="2143" spans="23:23">
      <c r="W2143">
        <v>2639</v>
      </c>
    </row>
    <row r="2144" spans="23:23">
      <c r="W2144">
        <v>2640</v>
      </c>
    </row>
    <row r="2145" spans="23:23">
      <c r="W2145">
        <v>2641</v>
      </c>
    </row>
    <row r="2146" spans="23:23">
      <c r="W2146">
        <v>2642</v>
      </c>
    </row>
    <row r="2147" spans="23:23">
      <c r="W2147">
        <v>2643</v>
      </c>
    </row>
    <row r="2148" spans="23:23">
      <c r="W2148">
        <v>2644</v>
      </c>
    </row>
    <row r="2149" spans="23:23">
      <c r="W2149">
        <v>2645</v>
      </c>
    </row>
    <row r="2150" spans="23:23">
      <c r="W2150">
        <v>2646</v>
      </c>
    </row>
    <row r="2151" spans="23:23">
      <c r="W2151">
        <v>2647</v>
      </c>
    </row>
    <row r="2152" spans="23:23">
      <c r="W2152">
        <v>2648</v>
      </c>
    </row>
    <row r="2153" spans="23:23">
      <c r="W2153">
        <v>2649</v>
      </c>
    </row>
    <row r="2154" spans="23:23">
      <c r="W2154">
        <v>2650</v>
      </c>
    </row>
    <row r="2155" spans="23:23">
      <c r="W2155">
        <v>2651</v>
      </c>
    </row>
    <row r="2156" spans="23:23">
      <c r="W2156">
        <v>2652</v>
      </c>
    </row>
    <row r="2157" spans="23:23">
      <c r="W2157">
        <v>2653</v>
      </c>
    </row>
    <row r="2158" spans="23:23">
      <c r="W2158">
        <v>2654</v>
      </c>
    </row>
    <row r="2159" spans="23:23">
      <c r="W2159">
        <v>2655</v>
      </c>
    </row>
    <row r="2160" spans="23:23">
      <c r="W2160">
        <v>2656</v>
      </c>
    </row>
    <row r="2161" spans="23:23">
      <c r="W2161">
        <v>2657</v>
      </c>
    </row>
    <row r="2162" spans="23:23">
      <c r="W2162">
        <v>2658</v>
      </c>
    </row>
    <row r="2163" spans="23:23">
      <c r="W2163">
        <v>2659</v>
      </c>
    </row>
    <row r="2164" spans="23:23">
      <c r="W2164">
        <v>2660</v>
      </c>
    </row>
    <row r="2165" spans="23:23">
      <c r="W2165">
        <v>2661</v>
      </c>
    </row>
    <row r="2166" spans="23:23">
      <c r="W2166">
        <v>2662</v>
      </c>
    </row>
    <row r="2167" spans="23:23">
      <c r="W2167">
        <v>2663</v>
      </c>
    </row>
    <row r="2168" spans="23:23">
      <c r="W2168">
        <v>2664</v>
      </c>
    </row>
    <row r="2169" spans="23:23">
      <c r="W2169">
        <v>2665</v>
      </c>
    </row>
    <row r="2170" spans="23:23">
      <c r="W2170">
        <v>2666</v>
      </c>
    </row>
    <row r="2171" spans="23:23">
      <c r="W2171">
        <v>2667</v>
      </c>
    </row>
    <row r="2172" spans="23:23">
      <c r="W2172">
        <v>2668</v>
      </c>
    </row>
    <row r="2173" spans="23:23">
      <c r="W2173">
        <v>2669</v>
      </c>
    </row>
    <row r="2174" spans="23:23">
      <c r="W2174">
        <v>2670</v>
      </c>
    </row>
    <row r="2175" spans="23:23">
      <c r="W2175">
        <v>2671</v>
      </c>
    </row>
    <row r="2176" spans="23:23">
      <c r="W2176">
        <v>2672</v>
      </c>
    </row>
    <row r="2177" spans="23:23">
      <c r="W2177">
        <v>2673</v>
      </c>
    </row>
    <row r="2178" spans="23:23">
      <c r="W2178">
        <v>2674</v>
      </c>
    </row>
    <row r="2179" spans="23:23">
      <c r="W2179">
        <v>2675</v>
      </c>
    </row>
    <row r="2180" spans="23:23">
      <c r="W2180">
        <v>2676</v>
      </c>
    </row>
    <row r="2181" spans="23:23">
      <c r="W2181">
        <v>2677</v>
      </c>
    </row>
    <row r="2182" spans="23:23">
      <c r="W2182">
        <v>2678</v>
      </c>
    </row>
    <row r="2183" spans="23:23">
      <c r="W2183">
        <v>2679</v>
      </c>
    </row>
    <row r="2184" spans="23:23">
      <c r="W2184">
        <v>2680</v>
      </c>
    </row>
    <row r="2185" spans="23:23">
      <c r="W2185">
        <v>2681</v>
      </c>
    </row>
    <row r="2186" spans="23:23">
      <c r="W2186">
        <v>2682</v>
      </c>
    </row>
    <row r="2187" spans="23:23">
      <c r="W2187">
        <v>2683</v>
      </c>
    </row>
    <row r="2188" spans="23:23">
      <c r="W2188">
        <v>2684</v>
      </c>
    </row>
    <row r="2189" spans="23:23">
      <c r="W2189">
        <v>2685</v>
      </c>
    </row>
    <row r="2190" spans="23:23">
      <c r="W2190">
        <v>2686</v>
      </c>
    </row>
    <row r="2191" spans="23:23">
      <c r="W2191">
        <v>2687</v>
      </c>
    </row>
    <row r="2192" spans="23:23">
      <c r="W2192">
        <v>2688</v>
      </c>
    </row>
    <row r="2193" spans="23:23">
      <c r="W2193">
        <v>2689</v>
      </c>
    </row>
    <row r="2194" spans="23:23">
      <c r="W2194">
        <v>2690</v>
      </c>
    </row>
    <row r="2195" spans="23:23">
      <c r="W2195">
        <v>2691</v>
      </c>
    </row>
    <row r="2196" spans="23:23">
      <c r="W2196">
        <v>2692</v>
      </c>
    </row>
    <row r="2197" spans="23:23">
      <c r="W2197">
        <v>2693</v>
      </c>
    </row>
    <row r="2198" spans="23:23">
      <c r="W2198">
        <v>2694</v>
      </c>
    </row>
    <row r="2199" spans="23:23">
      <c r="W2199">
        <v>2695</v>
      </c>
    </row>
    <row r="2200" spans="23:23">
      <c r="W2200">
        <v>2696</v>
      </c>
    </row>
    <row r="2201" spans="23:23">
      <c r="W2201">
        <v>2697</v>
      </c>
    </row>
    <row r="2202" spans="23:23">
      <c r="W2202">
        <v>2698</v>
      </c>
    </row>
    <row r="2203" spans="23:23">
      <c r="W2203">
        <v>2699</v>
      </c>
    </row>
    <row r="2204" spans="23:23">
      <c r="W2204">
        <v>2700</v>
      </c>
    </row>
    <row r="2205" spans="23:23">
      <c r="W2205">
        <v>2701</v>
      </c>
    </row>
    <row r="2206" spans="23:23">
      <c r="W2206">
        <v>2702</v>
      </c>
    </row>
    <row r="2207" spans="23:23">
      <c r="W2207">
        <v>2703</v>
      </c>
    </row>
    <row r="2208" spans="23:23">
      <c r="W2208">
        <v>2704</v>
      </c>
    </row>
    <row r="2209" spans="23:23">
      <c r="W2209">
        <v>2705</v>
      </c>
    </row>
    <row r="2210" spans="23:23">
      <c r="W2210">
        <v>2706</v>
      </c>
    </row>
    <row r="2211" spans="23:23">
      <c r="W2211">
        <v>2707</v>
      </c>
    </row>
    <row r="2212" spans="23:23">
      <c r="W2212">
        <v>2708</v>
      </c>
    </row>
    <row r="2213" spans="23:23">
      <c r="W2213">
        <v>2709</v>
      </c>
    </row>
    <row r="2214" spans="23:23">
      <c r="W2214">
        <v>2710</v>
      </c>
    </row>
    <row r="2215" spans="23:23">
      <c r="W2215">
        <v>2711</v>
      </c>
    </row>
    <row r="2216" spans="23:23">
      <c r="W2216">
        <v>2712</v>
      </c>
    </row>
    <row r="2217" spans="23:23">
      <c r="W2217">
        <v>2713</v>
      </c>
    </row>
    <row r="2218" spans="23:23">
      <c r="W2218">
        <v>2714</v>
      </c>
    </row>
    <row r="2219" spans="23:23">
      <c r="W2219">
        <v>2715</v>
      </c>
    </row>
    <row r="2220" spans="23:23">
      <c r="W2220">
        <v>2716</v>
      </c>
    </row>
    <row r="2221" spans="23:23">
      <c r="W2221">
        <v>2717</v>
      </c>
    </row>
    <row r="2222" spans="23:23">
      <c r="W2222">
        <v>2718</v>
      </c>
    </row>
    <row r="2223" spans="23:23">
      <c r="W2223">
        <v>2719</v>
      </c>
    </row>
    <row r="2224" spans="23:23">
      <c r="W2224">
        <v>2720</v>
      </c>
    </row>
    <row r="2225" spans="23:23">
      <c r="W2225">
        <v>2721</v>
      </c>
    </row>
    <row r="2226" spans="23:23">
      <c r="W2226">
        <v>2722</v>
      </c>
    </row>
    <row r="2227" spans="23:23">
      <c r="W2227">
        <v>2723</v>
      </c>
    </row>
    <row r="2228" spans="23:23">
      <c r="W2228">
        <v>2724</v>
      </c>
    </row>
    <row r="2229" spans="23:23">
      <c r="W2229">
        <v>2725</v>
      </c>
    </row>
    <row r="2230" spans="23:23">
      <c r="W2230">
        <v>2726</v>
      </c>
    </row>
    <row r="2231" spans="23:23">
      <c r="W2231">
        <v>2727</v>
      </c>
    </row>
    <row r="2232" spans="23:23">
      <c r="W2232">
        <v>2728</v>
      </c>
    </row>
    <row r="2233" spans="23:23">
      <c r="W2233">
        <v>2729</v>
      </c>
    </row>
    <row r="2234" spans="23:23">
      <c r="W2234">
        <v>2730</v>
      </c>
    </row>
    <row r="2235" spans="23:23">
      <c r="W2235">
        <v>2731</v>
      </c>
    </row>
    <row r="2236" spans="23:23">
      <c r="W2236">
        <v>2732</v>
      </c>
    </row>
    <row r="2237" spans="23:23">
      <c r="W2237">
        <v>2733</v>
      </c>
    </row>
    <row r="2238" spans="23:23">
      <c r="W2238">
        <v>2734</v>
      </c>
    </row>
    <row r="2239" spans="23:23">
      <c r="W2239">
        <v>2735</v>
      </c>
    </row>
    <row r="2240" spans="23:23">
      <c r="W2240">
        <v>2736</v>
      </c>
    </row>
    <row r="2241" spans="23:23">
      <c r="W2241">
        <v>2737</v>
      </c>
    </row>
    <row r="2242" spans="23:23">
      <c r="W2242">
        <v>2738</v>
      </c>
    </row>
    <row r="2243" spans="23:23">
      <c r="W2243">
        <v>2739</v>
      </c>
    </row>
    <row r="2244" spans="23:23">
      <c r="W2244">
        <v>2740</v>
      </c>
    </row>
    <row r="2245" spans="23:23">
      <c r="W2245">
        <v>2741</v>
      </c>
    </row>
    <row r="2246" spans="23:23">
      <c r="W2246">
        <v>2742</v>
      </c>
    </row>
    <row r="2247" spans="23:23">
      <c r="W2247">
        <v>2743</v>
      </c>
    </row>
    <row r="2248" spans="23:23">
      <c r="W2248">
        <v>2744</v>
      </c>
    </row>
    <row r="2249" spans="23:23">
      <c r="W2249">
        <v>2745</v>
      </c>
    </row>
    <row r="2250" spans="23:23">
      <c r="W2250">
        <v>2746</v>
      </c>
    </row>
    <row r="2251" spans="23:23">
      <c r="W2251">
        <v>2747</v>
      </c>
    </row>
    <row r="2252" spans="23:23">
      <c r="W2252">
        <v>2748</v>
      </c>
    </row>
    <row r="2253" spans="23:23">
      <c r="W2253">
        <v>2749</v>
      </c>
    </row>
    <row r="2254" spans="23:23">
      <c r="W2254">
        <v>2750</v>
      </c>
    </row>
    <row r="2255" spans="23:23">
      <c r="W2255">
        <v>2751</v>
      </c>
    </row>
    <row r="2256" spans="23:23">
      <c r="W2256">
        <v>2752</v>
      </c>
    </row>
    <row r="2257" spans="23:23">
      <c r="W2257">
        <v>2753</v>
      </c>
    </row>
    <row r="2258" spans="23:23">
      <c r="W2258">
        <v>2754</v>
      </c>
    </row>
    <row r="2259" spans="23:23">
      <c r="W2259">
        <v>2755</v>
      </c>
    </row>
    <row r="2260" spans="23:23">
      <c r="W2260">
        <v>2756</v>
      </c>
    </row>
    <row r="2261" spans="23:23">
      <c r="W2261">
        <v>2757</v>
      </c>
    </row>
    <row r="2262" spans="23:23">
      <c r="W2262">
        <v>2758</v>
      </c>
    </row>
    <row r="2263" spans="23:23">
      <c r="W2263">
        <v>2759</v>
      </c>
    </row>
    <row r="2264" spans="23:23">
      <c r="W2264">
        <v>2760</v>
      </c>
    </row>
    <row r="2265" spans="23:23">
      <c r="W2265">
        <v>2761</v>
      </c>
    </row>
    <row r="2266" spans="23:23">
      <c r="W2266">
        <v>2762</v>
      </c>
    </row>
    <row r="2267" spans="23:23">
      <c r="W2267">
        <v>2763</v>
      </c>
    </row>
    <row r="2268" spans="23:23">
      <c r="W2268">
        <v>2764</v>
      </c>
    </row>
    <row r="2269" spans="23:23">
      <c r="W2269">
        <v>2765</v>
      </c>
    </row>
    <row r="2270" spans="23:23">
      <c r="W2270">
        <v>2766</v>
      </c>
    </row>
    <row r="2271" spans="23:23">
      <c r="W2271">
        <v>2767</v>
      </c>
    </row>
    <row r="2272" spans="23:23">
      <c r="W2272">
        <v>2768</v>
      </c>
    </row>
    <row r="2273" spans="23:23">
      <c r="W2273">
        <v>2769</v>
      </c>
    </row>
    <row r="2274" spans="23:23">
      <c r="W2274">
        <v>2770</v>
      </c>
    </row>
    <row r="2275" spans="23:23">
      <c r="W2275">
        <v>2771</v>
      </c>
    </row>
    <row r="2276" spans="23:23">
      <c r="W2276">
        <v>2772</v>
      </c>
    </row>
    <row r="2277" spans="23:23">
      <c r="W2277">
        <v>2773</v>
      </c>
    </row>
    <row r="2278" spans="23:23">
      <c r="W2278">
        <v>2774</v>
      </c>
    </row>
    <row r="2279" spans="23:23">
      <c r="W2279">
        <v>2775</v>
      </c>
    </row>
    <row r="2280" spans="23:23">
      <c r="W2280">
        <v>2776</v>
      </c>
    </row>
    <row r="2281" spans="23:23">
      <c r="W2281">
        <v>2777</v>
      </c>
    </row>
    <row r="2282" spans="23:23">
      <c r="W2282">
        <v>2778</v>
      </c>
    </row>
    <row r="2283" spans="23:23">
      <c r="W2283">
        <v>2779</v>
      </c>
    </row>
    <row r="2284" spans="23:23">
      <c r="W2284">
        <v>2780</v>
      </c>
    </row>
    <row r="2285" spans="23:23">
      <c r="W2285">
        <v>2781</v>
      </c>
    </row>
    <row r="2286" spans="23:23">
      <c r="W2286">
        <v>2782</v>
      </c>
    </row>
    <row r="2287" spans="23:23">
      <c r="W2287">
        <v>2783</v>
      </c>
    </row>
    <row r="2288" spans="23:23">
      <c r="W2288">
        <v>2784</v>
      </c>
    </row>
    <row r="2289" spans="23:23">
      <c r="W2289">
        <v>2785</v>
      </c>
    </row>
    <row r="2290" spans="23:23">
      <c r="W2290">
        <v>2786</v>
      </c>
    </row>
    <row r="2291" spans="23:23">
      <c r="W2291">
        <v>2787</v>
      </c>
    </row>
    <row r="2292" spans="23:23">
      <c r="W2292">
        <v>2788</v>
      </c>
    </row>
    <row r="2293" spans="23:23">
      <c r="W2293">
        <v>2789</v>
      </c>
    </row>
    <row r="2294" spans="23:23">
      <c r="W2294">
        <v>2790</v>
      </c>
    </row>
    <row r="2295" spans="23:23">
      <c r="W2295">
        <v>2791</v>
      </c>
    </row>
    <row r="2296" spans="23:23">
      <c r="W2296">
        <v>2792</v>
      </c>
    </row>
    <row r="2297" spans="23:23">
      <c r="W2297">
        <v>2793</v>
      </c>
    </row>
    <row r="2298" spans="23:23">
      <c r="W2298">
        <v>2794</v>
      </c>
    </row>
    <row r="2299" spans="23:23">
      <c r="W2299">
        <v>2795</v>
      </c>
    </row>
    <row r="2300" spans="23:23">
      <c r="W2300">
        <v>2796</v>
      </c>
    </row>
    <row r="2301" spans="23:23">
      <c r="W2301">
        <v>2797</v>
      </c>
    </row>
    <row r="2302" spans="23:23">
      <c r="W2302">
        <v>2798</v>
      </c>
    </row>
    <row r="2303" spans="23:23">
      <c r="W2303">
        <v>2799</v>
      </c>
    </row>
    <row r="2304" spans="23:23">
      <c r="W2304">
        <v>2800</v>
      </c>
    </row>
    <row r="2305" spans="23:23">
      <c r="W2305">
        <v>2801</v>
      </c>
    </row>
    <row r="2306" spans="23:23">
      <c r="W2306">
        <v>2802</v>
      </c>
    </row>
    <row r="2307" spans="23:23">
      <c r="W2307">
        <v>2803</v>
      </c>
    </row>
    <row r="2308" spans="23:23">
      <c r="W2308">
        <v>2804</v>
      </c>
    </row>
    <row r="2309" spans="23:23">
      <c r="W2309">
        <v>2805</v>
      </c>
    </row>
    <row r="2310" spans="23:23">
      <c r="W2310">
        <v>2806</v>
      </c>
    </row>
    <row r="2311" spans="23:23">
      <c r="W2311">
        <v>2807</v>
      </c>
    </row>
    <row r="2312" spans="23:23">
      <c r="W2312">
        <v>2808</v>
      </c>
    </row>
    <row r="2313" spans="23:23">
      <c r="W2313">
        <v>2809</v>
      </c>
    </row>
    <row r="2314" spans="23:23">
      <c r="W2314">
        <v>2810</v>
      </c>
    </row>
    <row r="2315" spans="23:23">
      <c r="W2315">
        <v>2811</v>
      </c>
    </row>
    <row r="2316" spans="23:23">
      <c r="W2316">
        <v>2812</v>
      </c>
    </row>
    <row r="2317" spans="23:23">
      <c r="W2317">
        <v>2813</v>
      </c>
    </row>
    <row r="2318" spans="23:23">
      <c r="W2318">
        <v>2814</v>
      </c>
    </row>
    <row r="2319" spans="23:23">
      <c r="W2319">
        <v>2815</v>
      </c>
    </row>
    <row r="2320" spans="23:23">
      <c r="W2320">
        <v>2816</v>
      </c>
    </row>
    <row r="2321" spans="23:23">
      <c r="W2321">
        <v>2817</v>
      </c>
    </row>
    <row r="2322" spans="23:23">
      <c r="W2322">
        <v>2818</v>
      </c>
    </row>
    <row r="2323" spans="23:23">
      <c r="W2323">
        <v>2819</v>
      </c>
    </row>
    <row r="2324" spans="23:23">
      <c r="W2324">
        <v>2820</v>
      </c>
    </row>
    <row r="2325" spans="23:23">
      <c r="W2325">
        <v>2821</v>
      </c>
    </row>
    <row r="2326" spans="23:23">
      <c r="W2326">
        <v>2822</v>
      </c>
    </row>
    <row r="2327" spans="23:23">
      <c r="W2327">
        <v>2823</v>
      </c>
    </row>
    <row r="2328" spans="23:23">
      <c r="W2328">
        <v>2824</v>
      </c>
    </row>
    <row r="2329" spans="23:23">
      <c r="W2329">
        <v>2825</v>
      </c>
    </row>
    <row r="2330" spans="23:23">
      <c r="W2330">
        <v>2826</v>
      </c>
    </row>
    <row r="2331" spans="23:23">
      <c r="W2331">
        <v>2827</v>
      </c>
    </row>
    <row r="2332" spans="23:23">
      <c r="W2332">
        <v>2828</v>
      </c>
    </row>
    <row r="2333" spans="23:23">
      <c r="W2333">
        <v>2829</v>
      </c>
    </row>
    <row r="2334" spans="23:23">
      <c r="W2334">
        <v>2830</v>
      </c>
    </row>
    <row r="2335" spans="23:23">
      <c r="W2335">
        <v>2831</v>
      </c>
    </row>
    <row r="2336" spans="23:23">
      <c r="W2336">
        <v>2832</v>
      </c>
    </row>
    <row r="2337" spans="23:23">
      <c r="W2337">
        <v>2833</v>
      </c>
    </row>
    <row r="2338" spans="23:23">
      <c r="W2338">
        <v>2834</v>
      </c>
    </row>
    <row r="2339" spans="23:23">
      <c r="W2339">
        <v>2835</v>
      </c>
    </row>
    <row r="2340" spans="23:23">
      <c r="W2340">
        <v>2836</v>
      </c>
    </row>
    <row r="2341" spans="23:23">
      <c r="W2341">
        <v>2837</v>
      </c>
    </row>
    <row r="2342" spans="23:23">
      <c r="W2342">
        <v>2838</v>
      </c>
    </row>
    <row r="2343" spans="23:23">
      <c r="W2343">
        <v>2839</v>
      </c>
    </row>
    <row r="2344" spans="23:23">
      <c r="W2344">
        <v>2840</v>
      </c>
    </row>
    <row r="2345" spans="23:23">
      <c r="W2345">
        <v>2841</v>
      </c>
    </row>
    <row r="2346" spans="23:23">
      <c r="W2346">
        <v>2842</v>
      </c>
    </row>
    <row r="2347" spans="23:23">
      <c r="W2347">
        <v>2843</v>
      </c>
    </row>
    <row r="2348" spans="23:23">
      <c r="W2348">
        <v>2844</v>
      </c>
    </row>
    <row r="2349" spans="23:23">
      <c r="W2349">
        <v>2845</v>
      </c>
    </row>
    <row r="2350" spans="23:23">
      <c r="W2350">
        <v>2846</v>
      </c>
    </row>
    <row r="2351" spans="23:23">
      <c r="W2351">
        <v>2847</v>
      </c>
    </row>
    <row r="2352" spans="23:23">
      <c r="W2352">
        <v>2848</v>
      </c>
    </row>
    <row r="2353" spans="23:23">
      <c r="W2353">
        <v>2849</v>
      </c>
    </row>
    <row r="2354" spans="23:23">
      <c r="W2354">
        <v>2850</v>
      </c>
    </row>
    <row r="2355" spans="23:23">
      <c r="W2355">
        <v>2851</v>
      </c>
    </row>
    <row r="2356" spans="23:23">
      <c r="W2356">
        <v>2852</v>
      </c>
    </row>
    <row r="2357" spans="23:23">
      <c r="W2357">
        <v>2853</v>
      </c>
    </row>
    <row r="2358" spans="23:23">
      <c r="W2358">
        <v>2854</v>
      </c>
    </row>
    <row r="2359" spans="23:23">
      <c r="W2359">
        <v>2855</v>
      </c>
    </row>
    <row r="2360" spans="23:23">
      <c r="W2360">
        <v>2856</v>
      </c>
    </row>
    <row r="2361" spans="23:23">
      <c r="W2361">
        <v>2857</v>
      </c>
    </row>
    <row r="2362" spans="23:23">
      <c r="W2362">
        <v>2858</v>
      </c>
    </row>
    <row r="2363" spans="23:23">
      <c r="W2363">
        <v>2859</v>
      </c>
    </row>
    <row r="2364" spans="23:23">
      <c r="W2364">
        <v>2860</v>
      </c>
    </row>
    <row r="2365" spans="23:23">
      <c r="W2365">
        <v>2861</v>
      </c>
    </row>
    <row r="2366" spans="23:23">
      <c r="W2366">
        <v>2862</v>
      </c>
    </row>
    <row r="2367" spans="23:23">
      <c r="W2367">
        <v>2863</v>
      </c>
    </row>
    <row r="2368" spans="23:23">
      <c r="W2368">
        <v>2864</v>
      </c>
    </row>
    <row r="2369" spans="23:23">
      <c r="W2369">
        <v>2865</v>
      </c>
    </row>
    <row r="2370" spans="23:23">
      <c r="W2370">
        <v>2866</v>
      </c>
    </row>
    <row r="2371" spans="23:23">
      <c r="W2371">
        <v>2867</v>
      </c>
    </row>
    <row r="2372" spans="23:23">
      <c r="W2372">
        <v>2868</v>
      </c>
    </row>
    <row r="2373" spans="23:23">
      <c r="W2373">
        <v>2869</v>
      </c>
    </row>
    <row r="2374" spans="23:23">
      <c r="W2374">
        <v>2870</v>
      </c>
    </row>
    <row r="2375" spans="23:23">
      <c r="W2375">
        <v>2871</v>
      </c>
    </row>
    <row r="2376" spans="23:23">
      <c r="W2376">
        <v>2872</v>
      </c>
    </row>
    <row r="2377" spans="23:23">
      <c r="W2377">
        <v>2873</v>
      </c>
    </row>
    <row r="2378" spans="23:23">
      <c r="W2378">
        <v>2874</v>
      </c>
    </row>
    <row r="2379" spans="23:23">
      <c r="W2379">
        <v>2875</v>
      </c>
    </row>
    <row r="2380" spans="23:23">
      <c r="W2380">
        <v>2876</v>
      </c>
    </row>
    <row r="2381" spans="23:23">
      <c r="W2381">
        <v>2877</v>
      </c>
    </row>
    <row r="2382" spans="23:23">
      <c r="W2382">
        <v>2878</v>
      </c>
    </row>
    <row r="2383" spans="23:23">
      <c r="W2383">
        <v>2879</v>
      </c>
    </row>
    <row r="2384" spans="23:23">
      <c r="W2384">
        <v>2880</v>
      </c>
    </row>
    <row r="2385" spans="23:23">
      <c r="W2385">
        <v>2881</v>
      </c>
    </row>
    <row r="2386" spans="23:23">
      <c r="W2386">
        <v>2882</v>
      </c>
    </row>
    <row r="2387" spans="23:23">
      <c r="W2387">
        <v>2883</v>
      </c>
    </row>
    <row r="2388" spans="23:23">
      <c r="W2388">
        <v>2884</v>
      </c>
    </row>
    <row r="2389" spans="23:23">
      <c r="W2389">
        <v>2885</v>
      </c>
    </row>
    <row r="2390" spans="23:23">
      <c r="W2390">
        <v>2886</v>
      </c>
    </row>
    <row r="2391" spans="23:23">
      <c r="W2391">
        <v>2887</v>
      </c>
    </row>
    <row r="2392" spans="23:23">
      <c r="W2392">
        <v>2888</v>
      </c>
    </row>
    <row r="2393" spans="23:23">
      <c r="W2393">
        <v>2889</v>
      </c>
    </row>
    <row r="2394" spans="23:23">
      <c r="W2394">
        <v>2890</v>
      </c>
    </row>
    <row r="2395" spans="23:23">
      <c r="W2395">
        <v>2891</v>
      </c>
    </row>
    <row r="2396" spans="23:23">
      <c r="W2396">
        <v>2892</v>
      </c>
    </row>
    <row r="2397" spans="23:23">
      <c r="W2397">
        <v>2893</v>
      </c>
    </row>
    <row r="2398" spans="23:23">
      <c r="W2398">
        <v>2894</v>
      </c>
    </row>
    <row r="2399" spans="23:23">
      <c r="W2399">
        <v>2895</v>
      </c>
    </row>
    <row r="2400" spans="23:23">
      <c r="W2400">
        <v>2896</v>
      </c>
    </row>
    <row r="2401" spans="23:23">
      <c r="W2401">
        <v>2897</v>
      </c>
    </row>
    <row r="2402" spans="23:23">
      <c r="W2402">
        <v>2898</v>
      </c>
    </row>
    <row r="2403" spans="23:23">
      <c r="W2403">
        <v>2899</v>
      </c>
    </row>
    <row r="2404" spans="23:23">
      <c r="W2404">
        <v>2900</v>
      </c>
    </row>
    <row r="2405" spans="23:23">
      <c r="W2405">
        <v>2901</v>
      </c>
    </row>
    <row r="2406" spans="23:23">
      <c r="W2406">
        <v>2902</v>
      </c>
    </row>
    <row r="2407" spans="23:23">
      <c r="W2407">
        <v>2903</v>
      </c>
    </row>
    <row r="2408" spans="23:23">
      <c r="W2408">
        <v>2904</v>
      </c>
    </row>
    <row r="2409" spans="23:23">
      <c r="W2409">
        <v>2905</v>
      </c>
    </row>
    <row r="2410" spans="23:23">
      <c r="W2410">
        <v>2906</v>
      </c>
    </row>
    <row r="2411" spans="23:23">
      <c r="W2411">
        <v>2907</v>
      </c>
    </row>
    <row r="2412" spans="23:23">
      <c r="W2412">
        <v>2908</v>
      </c>
    </row>
    <row r="2413" spans="23:23">
      <c r="W2413">
        <v>2909</v>
      </c>
    </row>
    <row r="2414" spans="23:23">
      <c r="W2414">
        <v>2910</v>
      </c>
    </row>
    <row r="2415" spans="23:23">
      <c r="W2415">
        <v>2911</v>
      </c>
    </row>
    <row r="2416" spans="23:23">
      <c r="W2416">
        <v>2912</v>
      </c>
    </row>
    <row r="2417" spans="23:23">
      <c r="W2417">
        <v>2913</v>
      </c>
    </row>
    <row r="2418" spans="23:23">
      <c r="W2418">
        <v>2914</v>
      </c>
    </row>
    <row r="2419" spans="23:23">
      <c r="W2419">
        <v>2915</v>
      </c>
    </row>
    <row r="2420" spans="23:23">
      <c r="W2420">
        <v>2916</v>
      </c>
    </row>
    <row r="2421" spans="23:23">
      <c r="W2421">
        <v>2917</v>
      </c>
    </row>
    <row r="2422" spans="23:23">
      <c r="W2422">
        <v>2918</v>
      </c>
    </row>
    <row r="2423" spans="23:23">
      <c r="W2423">
        <v>2919</v>
      </c>
    </row>
    <row r="2424" spans="23:23">
      <c r="W2424">
        <v>2920</v>
      </c>
    </row>
    <row r="2425" spans="23:23">
      <c r="W2425">
        <v>2921</v>
      </c>
    </row>
    <row r="2426" spans="23:23">
      <c r="W2426">
        <v>2922</v>
      </c>
    </row>
    <row r="2427" spans="23:23">
      <c r="W2427">
        <v>2923</v>
      </c>
    </row>
    <row r="2428" spans="23:23">
      <c r="W2428">
        <v>2924</v>
      </c>
    </row>
    <row r="2429" spans="23:23">
      <c r="W2429">
        <v>2925</v>
      </c>
    </row>
    <row r="2430" spans="23:23">
      <c r="W2430">
        <v>2926</v>
      </c>
    </row>
    <row r="2431" spans="23:23">
      <c r="W2431">
        <v>2927</v>
      </c>
    </row>
    <row r="2432" spans="23:23">
      <c r="W2432">
        <v>2928</v>
      </c>
    </row>
    <row r="2433" spans="23:23">
      <c r="W2433">
        <v>2929</v>
      </c>
    </row>
    <row r="2434" spans="23:23">
      <c r="W2434">
        <v>2930</v>
      </c>
    </row>
    <row r="2435" spans="23:23">
      <c r="W2435">
        <v>2931</v>
      </c>
    </row>
    <row r="2436" spans="23:23">
      <c r="W2436">
        <v>2932</v>
      </c>
    </row>
    <row r="2437" spans="23:23">
      <c r="W2437">
        <v>2933</v>
      </c>
    </row>
    <row r="2438" spans="23:23">
      <c r="W2438">
        <v>2934</v>
      </c>
    </row>
    <row r="2439" spans="23:23">
      <c r="W2439">
        <v>2935</v>
      </c>
    </row>
    <row r="2440" spans="23:23">
      <c r="W2440">
        <v>2936</v>
      </c>
    </row>
    <row r="2441" spans="23:23">
      <c r="W2441">
        <v>2937</v>
      </c>
    </row>
    <row r="2442" spans="23:23">
      <c r="W2442">
        <v>2938</v>
      </c>
    </row>
    <row r="2443" spans="23:23">
      <c r="W2443">
        <v>2939</v>
      </c>
    </row>
    <row r="2444" spans="23:23">
      <c r="W2444">
        <v>2940</v>
      </c>
    </row>
    <row r="2445" spans="23:23">
      <c r="W2445">
        <v>2941</v>
      </c>
    </row>
    <row r="2446" spans="23:23">
      <c r="W2446">
        <v>2942</v>
      </c>
    </row>
    <row r="2447" spans="23:23">
      <c r="W2447">
        <v>2943</v>
      </c>
    </row>
    <row r="2448" spans="23:23">
      <c r="W2448">
        <v>2944</v>
      </c>
    </row>
    <row r="2449" spans="23:23">
      <c r="W2449">
        <v>2945</v>
      </c>
    </row>
    <row r="2450" spans="23:23">
      <c r="W2450">
        <v>2946</v>
      </c>
    </row>
    <row r="2451" spans="23:23">
      <c r="W2451">
        <v>2947</v>
      </c>
    </row>
    <row r="2452" spans="23:23">
      <c r="W2452">
        <v>2948</v>
      </c>
    </row>
    <row r="2453" spans="23:23">
      <c r="W2453">
        <v>2949</v>
      </c>
    </row>
    <row r="2454" spans="23:23">
      <c r="W2454">
        <v>2950</v>
      </c>
    </row>
    <row r="2455" spans="23:23">
      <c r="W2455">
        <v>2951</v>
      </c>
    </row>
    <row r="2456" spans="23:23">
      <c r="W2456">
        <v>2952</v>
      </c>
    </row>
    <row r="2457" spans="23:23">
      <c r="W2457">
        <v>2953</v>
      </c>
    </row>
    <row r="2458" spans="23:23">
      <c r="W2458">
        <v>2954</v>
      </c>
    </row>
    <row r="2459" spans="23:23">
      <c r="W2459">
        <v>2955</v>
      </c>
    </row>
    <row r="2460" spans="23:23">
      <c r="W2460">
        <v>2956</v>
      </c>
    </row>
    <row r="2461" spans="23:23">
      <c r="W2461">
        <v>2957</v>
      </c>
    </row>
    <row r="2462" spans="23:23">
      <c r="W2462">
        <v>2958</v>
      </c>
    </row>
    <row r="2463" spans="23:23">
      <c r="W2463">
        <v>2959</v>
      </c>
    </row>
    <row r="2464" spans="23:23">
      <c r="W2464">
        <v>2960</v>
      </c>
    </row>
    <row r="2465" spans="23:23">
      <c r="W2465">
        <v>2961</v>
      </c>
    </row>
    <row r="2466" spans="23:23">
      <c r="W2466">
        <v>2962</v>
      </c>
    </row>
    <row r="2467" spans="23:23">
      <c r="W2467">
        <v>2963</v>
      </c>
    </row>
    <row r="2468" spans="23:23">
      <c r="W2468">
        <v>2964</v>
      </c>
    </row>
    <row r="2469" spans="23:23">
      <c r="W2469">
        <v>2965</v>
      </c>
    </row>
    <row r="2470" spans="23:23">
      <c r="W2470">
        <v>2966</v>
      </c>
    </row>
    <row r="2471" spans="23:23">
      <c r="W2471">
        <v>2967</v>
      </c>
    </row>
    <row r="2472" spans="23:23">
      <c r="W2472">
        <v>2968</v>
      </c>
    </row>
    <row r="2473" spans="23:23">
      <c r="W2473">
        <v>2969</v>
      </c>
    </row>
    <row r="2474" spans="23:23">
      <c r="W2474">
        <v>2970</v>
      </c>
    </row>
    <row r="2475" spans="23:23">
      <c r="W2475">
        <v>2971</v>
      </c>
    </row>
    <row r="2476" spans="23:23">
      <c r="W2476">
        <v>2972</v>
      </c>
    </row>
    <row r="2477" spans="23:23">
      <c r="W2477">
        <v>2973</v>
      </c>
    </row>
    <row r="2478" spans="23:23">
      <c r="W2478">
        <v>2974</v>
      </c>
    </row>
    <row r="2479" spans="23:23">
      <c r="W2479">
        <v>2975</v>
      </c>
    </row>
    <row r="2480" spans="23:23">
      <c r="W2480">
        <v>2976</v>
      </c>
    </row>
    <row r="2481" spans="23:23">
      <c r="W2481">
        <v>2977</v>
      </c>
    </row>
    <row r="2482" spans="23:23">
      <c r="W2482">
        <v>2978</v>
      </c>
    </row>
    <row r="2483" spans="23:23">
      <c r="W2483">
        <v>2979</v>
      </c>
    </row>
    <row r="2484" spans="23:23">
      <c r="W2484">
        <v>2980</v>
      </c>
    </row>
    <row r="2485" spans="23:23">
      <c r="W2485">
        <v>2981</v>
      </c>
    </row>
    <row r="2486" spans="23:23">
      <c r="W2486">
        <v>2982</v>
      </c>
    </row>
    <row r="2487" spans="23:23">
      <c r="W2487">
        <v>2983</v>
      </c>
    </row>
    <row r="2488" spans="23:23">
      <c r="W2488">
        <v>2984</v>
      </c>
    </row>
    <row r="2489" spans="23:23">
      <c r="W2489">
        <v>2985</v>
      </c>
    </row>
    <row r="2490" spans="23:23">
      <c r="W2490">
        <v>2986</v>
      </c>
    </row>
    <row r="2491" spans="23:23">
      <c r="W2491">
        <v>2987</v>
      </c>
    </row>
    <row r="2492" spans="23:23">
      <c r="W2492">
        <v>2988</v>
      </c>
    </row>
    <row r="2493" spans="23:23">
      <c r="W2493">
        <v>2989</v>
      </c>
    </row>
    <row r="2494" spans="23:23">
      <c r="W2494">
        <v>2990</v>
      </c>
    </row>
    <row r="2495" spans="23:23">
      <c r="W2495">
        <v>2991</v>
      </c>
    </row>
    <row r="2496" spans="23:23">
      <c r="W2496">
        <v>2992</v>
      </c>
    </row>
    <row r="2497" spans="23:23">
      <c r="W2497">
        <v>2993</v>
      </c>
    </row>
    <row r="2498" spans="23:23">
      <c r="W2498">
        <v>2994</v>
      </c>
    </row>
    <row r="2499" spans="23:23">
      <c r="W2499">
        <v>2995</v>
      </c>
    </row>
    <row r="2500" spans="23:23">
      <c r="W2500">
        <v>2996</v>
      </c>
    </row>
    <row r="2501" spans="23:23">
      <c r="W2501">
        <v>2997</v>
      </c>
    </row>
    <row r="2502" spans="23:23">
      <c r="W2502">
        <v>2998</v>
      </c>
    </row>
    <row r="2503" spans="23:23">
      <c r="W2503">
        <v>2999</v>
      </c>
    </row>
    <row r="2504" spans="23:23">
      <c r="W2504">
        <v>3000</v>
      </c>
    </row>
    <row r="2505" spans="23:23">
      <c r="W2505">
        <v>3001</v>
      </c>
    </row>
    <row r="2506" spans="23:23">
      <c r="W2506">
        <v>3002</v>
      </c>
    </row>
    <row r="2507" spans="23:23">
      <c r="W2507">
        <v>3003</v>
      </c>
    </row>
    <row r="2508" spans="23:23">
      <c r="W2508">
        <v>3004</v>
      </c>
    </row>
    <row r="2509" spans="23:23">
      <c r="W2509">
        <v>3005</v>
      </c>
    </row>
    <row r="2510" spans="23:23">
      <c r="W2510">
        <v>3006</v>
      </c>
    </row>
    <row r="2511" spans="23:23">
      <c r="W2511">
        <v>3007</v>
      </c>
    </row>
    <row r="2512" spans="23:23">
      <c r="W2512">
        <v>3008</v>
      </c>
    </row>
    <row r="2513" spans="23:23">
      <c r="W2513">
        <v>3009</v>
      </c>
    </row>
    <row r="2514" spans="23:23">
      <c r="W2514">
        <v>3010</v>
      </c>
    </row>
    <row r="2515" spans="23:23">
      <c r="W2515">
        <v>3011</v>
      </c>
    </row>
    <row r="2516" spans="23:23">
      <c r="W2516">
        <v>3012</v>
      </c>
    </row>
    <row r="2517" spans="23:23">
      <c r="W2517">
        <v>3013</v>
      </c>
    </row>
    <row r="2518" spans="23:23">
      <c r="W2518">
        <v>3014</v>
      </c>
    </row>
    <row r="2519" spans="23:23">
      <c r="W2519">
        <v>3015</v>
      </c>
    </row>
    <row r="2520" spans="23:23">
      <c r="W2520">
        <v>3016</v>
      </c>
    </row>
    <row r="2521" spans="23:23">
      <c r="W2521">
        <v>3017</v>
      </c>
    </row>
    <row r="2522" spans="23:23">
      <c r="W2522">
        <v>3018</v>
      </c>
    </row>
    <row r="2523" spans="23:23">
      <c r="W2523">
        <v>3019</v>
      </c>
    </row>
    <row r="2524" spans="23:23">
      <c r="W2524">
        <v>3020</v>
      </c>
    </row>
    <row r="2525" spans="23:23">
      <c r="W2525">
        <v>3021</v>
      </c>
    </row>
    <row r="2526" spans="23:23">
      <c r="W2526">
        <v>3022</v>
      </c>
    </row>
    <row r="2527" spans="23:23">
      <c r="W2527">
        <v>3023</v>
      </c>
    </row>
    <row r="2528" spans="23:23">
      <c r="W2528">
        <v>3024</v>
      </c>
    </row>
    <row r="2529" spans="23:23">
      <c r="W2529">
        <v>3025</v>
      </c>
    </row>
    <row r="2530" spans="23:23">
      <c r="W2530">
        <v>3026</v>
      </c>
    </row>
    <row r="2531" spans="23:23">
      <c r="W2531">
        <v>3027</v>
      </c>
    </row>
    <row r="2532" spans="23:23">
      <c r="W2532">
        <v>3028</v>
      </c>
    </row>
    <row r="2533" spans="23:23">
      <c r="W2533">
        <v>3029</v>
      </c>
    </row>
    <row r="2534" spans="23:23">
      <c r="W2534">
        <v>3030</v>
      </c>
    </row>
    <row r="2535" spans="23:23">
      <c r="W2535">
        <v>3031</v>
      </c>
    </row>
    <row r="2536" spans="23:23">
      <c r="W2536">
        <v>3032</v>
      </c>
    </row>
    <row r="2537" spans="23:23">
      <c r="W2537">
        <v>3033</v>
      </c>
    </row>
    <row r="2538" spans="23:23">
      <c r="W2538">
        <v>3034</v>
      </c>
    </row>
    <row r="2539" spans="23:23">
      <c r="W2539">
        <v>3035</v>
      </c>
    </row>
    <row r="2540" spans="23:23">
      <c r="W2540">
        <v>3036</v>
      </c>
    </row>
    <row r="2541" spans="23:23">
      <c r="W2541">
        <v>3037</v>
      </c>
    </row>
    <row r="2542" spans="23:23">
      <c r="W2542">
        <v>3038</v>
      </c>
    </row>
    <row r="2543" spans="23:23">
      <c r="W2543">
        <v>3039</v>
      </c>
    </row>
    <row r="2544" spans="23:23">
      <c r="W2544">
        <v>3040</v>
      </c>
    </row>
    <row r="2545" spans="23:23">
      <c r="W2545">
        <v>3041</v>
      </c>
    </row>
    <row r="2546" spans="23:23">
      <c r="W2546">
        <v>3042</v>
      </c>
    </row>
    <row r="2547" spans="23:23">
      <c r="W2547">
        <v>3043</v>
      </c>
    </row>
    <row r="2548" spans="23:23">
      <c r="W2548">
        <v>3044</v>
      </c>
    </row>
    <row r="2549" spans="23:23">
      <c r="W2549">
        <v>3045</v>
      </c>
    </row>
    <row r="2550" spans="23:23">
      <c r="W2550">
        <v>3046</v>
      </c>
    </row>
    <row r="2551" spans="23:23">
      <c r="W2551">
        <v>3047</v>
      </c>
    </row>
    <row r="2552" spans="23:23">
      <c r="W2552">
        <v>3048</v>
      </c>
    </row>
    <row r="2553" spans="23:23">
      <c r="W2553">
        <v>3049</v>
      </c>
    </row>
    <row r="2554" spans="23:23">
      <c r="W2554">
        <v>3050</v>
      </c>
    </row>
    <row r="2555" spans="23:23">
      <c r="W2555">
        <v>3051</v>
      </c>
    </row>
    <row r="2556" spans="23:23">
      <c r="W2556">
        <v>3052</v>
      </c>
    </row>
    <row r="2557" spans="23:23">
      <c r="W2557">
        <v>3053</v>
      </c>
    </row>
    <row r="2558" spans="23:23">
      <c r="W2558">
        <v>3054</v>
      </c>
    </row>
    <row r="2559" spans="23:23">
      <c r="W2559">
        <v>3055</v>
      </c>
    </row>
    <row r="2560" spans="23:23">
      <c r="W2560">
        <v>3056</v>
      </c>
    </row>
    <row r="2561" spans="23:23">
      <c r="W2561">
        <v>3057</v>
      </c>
    </row>
    <row r="2562" spans="23:23">
      <c r="W2562">
        <v>3058</v>
      </c>
    </row>
    <row r="2563" spans="23:23">
      <c r="W2563">
        <v>3059</v>
      </c>
    </row>
    <row r="2564" spans="23:23">
      <c r="W2564">
        <v>3060</v>
      </c>
    </row>
    <row r="2565" spans="23:23">
      <c r="W2565">
        <v>3061</v>
      </c>
    </row>
    <row r="2566" spans="23:23">
      <c r="W2566">
        <v>3062</v>
      </c>
    </row>
    <row r="2567" spans="23:23">
      <c r="W2567">
        <v>3063</v>
      </c>
    </row>
    <row r="2568" spans="23:23">
      <c r="W2568">
        <v>3064</v>
      </c>
    </row>
    <row r="2569" spans="23:23">
      <c r="W2569">
        <v>3065</v>
      </c>
    </row>
    <row r="2570" spans="23:23">
      <c r="W2570">
        <v>3066</v>
      </c>
    </row>
    <row r="2571" spans="23:23">
      <c r="W2571">
        <v>3067</v>
      </c>
    </row>
    <row r="2572" spans="23:23">
      <c r="W2572">
        <v>3068</v>
      </c>
    </row>
    <row r="2573" spans="23:23">
      <c r="W2573">
        <v>3069</v>
      </c>
    </row>
    <row r="2574" spans="23:23">
      <c r="W2574">
        <v>3070</v>
      </c>
    </row>
    <row r="2575" spans="23:23">
      <c r="W2575">
        <v>3071</v>
      </c>
    </row>
    <row r="2576" spans="23:23">
      <c r="W2576">
        <v>3072</v>
      </c>
    </row>
    <row r="2577" spans="23:23">
      <c r="W2577">
        <v>3073</v>
      </c>
    </row>
    <row r="2578" spans="23:23">
      <c r="W2578">
        <v>3074</v>
      </c>
    </row>
    <row r="2579" spans="23:23">
      <c r="W2579">
        <v>3075</v>
      </c>
    </row>
    <row r="2580" spans="23:23">
      <c r="W2580">
        <v>3076</v>
      </c>
    </row>
    <row r="2581" spans="23:23">
      <c r="W2581">
        <v>3077</v>
      </c>
    </row>
    <row r="2582" spans="23:23">
      <c r="W2582">
        <v>3078</v>
      </c>
    </row>
    <row r="2583" spans="23:23">
      <c r="W2583">
        <v>3079</v>
      </c>
    </row>
    <row r="2584" spans="23:23">
      <c r="W2584">
        <v>3080</v>
      </c>
    </row>
    <row r="2585" spans="23:23">
      <c r="W2585">
        <v>3081</v>
      </c>
    </row>
    <row r="2586" spans="23:23">
      <c r="W2586">
        <v>3082</v>
      </c>
    </row>
    <row r="2587" spans="23:23">
      <c r="W2587">
        <v>3083</v>
      </c>
    </row>
    <row r="2588" spans="23:23">
      <c r="W2588">
        <v>3084</v>
      </c>
    </row>
    <row r="2589" spans="23:23">
      <c r="W2589">
        <v>3085</v>
      </c>
    </row>
    <row r="2590" spans="23:23">
      <c r="W2590">
        <v>3086</v>
      </c>
    </row>
    <row r="2591" spans="23:23">
      <c r="W2591">
        <v>3087</v>
      </c>
    </row>
    <row r="2592" spans="23:23">
      <c r="W2592">
        <v>3088</v>
      </c>
    </row>
    <row r="2593" spans="23:23">
      <c r="W2593">
        <v>3089</v>
      </c>
    </row>
    <row r="2594" spans="23:23">
      <c r="W2594">
        <v>3090</v>
      </c>
    </row>
    <row r="2595" spans="23:23">
      <c r="W2595">
        <v>3091</v>
      </c>
    </row>
    <row r="2596" spans="23:23">
      <c r="W2596">
        <v>3092</v>
      </c>
    </row>
    <row r="2597" spans="23:23">
      <c r="W2597">
        <v>3093</v>
      </c>
    </row>
    <row r="2598" spans="23:23">
      <c r="W2598">
        <v>3094</v>
      </c>
    </row>
    <row r="2599" spans="23:23">
      <c r="W2599">
        <v>3095</v>
      </c>
    </row>
    <row r="2600" spans="23:23">
      <c r="W2600">
        <v>3096</v>
      </c>
    </row>
    <row r="2601" spans="23:23">
      <c r="W2601">
        <v>3097</v>
      </c>
    </row>
    <row r="2602" spans="23:23">
      <c r="W2602">
        <v>3098</v>
      </c>
    </row>
    <row r="2603" spans="23:23">
      <c r="W2603">
        <v>3099</v>
      </c>
    </row>
    <row r="2604" spans="23:23">
      <c r="W2604">
        <v>3100</v>
      </c>
    </row>
    <row r="2605" spans="23:23">
      <c r="W2605">
        <v>3101</v>
      </c>
    </row>
    <row r="2606" spans="23:23">
      <c r="W2606">
        <v>3102</v>
      </c>
    </row>
    <row r="2607" spans="23:23">
      <c r="W2607">
        <v>3103</v>
      </c>
    </row>
    <row r="2608" spans="23:23">
      <c r="W2608">
        <v>3104</v>
      </c>
    </row>
    <row r="2609" spans="23:23">
      <c r="W2609">
        <v>3105</v>
      </c>
    </row>
    <row r="2610" spans="23:23">
      <c r="W2610">
        <v>3106</v>
      </c>
    </row>
    <row r="2611" spans="23:23">
      <c r="W2611">
        <v>3107</v>
      </c>
    </row>
    <row r="2612" spans="23:23">
      <c r="W2612">
        <v>3108</v>
      </c>
    </row>
    <row r="2613" spans="23:23">
      <c r="W2613">
        <v>3109</v>
      </c>
    </row>
    <row r="2614" spans="23:23">
      <c r="W2614">
        <v>3110</v>
      </c>
    </row>
    <row r="2615" spans="23:23">
      <c r="W2615">
        <v>3111</v>
      </c>
    </row>
    <row r="2616" spans="23:23">
      <c r="W2616">
        <v>3112</v>
      </c>
    </row>
    <row r="2617" spans="23:23">
      <c r="W2617">
        <v>3113</v>
      </c>
    </row>
    <row r="2618" spans="23:23">
      <c r="W2618">
        <v>3114</v>
      </c>
    </row>
    <row r="2619" spans="23:23">
      <c r="W2619">
        <v>3115</v>
      </c>
    </row>
    <row r="2620" spans="23:23">
      <c r="W2620">
        <v>3116</v>
      </c>
    </row>
    <row r="2621" spans="23:23">
      <c r="W2621">
        <v>3117</v>
      </c>
    </row>
    <row r="2622" spans="23:23">
      <c r="W2622">
        <v>3118</v>
      </c>
    </row>
    <row r="2623" spans="23:23">
      <c r="W2623">
        <v>3119</v>
      </c>
    </row>
    <row r="2624" spans="23:23">
      <c r="W2624">
        <v>3120</v>
      </c>
    </row>
    <row r="2625" spans="23:23">
      <c r="W2625">
        <v>3121</v>
      </c>
    </row>
    <row r="2626" spans="23:23">
      <c r="W2626">
        <v>3122</v>
      </c>
    </row>
    <row r="2627" spans="23:23">
      <c r="W2627">
        <v>3123</v>
      </c>
    </row>
    <row r="2628" spans="23:23">
      <c r="W2628">
        <v>3124</v>
      </c>
    </row>
    <row r="2629" spans="23:23">
      <c r="W2629">
        <v>3125</v>
      </c>
    </row>
    <row r="2630" spans="23:23">
      <c r="W2630">
        <v>3126</v>
      </c>
    </row>
    <row r="2631" spans="23:23">
      <c r="W2631">
        <v>3127</v>
      </c>
    </row>
    <row r="2632" spans="23:23">
      <c r="W2632">
        <v>3128</v>
      </c>
    </row>
    <row r="2633" spans="23:23">
      <c r="W2633">
        <v>3129</v>
      </c>
    </row>
    <row r="2634" spans="23:23">
      <c r="W2634">
        <v>3130</v>
      </c>
    </row>
    <row r="2635" spans="23:23">
      <c r="W2635">
        <v>3131</v>
      </c>
    </row>
    <row r="2636" spans="23:23">
      <c r="W2636">
        <v>3132</v>
      </c>
    </row>
    <row r="2637" spans="23:23">
      <c r="W2637">
        <v>3133</v>
      </c>
    </row>
    <row r="2638" spans="23:23">
      <c r="W2638">
        <v>3134</v>
      </c>
    </row>
    <row r="2639" spans="23:23">
      <c r="W2639">
        <v>3135</v>
      </c>
    </row>
    <row r="2640" spans="23:23">
      <c r="W2640">
        <v>3136</v>
      </c>
    </row>
    <row r="2641" spans="23:23">
      <c r="W2641">
        <v>3137</v>
      </c>
    </row>
    <row r="2642" spans="23:23">
      <c r="W2642">
        <v>3138</v>
      </c>
    </row>
    <row r="2643" spans="23:23">
      <c r="W2643">
        <v>3139</v>
      </c>
    </row>
    <row r="2644" spans="23:23">
      <c r="W2644">
        <v>3140</v>
      </c>
    </row>
    <row r="2645" spans="23:23">
      <c r="W2645">
        <v>3141</v>
      </c>
    </row>
    <row r="2646" spans="23:23">
      <c r="W2646">
        <v>3142</v>
      </c>
    </row>
    <row r="2647" spans="23:23">
      <c r="W2647">
        <v>3143</v>
      </c>
    </row>
    <row r="2648" spans="23:23">
      <c r="W2648">
        <v>3144</v>
      </c>
    </row>
    <row r="2649" spans="23:23">
      <c r="W2649">
        <v>3145</v>
      </c>
    </row>
    <row r="2650" spans="23:23">
      <c r="W2650">
        <v>3146</v>
      </c>
    </row>
    <row r="2651" spans="23:23">
      <c r="W2651">
        <v>3147</v>
      </c>
    </row>
    <row r="2652" spans="23:23">
      <c r="W2652">
        <v>3148</v>
      </c>
    </row>
    <row r="2653" spans="23:23">
      <c r="W2653">
        <v>3149</v>
      </c>
    </row>
    <row r="2654" spans="23:23">
      <c r="W2654">
        <v>3150</v>
      </c>
    </row>
    <row r="2655" spans="23:23">
      <c r="W2655">
        <v>3151</v>
      </c>
    </row>
    <row r="2656" spans="23:23">
      <c r="W2656">
        <v>3152</v>
      </c>
    </row>
    <row r="2657" spans="23:23">
      <c r="W2657">
        <v>3153</v>
      </c>
    </row>
    <row r="2658" spans="23:23">
      <c r="W2658">
        <v>3154</v>
      </c>
    </row>
    <row r="2659" spans="23:23">
      <c r="W2659">
        <v>3155</v>
      </c>
    </row>
    <row r="2660" spans="23:23">
      <c r="W2660">
        <v>3156</v>
      </c>
    </row>
    <row r="2661" spans="23:23">
      <c r="W2661">
        <v>3157</v>
      </c>
    </row>
    <row r="2662" spans="23:23">
      <c r="W2662">
        <v>3158</v>
      </c>
    </row>
    <row r="2663" spans="23:23">
      <c r="W2663">
        <v>3159</v>
      </c>
    </row>
    <row r="2664" spans="23:23">
      <c r="W2664">
        <v>3160</v>
      </c>
    </row>
    <row r="2665" spans="23:23">
      <c r="W2665">
        <v>3161</v>
      </c>
    </row>
    <row r="2666" spans="23:23">
      <c r="W2666">
        <v>3162</v>
      </c>
    </row>
    <row r="2667" spans="23:23">
      <c r="W2667">
        <v>3163</v>
      </c>
    </row>
    <row r="2668" spans="23:23">
      <c r="W2668">
        <v>3164</v>
      </c>
    </row>
    <row r="2669" spans="23:23">
      <c r="W2669">
        <v>3165</v>
      </c>
    </row>
    <row r="2670" spans="23:23">
      <c r="W2670">
        <v>3166</v>
      </c>
    </row>
    <row r="2671" spans="23:23">
      <c r="W2671">
        <v>3167</v>
      </c>
    </row>
    <row r="2672" spans="23:23">
      <c r="W2672">
        <v>3168</v>
      </c>
    </row>
    <row r="2673" spans="23:23">
      <c r="W2673">
        <v>3169</v>
      </c>
    </row>
    <row r="2674" spans="23:23">
      <c r="W2674">
        <v>3170</v>
      </c>
    </row>
    <row r="2675" spans="23:23">
      <c r="W2675">
        <v>3171</v>
      </c>
    </row>
    <row r="2676" spans="23:23">
      <c r="W2676">
        <v>3172</v>
      </c>
    </row>
    <row r="2677" spans="23:23">
      <c r="W2677">
        <v>3173</v>
      </c>
    </row>
    <row r="2678" spans="23:23">
      <c r="W2678">
        <v>3174</v>
      </c>
    </row>
    <row r="2679" spans="23:23">
      <c r="W2679">
        <v>3175</v>
      </c>
    </row>
    <row r="2680" spans="23:23">
      <c r="W2680">
        <v>3176</v>
      </c>
    </row>
    <row r="2681" spans="23:23">
      <c r="W2681">
        <v>3177</v>
      </c>
    </row>
    <row r="2682" spans="23:23">
      <c r="W2682">
        <v>3178</v>
      </c>
    </row>
    <row r="2683" spans="23:23">
      <c r="W2683">
        <v>3179</v>
      </c>
    </row>
    <row r="2684" spans="23:23">
      <c r="W2684">
        <v>3180</v>
      </c>
    </row>
    <row r="2685" spans="23:23">
      <c r="W2685">
        <v>3181</v>
      </c>
    </row>
    <row r="2686" spans="23:23">
      <c r="W2686">
        <v>3182</v>
      </c>
    </row>
    <row r="2687" spans="23:23">
      <c r="W2687">
        <v>3183</v>
      </c>
    </row>
    <row r="2688" spans="23:23">
      <c r="W2688">
        <v>3184</v>
      </c>
    </row>
    <row r="2689" spans="23:23">
      <c r="W2689">
        <v>3185</v>
      </c>
    </row>
    <row r="2690" spans="23:23">
      <c r="W2690">
        <v>3186</v>
      </c>
    </row>
    <row r="2691" spans="23:23">
      <c r="W2691">
        <v>3187</v>
      </c>
    </row>
    <row r="2692" spans="23:23">
      <c r="W2692">
        <v>3188</v>
      </c>
    </row>
    <row r="2693" spans="23:23">
      <c r="W2693">
        <v>3189</v>
      </c>
    </row>
    <row r="2694" spans="23:23">
      <c r="W2694">
        <v>3190</v>
      </c>
    </row>
    <row r="2695" spans="23:23">
      <c r="W2695">
        <v>3191</v>
      </c>
    </row>
    <row r="2696" spans="23:23">
      <c r="W2696">
        <v>3192</v>
      </c>
    </row>
    <row r="2697" spans="23:23">
      <c r="W2697">
        <v>3193</v>
      </c>
    </row>
    <row r="2698" spans="23:23">
      <c r="W2698">
        <v>3194</v>
      </c>
    </row>
    <row r="2699" spans="23:23">
      <c r="W2699">
        <v>3195</v>
      </c>
    </row>
    <row r="2700" spans="23:23">
      <c r="W2700">
        <v>3196</v>
      </c>
    </row>
    <row r="2701" spans="23:23">
      <c r="W2701">
        <v>3197</v>
      </c>
    </row>
    <row r="2702" spans="23:23">
      <c r="W2702">
        <v>3198</v>
      </c>
    </row>
    <row r="2703" spans="23:23">
      <c r="W2703">
        <v>3199</v>
      </c>
    </row>
  </sheetData>
  <dataValidations count="8">
    <dataValidation type="list" allowBlank="1" showInputMessage="1" showErrorMessage="1" sqref="E3">
      <formula1>$V$3:$V$15</formula1>
    </dataValidation>
    <dataValidation type="list" allowBlank="1" showInputMessage="1" showErrorMessage="1" sqref="F3">
      <formula1>$W$4:$W$2703</formula1>
    </dataValidation>
    <dataValidation type="list" allowBlank="1" showInputMessage="1" showErrorMessage="1" sqref="D4">
      <formula1>$X$3:$X$183</formula1>
    </dataValidation>
    <dataValidation type="list" allowBlank="1" showInputMessage="1" showErrorMessage="1" sqref="D6">
      <formula1>$Y$3:$Y$62</formula1>
    </dataValidation>
    <dataValidation type="list" allowBlank="1" showInputMessage="1" showErrorMessage="1" sqref="C2">
      <formula1>$Z$4:$Z$5</formula1>
    </dataValidation>
    <dataValidation type="list" allowBlank="1" showInputMessage="1" showErrorMessage="1" sqref="D2">
      <formula1>$AA$4:$AA$5</formula1>
    </dataValidation>
    <dataValidation type="list" allowBlank="1" showInputMessage="1" showErrorMessage="1" sqref="C4">
      <formula1>$X$3:$X$183</formula1>
    </dataValidation>
    <dataValidation type="list" allowBlank="1" showInputMessage="1" showErrorMessage="1" sqref="C5 C6 D5">
      <formula1>$Y$3:$Y$62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"/>
  <dimension ref="A1:I20"/>
  <sheetViews>
    <sheetView topLeftCell="A18" workbookViewId="0">
      <selection activeCell="K12" sqref="K12"/>
    </sheetView>
  </sheetViews>
  <sheetFormatPr defaultRowHeight="14.25"/>
  <cols>
    <col min="2" max="2" width="17.75" customWidth="1"/>
  </cols>
  <sheetData>
    <row r="1" spans="1:9">
      <c r="A1" s="65" t="s">
        <v>86</v>
      </c>
      <c r="B1" s="65"/>
      <c r="C1" s="65"/>
      <c r="D1" s="65"/>
      <c r="E1" s="65"/>
      <c r="F1" s="65"/>
      <c r="G1" s="65"/>
      <c r="H1" s="65"/>
      <c r="I1" s="65"/>
    </row>
    <row r="2" spans="1:9">
      <c r="A2" s="65"/>
      <c r="B2" s="65"/>
      <c r="C2" s="65" t="s">
        <v>45</v>
      </c>
      <c r="D2" s="65">
        <f>penggarapan!L4</f>
        <v>30</v>
      </c>
      <c r="E2" s="65"/>
      <c r="F2" s="65">
        <f>penggarapan!L4-1</f>
        <v>29</v>
      </c>
      <c r="G2" s="65"/>
      <c r="H2" s="65">
        <f>D2+1</f>
        <v>31</v>
      </c>
      <c r="I2" s="65"/>
    </row>
    <row r="3" spans="1:9">
      <c r="A3" s="65"/>
      <c r="B3" s="65" t="s">
        <v>49</v>
      </c>
      <c r="C3" s="65"/>
      <c r="D3" s="65">
        <f>penggarapan!L3+(penggarapan!L2-1)/12+penggarapan!L4/365</f>
        <v>2014.2488584474886</v>
      </c>
      <c r="E3" s="65"/>
      <c r="F3" s="65">
        <f>penggarapan!L3+(penggarapan!L2-1)/12+(penggarapan!L4-1)/365</f>
        <v>2014.2461187214612</v>
      </c>
      <c r="G3" s="65"/>
      <c r="H3" s="65">
        <f>penggarapan!L3+(penggarapan!L2-1)/12+(penggarapan!L4+1)/365</f>
        <v>2014.251598173516</v>
      </c>
      <c r="I3" s="65"/>
    </row>
    <row r="4" spans="1:9">
      <c r="A4" s="65"/>
      <c r="B4" s="65" t="s">
        <v>87</v>
      </c>
      <c r="C4" s="66"/>
      <c r="D4" s="66">
        <f>IF(D3&lt;=-500,-20+32*(D3/100-18.2)*(D3/100-18.2),0)</f>
        <v>0</v>
      </c>
      <c r="E4" s="66"/>
      <c r="F4" s="66">
        <f>IF(F3&lt;=-500,-20+32*(F3/100-18.2)*(F3/100-18.2),0)</f>
        <v>0</v>
      </c>
      <c r="G4" s="66"/>
      <c r="H4" s="66">
        <f>IF(H3&lt;=-500,-20+32*(H3/100-18.2)*(H3/100-18.2),0)</f>
        <v>0</v>
      </c>
      <c r="I4" s="65"/>
    </row>
    <row r="5" spans="1:9">
      <c r="A5" s="65"/>
      <c r="B5" s="65" t="s">
        <v>93</v>
      </c>
      <c r="C5" s="66"/>
      <c r="D5" s="66">
        <f>IF(D3&gt;-500, IF(D3&lt;=500, 10583.6 - 1014.41*(D3/100) + 33.78311*(D3/100)*(D3/100) - 5.952053*(D3/100)*(D3/100)*(D3/100) - 0.1798452*(D3/100)*(D3/100)*(D3/100)*(D3/100) + 0.022174192*(D3/100)*(D3/100)*(D3/100)*(D3/100)*(D3/100) + 0.0090316521*(D3/100)*(D3/100)*(D3/100)*(D3/100)*(D3/100)*(D3/100), 0), 0)</f>
        <v>0</v>
      </c>
      <c r="E5" s="66"/>
      <c r="F5" s="66">
        <f>IF(F3&gt;-500, IF(F3&lt;=500, 10583.6 - 1014.41*(F3/100) + 33.78311*(F3/100)*(F3/100) - 5.952053*(F3/100)*(F3/100)*(F3/100) - 0.1798452*(F3/100)*(F3/100)*(F3/100)*(F3/100) + 0.022174192*(F3/100)*(F3/100)*(F3/100)*(F3/100)*(F3/100) + 0.0090316521*(F3/100)*(F3/100)*(F3/100)*(F3/100)*(F3/100)*(F3/100), 0), 0)</f>
        <v>0</v>
      </c>
      <c r="G5" s="66"/>
      <c r="H5" s="66">
        <f>IF(H3&gt;-500, IF(H3&lt;=500, 10583.6 - 1014.41*(H3/100) + 33.78311*(H3/100)*(H3/100) - 5.952053*(H3/100)*(H3/100)*(H3/100) - 0.1798452*(H3/100)*(H3/100)*(H3/100)*(H3/100) + 0.022174192*(H3/100)*(H3/100)*(H3/100)*(H3/100)*(H3/100) + 0.0090316521*(H3/100)*(H3/100)*(H3/100)*(H3/100)*(H3/100)*(H3/100), 0), 0)</f>
        <v>0</v>
      </c>
      <c r="I5" s="65"/>
    </row>
    <row r="6" spans="1:9">
      <c r="A6" s="65"/>
      <c r="B6" s="65" t="s">
        <v>52</v>
      </c>
      <c r="C6" s="66"/>
      <c r="D6" s="66">
        <f>IF(D3&gt;500, IF(D3&lt;=1600, 1574.2 - 556.01*(D3/100-10) + 71.23472*(D3/100-10)*(D3/100-10) + 0.319781*(D3/100-10)*(D3/100-10)*(D3/100-10) - 0.8503463*(D3/100-10)*(D3/100-10)*(D3/100-10)*(D3/100-10) - 0.005050998*(D3/100-10)*(D3/100-10)*(D3/100-10)*(D3/100-10)*(D3/100-10) + 0.0083572073*(D3/100-10)*(D3/100-10)*(D3/100-10)*(D3/100-10)*(D3/100-10)*(D3/100-10), 0), 0)</f>
        <v>0</v>
      </c>
      <c r="E6" s="66"/>
      <c r="F6" s="66">
        <f>IF(F3&gt;500, IF(F3&lt;=1600, 1574.2 - 556.01*(F3/100-10) + 71.23472*(F3/100-10)*(F3/100-10) + 0.319781*(F3/100-10)*(F3/100-10)*(F3/100-10) - 0.8503463*(F3/100-10)*(F3/100-10)*(F3/100-10)*(F3/100-10) - 0.005050998*(F3/100-10)*(F3/100-10)*(F3/100-10)*(F3/100-10)*(F3/100-10) + 0.0083572073*(F3/100-10)*(F3/100-10)*(F3/100-10)*(F3/100-10)*(F3/100-10)*(F3/100-10), 0), 0)</f>
        <v>0</v>
      </c>
      <c r="G6" s="66"/>
      <c r="H6" s="66">
        <f>IF(H3&gt;500, IF(H3&lt;=1600, 1574.2 - 556.01*(H3/100-10) + 71.23472*(H3/100-10)*(H3/100-10) + 0.319781*(H3/100-10)*(H3/100-10)*(H3/100-10) - 0.8503463*(H3/100-10)*(H3/100-10)*(H3/100-10)*(H3/100-10) - 0.005050998*(H3/100-10)*(H3/100-10)*(H3/100-10)*(H3/100-10)*(H3/100-10) + 0.0083572073*(H3/100-10)*(H3/100-10)*(D3/100-10)*(H3/100-10)*(H3/100-10)*(H3/100-10), 0), 0)</f>
        <v>0</v>
      </c>
      <c r="I6" s="65"/>
    </row>
    <row r="7" spans="1:9">
      <c r="A7" s="65"/>
      <c r="B7" s="65" t="s">
        <v>92</v>
      </c>
      <c r="C7" s="66"/>
      <c r="D7" s="66">
        <f>IF(D3&gt;1600, IF(D3&lt;=1700, 120 - 0.9808*(D3-1600) - 0.01532*(D3-1600)*(D3-1600) + (D3-1600)*(D3-1600)*(D3-1600)/7129, 0), 0)</f>
        <v>0</v>
      </c>
      <c r="E7" s="66"/>
      <c r="F7" s="66">
        <f>IF(F3&gt;1600, IF(F3&lt;=1700, 120 - 0.9808*(F3-1600) - 0.01532*(F3-1600)*(F3-1600) + (F3-1600)*(F3-1600)*(F3-1600)/7129, 0), 0)</f>
        <v>0</v>
      </c>
      <c r="G7" s="66"/>
      <c r="H7" s="66">
        <f>IF(H3&gt;1600, IF(H3&lt;=1700, 120 - 0.9808*(H3-1600) - 0.01532*(H3-1600)*(H3-1600) + (H3-1600)*(H3-1600)*(H3-1600)/7129, 0), 0)</f>
        <v>0</v>
      </c>
      <c r="I7" s="65"/>
    </row>
    <row r="8" spans="1:9">
      <c r="A8" s="65"/>
      <c r="B8" s="65" t="s">
        <v>91</v>
      </c>
      <c r="C8" s="66"/>
      <c r="D8" s="66">
        <f>IF(D3&gt;1700, IF(D3&lt;=1800, 8.83 + 0.1603*(D3-1700) - 0.0059285*(D3-1700)*(D3-1700) + 0.00013336*(D3-1700)*(D3-1700)*(D3-1700) - (D3-1700)*(D3-1700)*(D3-1700)*(D3-1700)/1174000, 0), 0)</f>
        <v>0</v>
      </c>
      <c r="E8" s="66"/>
      <c r="F8" s="66">
        <f>IF(F3&gt;1700, IF(F3&lt;=1800, 8.83 + 0.1603*(F3-1700) - 0.0059285*(F3-1700)*(F3-1700) + 0.00013336*(F3-1700)*(F3-1700)*(F3-1700) - (F3-1700)*(F3-1700)*(F3-1700)*(F3-1700)/1174000, 0), 0)</f>
        <v>0</v>
      </c>
      <c r="G8" s="66"/>
      <c r="H8" s="66">
        <f>IF(H3&gt;1700, IF(H3&lt;=1800, 8.83 + 0.1603*(H3-1700) - 0.0059285*(H3-1700)*(H3-1700) + 0.00013336*(H3-1700)*(H3-1700)*(H3-1700) - (H3-1700)*(H3-1700)*(H3-1700)*(H3-1700)/1174000, 0), 0)</f>
        <v>0</v>
      </c>
      <c r="I8" s="65"/>
    </row>
    <row r="9" spans="1:9">
      <c r="A9" s="65"/>
      <c r="B9" s="65" t="s">
        <v>90</v>
      </c>
      <c r="C9" s="66"/>
      <c r="D9" s="66">
        <f>IF(D3&gt;1800, IF(D3&lt;=1860, 13.72 - 0.332447*(D3-1800) + 0.0068612*(D3-1800)*(D3-1800) + 0.0041116*(D3-1800)*(D3-1800)*(D3-1800) - 0.00037436*(D3-1800)*(D3-1800)*(D3-1800)*(D3-1800) + 0.0000121272*(D3-1800)*(D3-1800)*(D3-1800)*(D3-1800)*(D3-1800) - 0.0000001699*(D3-1800)*(D3-1800)*(D3-1800)*(D3-1800)*(D3-1800)*(D3-1800) + 0.000000000875*(D3-1800)*(D3-1800)*(D3-1800)*(D3-1800)*(D3-1800)*(D3-1800)*(D3-1800), 0), 0)</f>
        <v>0</v>
      </c>
      <c r="E9" s="66"/>
      <c r="F9" s="66">
        <f>IF(F3&gt;1800, IF(F3&lt;=1860, 13.72 - 0.332447*(F3-1800) + 0.0068612*(F3-1800)*(F3-1800) + 0.0041116*(F3-1800)*(F3-1800)*(F3-1800) - 0.00037436*(F3-1800)*(F3-1800)*(F3-1800)*(F3-1800) + 0.0000121272*(F3-1800)*(F3-1800)*(F3-1800)*(F3-1800)*(F3-1800) - 0.0000001699*(F3-1800)*(F3-1800)*(F3-1800)*(F3-1800)*(F3-1800)*(F3-1800) + 0.000000000875*(F3-1800)*(F3-1800)*(F3-1800)*(F3-1800)*(F3-1800)*(F3-1800)*(F3-1800), 0), 0)</f>
        <v>0</v>
      </c>
      <c r="G9" s="66"/>
      <c r="H9" s="66">
        <f>IF(H3&gt;1800, IF(H3&lt;=1860, 13.72 - 0.332447*(H3-1800) + 0.0068612*(H3-1800)*(H3-1800) + 0.0041116*(H3-1800)*(H3-1800)*(H3-1800) - 0.00037436*(H3-1800)*(H3-1800)*(H3-1800)*(H3-1800) + 0.0000121272*(H3-1800)*(H3-1800)*(H3-1800)*(H3-1800)*(H3-1800) - 0.0000001699*(H3-1800)*(H3-1800)*(H3-1800)*(H3-1800)*(H3-1800)*(H3-1800) + 0.000000000875*(H3-1800)*(H3-1800)*(H3-1800)*(H3-1800)*(H3-1800)*(H3-1800)*(H3-1800), 0), 0)</f>
        <v>0</v>
      </c>
      <c r="I9" s="65"/>
    </row>
    <row r="10" spans="1:9">
      <c r="A10" s="65"/>
      <c r="B10" s="65" t="s">
        <v>89</v>
      </c>
      <c r="C10" s="66"/>
      <c r="D10" s="66">
        <f>IF(D3&gt;1860, IF(D3&lt;=1900, 7.62 + 0.5737*(D3-1860) - 0.251754*(D3-1860)*(D3-1860) + 0.01680668*(D3-1860)*(D3-1860)*(D3-1860) - 0.0004473624*(D3-1860)*(D3-1860)*(D3-1860)*(D3-1860) + (D3-1860)*(D3-1860)*(D3-1860)*(D3-1860)*(D3-1860)/233174, 0), 0)</f>
        <v>0</v>
      </c>
      <c r="E10" s="66"/>
      <c r="F10" s="66">
        <f>IF(F3&gt;1860, IF(F3&lt;=1900, 7.62 + 0.5737*(F3-1860) - 0.251754*(F3-1860)*(F3-1860) + 0.01680668*(F3-1860)*(F3-1860)*(F3-1860) - 0.0004473624*(F3-1860)*(F3-1860)*(F3-1860)*(F3-1860) + (F3-1860)*(F3-1860)*(F3-1860)*(F3-1860)*(F3-1860)/233174, 0), 0)</f>
        <v>0</v>
      </c>
      <c r="G10" s="66"/>
      <c r="H10" s="66">
        <f>IF(H3&gt;1860, IF(H3&lt;=1900, 7.62 + 0.5737*(H3-1860) - 0.251754*(H3-1860)*(H3-1860) + 0.01680668*(H3-1860)*(H3-1860)*(H3-1860) - 0.0004473624*(H3-1860)*(H3-1860)*(H3-1860)*(H3-1860) + (H3-1860)*(H3-1860)*(H3-1860)*(H3-1860)*(H3-1860)/233174, 0), 0)</f>
        <v>0</v>
      </c>
      <c r="I10" s="65"/>
    </row>
    <row r="11" spans="1:9">
      <c r="A11" s="65"/>
      <c r="B11" s="65" t="s">
        <v>88</v>
      </c>
      <c r="C11" s="66"/>
      <c r="D11" s="66">
        <f>IF(D3&gt;1900, IF(D3&lt;=1920, -2.79 + 1.494119*(D3-1900) - 0.0598939*(D3-1900)*(D3-1900) + 0.0061966*(D3-1900)*(D3-1900)*(D3-1900) - 0.000197*(D3-1900)*(D3-1900)*(D3-1900)*(D3-1900), 0), 0)</f>
        <v>0</v>
      </c>
      <c r="E11" s="66"/>
      <c r="F11" s="66">
        <f>IF(F3&gt;1900, IF(F3&lt;=1920, -2.79 + 1.494119*(F3-1900) - 0.0598939*(F3-1900)*(F3-1900) + 0.0061966*(F3-1900)*(F3-1900)*(F3-1900) - 0.000197*(F3-1900)*(F3-1900)*(F3-1900)*(F3-1900), 0), 0)</f>
        <v>0</v>
      </c>
      <c r="G11" s="66"/>
      <c r="H11" s="66">
        <f>IF(H3&gt;1900, IF(H3&lt;=1920, -2.79 + 1.494119*(H3-1900) - 0.0598939*(H3-1900)*(H3-1900) + 0.0061966*(H3-1900)*(H3-1900)*(H3-1900) - 0.000197*(H3-1900)*(H3-1900)*(H3-1900)*(H3-1900), 0), 0)</f>
        <v>0</v>
      </c>
      <c r="I11" s="65"/>
    </row>
    <row r="12" spans="1:9">
      <c r="A12" s="65"/>
      <c r="B12" s="65" t="s">
        <v>94</v>
      </c>
      <c r="C12" s="66"/>
      <c r="D12" s="66">
        <f>IF(D3&gt;1920, IF(D3&lt;=1941, 21.2 + 0.84493*(D3-1920) - 0.0761*(D3-1920)*(D3-1920) + 0.0020936*(D3-1920)*(D3-1920)*(D3-1920), 0), 0)</f>
        <v>0</v>
      </c>
      <c r="E12" s="66"/>
      <c r="F12" s="66">
        <f>IF(F3&gt;1920, IF(F3&lt;=1941, 21.2 + 0.84493*(F3-1920) - 0.0761*(F3-1920)*(F3-1920) + 0.0020936*(F3-1920)*(F3-1920)*(F3-1920), 0), 0)</f>
        <v>0</v>
      </c>
      <c r="G12" s="66"/>
      <c r="H12" s="66">
        <f>IF(H3&gt;1920, IF(H3&lt;=1941, 21.2 + 0.84493*(H3-1920) - 0.0761*(H3-1920)*(H3-1920) + 0.0020936*(H3-1920)*(H3-1920)*(H3-1920), 0), 0)</f>
        <v>0</v>
      </c>
      <c r="I12" s="65"/>
    </row>
    <row r="13" spans="1:9">
      <c r="A13" s="65"/>
      <c r="B13" s="65" t="s">
        <v>95</v>
      </c>
      <c r="C13" s="66"/>
      <c r="D13" s="66">
        <f>IF(D3&gt;1941, IF(D3&lt;=1961, 29.07 + 0.407*(D3-1950) - (D3-1950)*(D3-1950)/233 + (D3-1950)*(D3-1950)*(D3-1950)/2547, 0), 0)</f>
        <v>0</v>
      </c>
      <c r="E13" s="66"/>
      <c r="F13" s="66">
        <f>IF(F3&gt;1941, IF(F3&lt;=1961, 29.07 + 0.407*(F3-1950) - (F3-1950)*(F3-1950)/233 + (F3-1950)*(F3-1950)*(F3-1950)/2547, 0), 0)</f>
        <v>0</v>
      </c>
      <c r="G13" s="66"/>
      <c r="H13" s="66">
        <f>IF(H3&gt;1941, IF(H3&lt;=1961, 29.07 + 0.407*(H3-1950) - (H3-1950)*(H3-1950)/233 + (H3-1950)*(H3-1950)*(H3-1950)/2547, 0), 0)</f>
        <v>0</v>
      </c>
      <c r="I13" s="65"/>
    </row>
    <row r="14" spans="1:9">
      <c r="A14" s="65"/>
      <c r="B14" s="65" t="s">
        <v>96</v>
      </c>
      <c r="C14" s="66"/>
      <c r="D14" s="66">
        <f>IF(D3&gt;1961, IF(D3&lt;=1986, 45.45 + 1.067*(D3-1975) - (D3-1975)*(D3-1975)/260 - (D3-1975)*(D3-1975)*(D3-1975)/718, 0), 0)</f>
        <v>0</v>
      </c>
      <c r="E14" s="66"/>
      <c r="F14" s="66">
        <f>IF(F3&gt;1961, IF(F3&lt;=1986, 45.45 + 1.067*(F3-1975) - (F3-1975)*(F3-1975)/260 - (F3-1975)*(F3-1975)*(F3-1975)/718, 0), 0)</f>
        <v>0</v>
      </c>
      <c r="G14" s="66"/>
      <c r="H14" s="66">
        <f>IF(H3&gt;1961, IF(H3&lt;=1986, 45.45 + 1.067*(H3-1975) - (H3-1975)*(H3-1975)/260 - (H3-1975)*(H3-1975)*(H3-1975)/718, 0), 0)</f>
        <v>0</v>
      </c>
      <c r="I14" s="65"/>
    </row>
    <row r="15" spans="1:9">
      <c r="A15" s="65"/>
      <c r="B15" s="65" t="s">
        <v>97</v>
      </c>
      <c r="C15" s="66"/>
      <c r="D15" s="66">
        <f>IF(D3&gt;1986, IF(D3&lt;=2005, 63.86 + 0.3345*(D3-2000) - 0.060374*(D3-2000)*(D3-2000) + 0.0017275*(D3-2000)*(D3-2000)*(D3-2000) + 0.000651814*(D3-2000)*(D3-2000)*(D3-2000)*(D3-2000) + 0.00002373599*(D3-2000)*(D3-2000)*(D3-2000)*(D3-2000)*(D3-2000), 0), 0)</f>
        <v>0</v>
      </c>
      <c r="E15" s="66"/>
      <c r="F15" s="66">
        <f>IF(F3&gt;1986, IF(F3&lt;=2005, 63.86 + 0.3345*(F3-2000) - 0.060374*(F3-2000)*(F3-2000) + 0.0017275*(F3-2000)*(F3-2000)*(F3-2000) + 0.000651814*(F3-2000)*(F3-2000)*(F3-2000)*(F3-2000) + 0.00002373599*(F3-2000)*(F3-2000)*(F3-2000)*(F3-2000)*(F3-2000), 0), 0)</f>
        <v>0</v>
      </c>
      <c r="G15" s="66"/>
      <c r="H15" s="66">
        <f>IF(H3&gt;1986, IF(H3&lt;=2005, 63.86 + 0.3345*(H3-2000) - 0.060374*(H3-2000)*(H3-2000) + 0.0017275*(H3-2000)*(H3-2000)*(H3-2000) + 0.000651814*(H3-2000)*(H3-2000)*(H3-2000)*(H3-2000) + 0.00002373599*(H3-2000)*(H3-2000)*(H3-2000)*(H3-2000)*(H3-2000), 0), 0)</f>
        <v>0</v>
      </c>
      <c r="I15" s="65"/>
    </row>
    <row r="16" spans="1:9">
      <c r="A16" s="65"/>
      <c r="B16" s="65" t="s">
        <v>98</v>
      </c>
      <c r="C16" s="66"/>
      <c r="D16" s="66">
        <f>IF(D3&gt;2005, IF(D3&lt;=2050, 62.92 + 0.32217*(D3-2000) + 0.005589*(D3-2000)*(D3-2000), 0), 0)</f>
        <v>68.645289211906558</v>
      </c>
      <c r="E16" s="66"/>
      <c r="F16" s="66">
        <f>IF(F3&gt;2005, IF(F3&lt;=2050, 62.92 + 0.32217*(F3-2000) + 0.005589*(F3-2000)*(F3-2000), 0), 0)</f>
        <v>68.643970229913705</v>
      </c>
      <c r="G16" s="66"/>
      <c r="H16" s="66">
        <f>IF(H3&gt;2005, IF(H3&lt;=2050, 62.92 + 0.32217*(H3-2000) + 0.005589*(H3-2000)*(H3-2000), 0), 0)</f>
        <v>68.646608277802585</v>
      </c>
      <c r="I16" s="65"/>
    </row>
    <row r="17" spans="1:9">
      <c r="A17" s="65"/>
      <c r="B17" s="65" t="s">
        <v>99</v>
      </c>
      <c r="C17" s="66"/>
      <c r="D17" s="66">
        <f>IF(D3&gt;2050, IF(D3&lt;=2150, -20 + 32*((D3 - 1820)/100)*((D3 - 1820)/100) - 0.5628*(2150 - D3), 0), 0)</f>
        <v>0</v>
      </c>
      <c r="E17" s="66"/>
      <c r="F17" s="66">
        <f>IF(F3&gt;2050, IF(F3&lt;=2150, -20 + 32*((F3 - 1820)/100)*((F3 - 1820)/100) - 0.5628*(2150 - F3), 0), 0)</f>
        <v>0</v>
      </c>
      <c r="G17" s="66"/>
      <c r="H17" s="66">
        <f>IF(H3&gt;2050, IF(H3&lt;=2150, -20 + 32*((H3 - 1820)/100)*((H3 - 1820)/100) - 0.5628*(2150 - H3), 0), 0)</f>
        <v>0</v>
      </c>
      <c r="I17" s="65"/>
    </row>
    <row r="18" spans="1:9">
      <c r="A18" s="65"/>
      <c r="B18" s="65" t="s">
        <v>100</v>
      </c>
      <c r="C18" s="66"/>
      <c r="D18" s="66">
        <f>IF(D3&gt;2150, -20 + 32*((D3 - 1820)/100)*((D3 - 1820)/100), 0)</f>
        <v>0</v>
      </c>
      <c r="E18" s="66"/>
      <c r="F18" s="66">
        <f>IF(F3&gt;2150, -20 + 32*((F3 - 1820)/100)*((F3 - 1820)/100), 0)</f>
        <v>0</v>
      </c>
      <c r="G18" s="66"/>
      <c r="H18" s="66">
        <f>IF(H3&gt;2150, -20 + 32*((H3 - 1820)/100)*((H3 - 1820)/100), 0)</f>
        <v>0</v>
      </c>
      <c r="I18" s="65"/>
    </row>
    <row r="19" spans="1:9">
      <c r="A19" s="65"/>
      <c r="B19" s="65" t="s">
        <v>33</v>
      </c>
      <c r="C19" s="66"/>
      <c r="D19" s="66">
        <f>SUM(D4:D18)</f>
        <v>68.645289211906558</v>
      </c>
      <c r="E19" s="66"/>
      <c r="F19" s="66">
        <f>SUM(F4:F18)</f>
        <v>68.643970229913705</v>
      </c>
      <c r="G19" s="66"/>
      <c r="H19" s="66">
        <f>SUM(H4:H18)</f>
        <v>68.646608277802585</v>
      </c>
      <c r="I19" s="65"/>
    </row>
    <row r="20" spans="1:9">
      <c r="A20" s="65"/>
      <c r="B20" s="65"/>
      <c r="C20" s="65"/>
      <c r="D20" s="65"/>
      <c r="E20" s="65"/>
      <c r="F20" s="65"/>
      <c r="G20" s="65"/>
      <c r="H20" s="65"/>
      <c r="I20" s="6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"/>
  <dimension ref="A1:CI696"/>
  <sheetViews>
    <sheetView topLeftCell="F1" zoomScale="78" zoomScaleNormal="78" workbookViewId="0">
      <selection activeCell="Q8" sqref="Q8"/>
    </sheetView>
  </sheetViews>
  <sheetFormatPr defaultRowHeight="14.25"/>
  <cols>
    <col min="3" max="3" width="14.375" bestFit="1" customWidth="1"/>
    <col min="5" max="5" width="10.625" customWidth="1"/>
    <col min="6" max="6" width="12.125" customWidth="1"/>
    <col min="7" max="7" width="13" customWidth="1"/>
    <col min="8" max="8" width="14.25" customWidth="1"/>
    <col min="9" max="9" width="11.625" customWidth="1"/>
    <col min="10" max="10" width="11.75" customWidth="1"/>
    <col min="11" max="11" width="11" customWidth="1"/>
    <col min="12" max="12" width="12.125" customWidth="1"/>
    <col min="13" max="13" width="11.375" customWidth="1"/>
    <col min="14" max="14" width="14.75" customWidth="1"/>
    <col min="15" max="15" width="11.625" customWidth="1"/>
    <col min="16" max="16" width="12.625" customWidth="1"/>
    <col min="17" max="17" width="11.875" customWidth="1"/>
    <col min="18" max="18" width="10.625" customWidth="1"/>
    <col min="19" max="19" width="11.625" customWidth="1"/>
    <col min="20" max="20" width="11" customWidth="1"/>
    <col min="21" max="21" width="11.625" customWidth="1"/>
    <col min="22" max="22" width="11.875" customWidth="1"/>
    <col min="23" max="23" width="12.625" customWidth="1"/>
    <col min="24" max="24" width="12.875" customWidth="1"/>
    <col min="25" max="25" width="16.375" customWidth="1"/>
    <col min="26" max="26" width="15.25" customWidth="1"/>
    <col min="27" max="27" width="14.125" customWidth="1"/>
    <col min="28" max="28" width="12.875" customWidth="1"/>
    <col min="29" max="29" width="14.625" customWidth="1"/>
    <col min="30" max="30" width="11.25" customWidth="1"/>
    <col min="32" max="32" width="14" customWidth="1"/>
    <col min="40" max="40" width="11.125" customWidth="1"/>
    <col min="41" max="41" width="6.125" customWidth="1"/>
    <col min="42" max="42" width="12.625" customWidth="1"/>
    <col min="43" max="43" width="11.75" customWidth="1"/>
    <col min="47" max="47" width="10" customWidth="1"/>
    <col min="48" max="48" width="17.75" customWidth="1"/>
    <col min="49" max="49" width="11" customWidth="1"/>
    <col min="50" max="50" width="11.375" customWidth="1"/>
    <col min="51" max="51" width="11" bestFit="1" customWidth="1"/>
    <col min="52" max="53" width="11.125" customWidth="1"/>
    <col min="54" max="54" width="10.875" customWidth="1"/>
    <col min="55" max="55" width="12.375" customWidth="1"/>
    <col min="56" max="56" width="12.625" customWidth="1"/>
    <col min="57" max="57" width="12.375" customWidth="1"/>
    <col min="58" max="58" width="11.75" customWidth="1"/>
    <col min="59" max="59" width="12.25" customWidth="1"/>
    <col min="60" max="60" width="10.875" customWidth="1"/>
    <col min="61" max="61" width="11.625" customWidth="1"/>
    <col min="65" max="65" width="12.625" customWidth="1"/>
    <col min="77" max="77" width="12.625" customWidth="1"/>
    <col min="78" max="78" width="11.875" customWidth="1"/>
    <col min="79" max="79" width="13.375" customWidth="1"/>
  </cols>
  <sheetData>
    <row r="1" spans="1:69" ht="15">
      <c r="C1" t="s">
        <v>2</v>
      </c>
      <c r="D1" t="s">
        <v>3</v>
      </c>
      <c r="E1" t="s">
        <v>4</v>
      </c>
      <c r="K1" s="12" t="s">
        <v>70</v>
      </c>
      <c r="P1" s="12" t="s">
        <v>80</v>
      </c>
    </row>
    <row r="2" spans="1:69">
      <c r="B2" t="s">
        <v>0</v>
      </c>
      <c r="C2" s="6">
        <f>'prediksi saat ijtima&amp;istiqbal'!C6</f>
        <v>7</v>
      </c>
      <c r="D2" s="6">
        <f>'prediksi saat ijtima&amp;istiqbal'!D6</f>
        <v>0</v>
      </c>
      <c r="E2" s="6">
        <f>'prediksi saat ijtima&amp;istiqbal'!E6</f>
        <v>10</v>
      </c>
      <c r="F2" s="7" t="str">
        <f>'prediksi saat ijtima&amp;istiqbal'!F6</f>
        <v>S</v>
      </c>
      <c r="G2">
        <f>'prediksi saat ijtima&amp;istiqbal'!G6</f>
        <v>-7.0027777777777782</v>
      </c>
      <c r="H2" t="s">
        <v>5</v>
      </c>
      <c r="I2" s="5">
        <f>'prediksi saat ijtima&amp;istiqbal'!C3</f>
        <v>6</v>
      </c>
      <c r="K2" t="s">
        <v>71</v>
      </c>
      <c r="L2" s="10">
        <f>AN8</f>
        <v>3</v>
      </c>
      <c r="M2" t="s">
        <v>73</v>
      </c>
      <c r="N2" s="11">
        <f>AQ9</f>
        <v>0.78099103737622499</v>
      </c>
      <c r="P2" t="s">
        <v>83</v>
      </c>
      <c r="Q2" s="10">
        <f>AN12</f>
        <v>4</v>
      </c>
      <c r="R2" t="s">
        <v>73</v>
      </c>
      <c r="S2" s="11">
        <f>AQ13</f>
        <v>0.32152461865916848</v>
      </c>
      <c r="AP2">
        <f>AP8+1</f>
        <v>31.780991037376225</v>
      </c>
    </row>
    <row r="3" spans="1:69">
      <c r="B3" t="s">
        <v>1</v>
      </c>
      <c r="C3" s="6">
        <f>'prediksi saat ijtima&amp;istiqbal'!C7</f>
        <v>111</v>
      </c>
      <c r="D3" s="6">
        <f>'prediksi saat ijtima&amp;istiqbal'!D7</f>
        <v>18</v>
      </c>
      <c r="E3" s="6">
        <f>'prediksi saat ijtima&amp;istiqbal'!E7</f>
        <v>54</v>
      </c>
      <c r="F3" s="7" t="str">
        <f>'prediksi saat ijtima&amp;istiqbal'!F7</f>
        <v>E</v>
      </c>
      <c r="G3">
        <f>'prediksi saat ijtima&amp;istiqbal'!G7</f>
        <v>111.315</v>
      </c>
      <c r="H3" t="s">
        <v>6</v>
      </c>
      <c r="I3" s="5">
        <f>'prediksi saat ijtima&amp;istiqbal'!C4</f>
        <v>1435</v>
      </c>
      <c r="K3" t="s">
        <v>72</v>
      </c>
      <c r="L3" s="10">
        <f>AM8</f>
        <v>2014</v>
      </c>
      <c r="M3" t="s">
        <v>79</v>
      </c>
      <c r="N3" s="13">
        <f>AS9</f>
        <v>1.0901993707095583</v>
      </c>
      <c r="P3" s="9" t="s">
        <v>49</v>
      </c>
      <c r="Q3" s="10">
        <f>AM12</f>
        <v>2014</v>
      </c>
      <c r="R3" t="s">
        <v>79</v>
      </c>
      <c r="S3" s="11">
        <f>AS13</f>
        <v>0.63073295199250179</v>
      </c>
    </row>
    <row r="4" spans="1:69">
      <c r="B4" t="s">
        <v>219</v>
      </c>
      <c r="C4" t="s">
        <v>220</v>
      </c>
      <c r="G4">
        <f>G3/15</f>
        <v>7.4210000000000003</v>
      </c>
      <c r="K4" t="s">
        <v>45</v>
      </c>
      <c r="L4" s="10">
        <f>AO8</f>
        <v>30</v>
      </c>
      <c r="M4" t="s">
        <v>74</v>
      </c>
      <c r="N4" s="11">
        <f>AR9</f>
        <v>1.0726577040428917</v>
      </c>
      <c r="P4" t="s">
        <v>81</v>
      </c>
      <c r="Q4" s="10">
        <f>AO12</f>
        <v>15</v>
      </c>
      <c r="R4" t="s">
        <v>82</v>
      </c>
      <c r="S4" s="11">
        <f>AR13</f>
        <v>0.61319128532583522</v>
      </c>
      <c r="AP4">
        <f>AP8-1</f>
        <v>29.780991037376225</v>
      </c>
    </row>
    <row r="5" spans="1:69" ht="15">
      <c r="H5" t="s">
        <v>76</v>
      </c>
      <c r="K5" t="s">
        <v>69</v>
      </c>
      <c r="L5" s="14"/>
      <c r="P5" t="s">
        <v>69</v>
      </c>
      <c r="Q5" s="14"/>
      <c r="AT5" t="s">
        <v>155</v>
      </c>
      <c r="BM5" t="s">
        <v>326</v>
      </c>
    </row>
    <row r="6" spans="1:69">
      <c r="C6" s="15" t="s">
        <v>7</v>
      </c>
      <c r="D6" s="15" t="s">
        <v>9</v>
      </c>
      <c r="E6" t="s">
        <v>10</v>
      </c>
      <c r="F6" t="s">
        <v>11</v>
      </c>
      <c r="G6" t="s">
        <v>12</v>
      </c>
      <c r="H6" s="15" t="s">
        <v>13</v>
      </c>
      <c r="I6" s="15" t="s">
        <v>14</v>
      </c>
      <c r="J6" t="s">
        <v>15</v>
      </c>
      <c r="K6" t="s">
        <v>16</v>
      </c>
      <c r="L6" t="s">
        <v>17</v>
      </c>
      <c r="M6" t="s">
        <v>18</v>
      </c>
      <c r="N6" t="s">
        <v>19</v>
      </c>
      <c r="O6" t="s">
        <v>20</v>
      </c>
      <c r="P6" t="s">
        <v>21</v>
      </c>
      <c r="Q6" t="s">
        <v>22</v>
      </c>
      <c r="R6" t="s">
        <v>23</v>
      </c>
      <c r="S6" t="s">
        <v>24</v>
      </c>
      <c r="T6" t="s">
        <v>25</v>
      </c>
      <c r="U6" t="s">
        <v>26</v>
      </c>
      <c r="V6" t="s">
        <v>27</v>
      </c>
      <c r="W6" t="s">
        <v>28</v>
      </c>
      <c r="X6" t="s">
        <v>29</v>
      </c>
      <c r="Y6" t="s">
        <v>30</v>
      </c>
      <c r="Z6" t="s">
        <v>31</v>
      </c>
      <c r="AA6" t="s">
        <v>32</v>
      </c>
      <c r="AB6" t="s">
        <v>33</v>
      </c>
      <c r="AC6" t="s">
        <v>34</v>
      </c>
      <c r="AD6" t="s">
        <v>68</v>
      </c>
      <c r="AE6" t="s">
        <v>35</v>
      </c>
      <c r="AF6" t="s">
        <v>36</v>
      </c>
      <c r="AG6" t="s">
        <v>37</v>
      </c>
      <c r="AH6" t="s">
        <v>38</v>
      </c>
      <c r="AI6" t="s">
        <v>39</v>
      </c>
      <c r="AJ6" t="s">
        <v>40</v>
      </c>
      <c r="AK6" t="s">
        <v>41</v>
      </c>
      <c r="AL6" t="s">
        <v>42</v>
      </c>
      <c r="AM6" t="s">
        <v>43</v>
      </c>
      <c r="AN6" t="s">
        <v>44</v>
      </c>
      <c r="AO6" t="s">
        <v>45</v>
      </c>
      <c r="AP6" t="s">
        <v>46</v>
      </c>
      <c r="AQ6" t="s">
        <v>47</v>
      </c>
      <c r="AR6" t="s">
        <v>48</v>
      </c>
      <c r="AS6" t="s">
        <v>75</v>
      </c>
      <c r="AT6" t="s">
        <v>49</v>
      </c>
      <c r="AU6" t="s">
        <v>50</v>
      </c>
      <c r="AV6" t="s">
        <v>51</v>
      </c>
      <c r="AW6" t="s">
        <v>52</v>
      </c>
      <c r="AX6" t="s">
        <v>53</v>
      </c>
      <c r="AY6" t="s">
        <v>54</v>
      </c>
      <c r="AZ6" t="s">
        <v>65</v>
      </c>
      <c r="BA6" t="s">
        <v>55</v>
      </c>
      <c r="BB6" t="s">
        <v>56</v>
      </c>
      <c r="BC6" t="s">
        <v>57</v>
      </c>
      <c r="BD6" t="s">
        <v>58</v>
      </c>
      <c r="BE6" t="s">
        <v>59</v>
      </c>
      <c r="BF6" t="s">
        <v>60</v>
      </c>
      <c r="BG6" t="s">
        <v>61</v>
      </c>
      <c r="BH6" t="s">
        <v>62</v>
      </c>
      <c r="BI6" t="s">
        <v>63</v>
      </c>
      <c r="BJ6" t="s">
        <v>66</v>
      </c>
    </row>
    <row r="7" spans="1:69">
      <c r="F7" t="s">
        <v>64</v>
      </c>
      <c r="G7" t="s">
        <v>64</v>
      </c>
      <c r="H7" t="s">
        <v>64</v>
      </c>
      <c r="I7" t="s">
        <v>64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O7" t="s">
        <v>64</v>
      </c>
      <c r="P7" t="s">
        <v>64</v>
      </c>
      <c r="Q7" t="s">
        <v>64</v>
      </c>
      <c r="R7" t="s">
        <v>64</v>
      </c>
      <c r="S7" t="s">
        <v>64</v>
      </c>
      <c r="T7" t="s">
        <v>64</v>
      </c>
      <c r="U7" t="s">
        <v>64</v>
      </c>
      <c r="V7" t="s">
        <v>64</v>
      </c>
      <c r="W7" t="s">
        <v>64</v>
      </c>
      <c r="X7" t="s">
        <v>69</v>
      </c>
      <c r="Y7" t="s">
        <v>69</v>
      </c>
      <c r="Z7" t="s">
        <v>69</v>
      </c>
      <c r="AA7" t="s">
        <v>69</v>
      </c>
      <c r="AB7" t="s">
        <v>69</v>
      </c>
      <c r="AC7" t="s">
        <v>69</v>
      </c>
      <c r="BJ7" t="s">
        <v>67</v>
      </c>
    </row>
    <row r="8" spans="1:69">
      <c r="A8" t="s">
        <v>8</v>
      </c>
      <c r="C8" s="2">
        <f>12*I3+I2-17050</f>
        <v>176</v>
      </c>
      <c r="D8" s="1">
        <f>C8/1236.85</f>
        <v>0.14229696406193154</v>
      </c>
      <c r="E8" s="1">
        <f xml:space="preserve"> 1 - 0.002516*D8 - 0.0000074*D8*D8</f>
        <v>0.99964183100006787</v>
      </c>
      <c r="F8" s="1">
        <f>RADIANS(MOD(2.5534+29.10535669*C8-0.0000218*D8*D8-0.00000011*D8*D8*D8,360))</f>
        <v>1.4852084694796375</v>
      </c>
      <c r="G8" s="1">
        <f xml:space="preserve"> RADIANS(MOD(201.5643 + 385.81693528*C8 + 0.0107438*D8*D8 + 0.00001239*D8*D8*D8 - 0.000000058*D8*D8*D8*D8, 360))</f>
        <v>1.140487613852641</v>
      </c>
      <c r="H8">
        <f xml:space="preserve"> RADIANS(MOD(160.7108 + 390.67050274*C8 - 0.0016341*D8*D8 - 0.00000227*D8*D8*D8 + 0.000000011*D8*D8*D8*D8, 360))</f>
        <v>2.7701734838825334</v>
      </c>
      <c r="I8">
        <f xml:space="preserve"> RADIANS(MOD(124.7746 - 1.5637558*C8 + 0.0020691*D8*D8 + 0.00000215*D8*D8*D8, 360))</f>
        <v>3.6574006477102849</v>
      </c>
      <c r="J8">
        <f xml:space="preserve"> (299.77 +  0.107408*C8- 0.009173*D8*D8)*PI()/180</f>
        <v>5.5619039477144359</v>
      </c>
      <c r="K8">
        <f xml:space="preserve"> (251.88 +  0.016321*C8)*PI()/180</f>
        <v>4.4462698328736838</v>
      </c>
      <c r="L8">
        <f xml:space="preserve"> (251.83 + 26.651886*C8)*PI()/180</f>
        <v>86.263979266945256</v>
      </c>
      <c r="M8">
        <f xml:space="preserve"> (349.42 + 36.412478*C8)*PI()/180</f>
        <v>117.94963233647856</v>
      </c>
      <c r="N8">
        <f xml:space="preserve"> ( 84.66 + 18.206239*C8)*PI()/180</f>
        <v>57.403147176818379</v>
      </c>
      <c r="O8">
        <f xml:space="preserve"> (141.74 + 53.303771*C8)*PI()/180</f>
        <v>166.21125983329313</v>
      </c>
      <c r="P8">
        <f xml:space="preserve"> (207.14 +  2.453732*C8)*PI()/180</f>
        <v>11.152598628213063</v>
      </c>
      <c r="Q8">
        <f xml:space="preserve"> (154.84 +  7.30686*C8)*PI()/180</f>
        <v>25.147530450668047</v>
      </c>
      <c r="R8">
        <f xml:space="preserve"> ( 34.52 + 27.261239*C8)*PI()/180</f>
        <v>84.343002313051656</v>
      </c>
      <c r="S8">
        <f xml:space="preserve"> (207.19 +  0.121824*C8)*PI()/180</f>
        <v>3.9903641410061761</v>
      </c>
      <c r="T8">
        <f xml:space="preserve"> (291.34 +  1.844379*C8)*PI()/180</f>
        <v>10.750367814777006</v>
      </c>
      <c r="U8">
        <f xml:space="preserve"> (161.72 + 24.198154*C8)*PI()/180</f>
        <v>77.153939462341143</v>
      </c>
      <c r="V8">
        <f xml:space="preserve"> (239.56 + 25.513099*C8)*PI()/180</f>
        <v>82.551724825037638</v>
      </c>
      <c r="W8">
        <f xml:space="preserve"> (331.55 +  3.592518*C8)*PI()/180</f>
        <v>16.822062221527652</v>
      </c>
      <c r="X8">
        <f xml:space="preserve"> 2451550.09765 + 29.530588853*C8 + 0.0001337*D8*D8 - 0.00000015*D8*D8*D8 + 0.00000000073*D8*D8*D8*D8</f>
        <v>2456747.481290835</v>
      </c>
      <c r="Y8">
        <f xml:space="preserve"> (325*SIN(J8) + 165*SIN(K8) + 164*SIN(L8) + 126*SIN(M8) + 110*SIN(N8) + 62*SIN(O8) + 60*SIN(P8) + 56*SIN(Q8) + 47*SIN(R8) + 42*SIN(S8) + 40*SIN(T8) + 37*SIN(U8) + 35*SIN(V8) + 23*SIN(W8))/1000000</f>
        <v>-6.2488044533806002E-4</v>
      </c>
      <c r="Z8">
        <f xml:space="preserve"> (-40720*SIN(G8) + 17241*E8*SIN(F8) +  1608*SIN(2*G8) + 1039*SIN(2*H8) + 739*E8*SIN(G8-F8) - 514*E8*SIN(G8+F8) + 208*E8*E8*SIN(2*F8) - 111*SIN(G8-2*H8) - 57*SIN(G8+2*H8) + 56*E8*SIN(2*G8+F8) - 42*SIN(3*G8) + 42*E8*SIN(F8+2*H8) + 38*E8*SIN(F8-2*H8) - 24*E8*SIN(2*G8-F8) - 17*SIN(I8) - 7*SIN(G8+2*F8) + 4*SIN(2*(G8-H8)) + 4*SIN(3*F8) + 3*SIN(G8+F8-2*H8) +3*SIN(2*(G8+H8)) - 3*SIN(G8+F8+2*H8) + 3*SIN(G8-F8+2*H8) - 2*SIN(G8-F8-2*H8) - 2*SIN(3*G8+F8) + 2*SIN(4*G8))/100000</f>
        <v>-0.19888051786709177</v>
      </c>
      <c r="AA8">
        <f>X8+Y8+Z8</f>
        <v>2456747.2817854364</v>
      </c>
      <c r="AB8">
        <f>BJ8/86400</f>
        <v>7.9439890994531135E-4</v>
      </c>
      <c r="AC8">
        <f>AA8-AB8</f>
        <v>2456747.2809910374</v>
      </c>
      <c r="AD8">
        <f>AC8+0.5</f>
        <v>2456747.7809910374</v>
      </c>
      <c r="AE8">
        <f>INT(AD8)</f>
        <v>2456747</v>
      </c>
      <c r="AF8">
        <f>AD8-AE8</f>
        <v>0.78099103737622499</v>
      </c>
      <c r="AG8">
        <f>INT((AE8 - 1867216.25)/36524.25)</f>
        <v>16</v>
      </c>
      <c r="AH8">
        <f>IF(AE8&lt;2299161, AE8, AE8+1+AG8-INT(AG8/4))</f>
        <v>2456760</v>
      </c>
      <c r="AI8">
        <f xml:space="preserve"> AH8 + 1524</f>
        <v>2458284</v>
      </c>
      <c r="AJ8">
        <f xml:space="preserve"> INT((AI8 - 122.1)/365.25)</f>
        <v>6730</v>
      </c>
      <c r="AK8">
        <f xml:space="preserve"> INT(365.25*AJ8)</f>
        <v>2458132</v>
      </c>
      <c r="AL8">
        <f xml:space="preserve"> INT((AI8 - AK8)/30.6001)</f>
        <v>4</v>
      </c>
      <c r="AM8">
        <f>IF(AN8&gt;2,AJ8-4716,AJ8-4715)</f>
        <v>2014</v>
      </c>
      <c r="AN8">
        <f>IF(AL8&lt;14,AL8-1,AL8-13)</f>
        <v>3</v>
      </c>
      <c r="AO8">
        <f>INT(AP8)</f>
        <v>30</v>
      </c>
      <c r="AP8">
        <f xml:space="preserve"> AI8 - AK8 - INT(30.6001*AL8) + AF8</f>
        <v>30.780991037376225</v>
      </c>
      <c r="AQ8">
        <f>AP8-AO8</f>
        <v>0.78099103737622499</v>
      </c>
      <c r="AR8">
        <f>AQ8+7/24</f>
        <v>1.0726577040428917</v>
      </c>
      <c r="AS8">
        <f>AQ8+G4/24</f>
        <v>1.0901993707095583</v>
      </c>
      <c r="AT8">
        <f>2000+100*D8</f>
        <v>2014.2296964061932</v>
      </c>
      <c r="AU8">
        <f>IF(AT8&lt;=-500,-20+32*(AT8/100-18.2)*(AT8/100-18.2),0)</f>
        <v>0</v>
      </c>
      <c r="AV8">
        <f>IF(AT8&gt;-500, IF(AT8&lt;=500, 10583.6 - 1014.41*(AT8/100) + 33.78311*(AT8/100)*(AT8/100) - 5.952053*(AT8/100)*(AT8/100)*(AT8/100) - 0.1798452*(AT8/100)*(AT8/100)*(AT8/100)*(AT8/100) + 0.022174192*(AT8/100)*(AT8/100)*(AT8/100)*(AT8/100)*(AT8/100) + 0.0090316521*(AT8/100)*(AT8/100)*(AT8/100)*(AT8/100)*(AT8/100)*(AT8/100), 0), 0)</f>
        <v>0</v>
      </c>
      <c r="AW8">
        <f>IF(AT8&gt;500, IF(AT8&lt;=1600, 1574.2 - 556.01*(AT8/100-10) + 71.23472*(AT8/100-10)*(AT8/100-10) + 0.319781*(AT8/100-10)*(AT8/100-10)*(AT8/100-10) - 0.8503463*(AT8/100-10)*(AT8/100-10)*(AT8/100-10)*(AT8/100-10) - 0.005050998*(AT8/100-10)*(AT8/100-10)*(AT8/100-10)*(AT8/100-10)*(AT8/100-10) + 0.0083572073*(AT8/100-10)*(AT8/100-10)*(AT8/100-10)*(AT8/100-10)*(AT8/100-10)*(AT8/100-10), 0), 0)</f>
        <v>0</v>
      </c>
      <c r="AX8">
        <f>IF(AT8&gt;1600, IF(AT8&lt;=1700, 120 - 0.9808*(AT8-1600) - 0.01532*(AT8-1600)*(AT8-1600) + (AT8-1600)*(AT8-1600)*(AT8-1600)/7129, 0), 0)</f>
        <v>0</v>
      </c>
      <c r="AY8">
        <f>IF(AT8&gt;1700, IF(AT8&lt;=1800, 8.83 + 0.1603*(AT8-1700) - 0.0059285*(AT8-1700)*(AT8-1700) + 0.00013336*(AT8-1700)*(AT8-1700)*(AT8-1700) - (AT8-1700)*(AT8-1700)*(AT8-1700)*(AT8-1700)/1174000, 0), 0)</f>
        <v>0</v>
      </c>
      <c r="AZ8">
        <f>IF(AT8&gt;1800, IF(AT8&lt;=1860, 13.72 - 0.332447*(AT8-1800) + 0.0068612*(AT8-1800)*(AT8-1800) + 0.0041116*(AT8-1800)*(AT8-1800)*(AT8-1800) - 0.00037436*(AT8-1800)*(AT8-1800)*(AT8-1800)*(AT8-1800) + 0.0000121272*(AT8-1800)*(AT8-1800)*(AT8-1800)*(AT8-1800)*(AT8-1800) - 0.0000001699*(AT8-1800)*(AT8-1800)*(AT8-1800)*(AT8-1800)*(AT8-1800)*(AT8-1800) + 0.000000000875*(AT8-1800)*(AT8-1800)*(AT8-1800)*(AT8-1800)*(AT8-1800)*(AT8-1800)*(AT8-1800), 0), 0)</f>
        <v>0</v>
      </c>
      <c r="BA8">
        <f>IF(AT8&gt;1860, IF(AT8&lt;=1900, 7.62 + 0.5737*(AT8-1860) - 0.251754*(AT8-1860)*(AT8-1860) + 0.01680668*(AT8-1860)*(AT8-1860)*(AT8-1860) - 0.0004473624*(AT8-1860)*(AT8-1860)*(AT8-1860)*(AT8-1860) + (AT8-1860)*(AT8-1860)*(AT8-1860)*(AT8-1860)*(AT8-1860)/233174, 0), 0)</f>
        <v>0</v>
      </c>
      <c r="BB8">
        <f>IF(AT8&gt;1900, IF(AT8&lt;=1920, -2.79 + 1.494119*(AT8-1900) - 0.0598939*(AT8-1900)*(AT8-1900) + 0.0061966*(AT8-1900)*(AT8-1900)*(AT8-1900) - 0.000197*(AT8-1900)*(AT8-1900)*(AT8-1900)*(AT8-1900), 0), 0)</f>
        <v>0</v>
      </c>
      <c r="BC8">
        <f>IF(AT8&gt;1920, IF(AT8&lt;=1941, 21.2 + 0.84493*(AT8-1920) - 0.0761*(AT8-1920)*(AT8-1920) + 0.0020936*(AT8-1920)*(AT8-1920)*(AT8-1920), 0), 0)</f>
        <v>0</v>
      </c>
      <c r="BD8">
        <f>IF(AT8&gt;1941, IF(AT8&lt;=1961, 29.07 + 0.407*(AT8-1950) - (AT8-1950)*(AT8-1950)/233 + (AT8-1950)*(AT8-1950)*(AT8-1950)/2547, 0), 0)</f>
        <v>0</v>
      </c>
      <c r="BE8">
        <f>IF(AT8&gt;1961, IF(AT8&lt;=1986, 45.45 + 1.067*(AT8-1975) - (AT8-1975)*(AT8-1975)/260 - (AT8-1975)*(AT8-1975)*(AT8-1975)/718, 0), 0)</f>
        <v>0</v>
      </c>
      <c r="BF8">
        <f>IF(AT8&gt;1986, IF(AT8&lt;=2005, 63.86 + 0.3345*(AT8-2000) - 0.060374*(AT8-2000)*(AT8-2000) + 0.0017275*(AT8-2000)*(AT8-2000)*(AT8-2000) + 0.000651814*(AT8-2000)*(AT8-2000)*(AT8-2000)*(AT8-2000) + 0.00002373599*(AT8-2000)*(AT8-2000)*(AT8-2000)*(AT8-2000)*(AT8-2000), 0), 0)</f>
        <v>0</v>
      </c>
      <c r="BG8">
        <f>IF(AT8&gt;2005, IF(AT8&lt;=2050, 62.92 + 0.32217*(AT8-2000) + 0.005589*(AT8-2000)*(AT8-2000), 0), 0)</f>
        <v>68.636065819274904</v>
      </c>
      <c r="BH8">
        <f>IF(AT8&gt;2050, IF(AT8&lt;=2150, -20 + 32*((AT8 - 1820)/100)*((AT8 - 1820)/100) - 0.5628*(2150 - AT8), 0), 0)</f>
        <v>0</v>
      </c>
      <c r="BI8">
        <f>IF(AT8&gt;2150, -20 + 32*((AT8 - 1820)/100)*((AT8 - 1820)/100), 0)</f>
        <v>0</v>
      </c>
      <c r="BJ8">
        <f>SUM(AU8:BI8)</f>
        <v>68.636065819274904</v>
      </c>
    </row>
    <row r="9" spans="1:69">
      <c r="AO9" t="str">
        <f>TEXT(AO8,"dddd")</f>
        <v>Senin</v>
      </c>
      <c r="AQ9" s="4">
        <f>AQ8</f>
        <v>0.78099103737622499</v>
      </c>
      <c r="AR9" s="4">
        <f>AR8</f>
        <v>1.0726577040428917</v>
      </c>
      <c r="AS9" s="3">
        <f>AS8</f>
        <v>1.0901993707095583</v>
      </c>
    </row>
    <row r="10" spans="1:69">
      <c r="AQ10" s="3"/>
    </row>
    <row r="11" spans="1:69">
      <c r="F11" t="s">
        <v>78</v>
      </c>
      <c r="G11" t="s">
        <v>78</v>
      </c>
      <c r="H11" t="s">
        <v>78</v>
      </c>
      <c r="I11" t="s">
        <v>78</v>
      </c>
      <c r="J11" t="s">
        <v>78</v>
      </c>
      <c r="K11" t="s">
        <v>78</v>
      </c>
      <c r="L11" t="s">
        <v>78</v>
      </c>
      <c r="M11" t="s">
        <v>78</v>
      </c>
      <c r="N11" t="s">
        <v>78</v>
      </c>
      <c r="O11" t="s">
        <v>78</v>
      </c>
      <c r="P11" t="s">
        <v>78</v>
      </c>
      <c r="Q11" t="s">
        <v>78</v>
      </c>
      <c r="R11" t="s">
        <v>78</v>
      </c>
      <c r="S11" t="s">
        <v>78</v>
      </c>
      <c r="T11" t="s">
        <v>78</v>
      </c>
      <c r="U11" t="s">
        <v>78</v>
      </c>
      <c r="V11" t="s">
        <v>78</v>
      </c>
      <c r="W11" t="s">
        <v>78</v>
      </c>
      <c r="X11" t="s">
        <v>69</v>
      </c>
      <c r="Y11" t="s">
        <v>69</v>
      </c>
      <c r="Z11" t="s">
        <v>69</v>
      </c>
      <c r="AA11" t="s">
        <v>69</v>
      </c>
      <c r="AB11" t="s">
        <v>69</v>
      </c>
      <c r="AC11" t="s">
        <v>69</v>
      </c>
    </row>
    <row r="12" spans="1:69">
      <c r="A12" t="s">
        <v>77</v>
      </c>
      <c r="C12" s="8">
        <f>C8+0.5</f>
        <v>176.5</v>
      </c>
      <c r="D12">
        <f>C12/1236.85</f>
        <v>0.14270121680074382</v>
      </c>
      <c r="E12">
        <f xml:space="preserve"> 1 - 0.002516*D12 - 0.0000074*D12*D12</f>
        <v>0.99964081304761343</v>
      </c>
      <c r="F12">
        <f>RADIANS(MOD(2.5534+29.10535669*C12-0.0000218*D12*D12-0.00000011*D12*D12*D12,360))</f>
        <v>1.739200621539684</v>
      </c>
      <c r="G12">
        <f xml:space="preserve"> RADIANS(MOD(201.5643 + 385.81693528*C12 + 0.0107438*D12*D12 + 0.00001239*D12*D12*D12 - 0.000000058*D12*D12*D12*D12, 360))</f>
        <v>4.507375550756759</v>
      </c>
      <c r="H12">
        <f xml:space="preserve"> RADIANS(MOD(160.7108 + 390.67050274*C12 - 0.0016341*D12*D12 - 0.00000227*D12*D12*D12 + 0.000000011*D12*D12*D12*D12, 360))</f>
        <v>6.1794167622129494</v>
      </c>
      <c r="I12">
        <f xml:space="preserve"> RADIANS(MOD(124.7746 - 1.5637558*C12 + 0.0020691*D12*D12 + 0.00000215*D12*D12*D12, 360))</f>
        <v>3.6437543081682109</v>
      </c>
      <c r="J12">
        <f xml:space="preserve"> (299.77 +  0.107408*C12- 0.009173*D12*D12)*PI()/180</f>
        <v>5.562841240890708</v>
      </c>
      <c r="K12">
        <f xml:space="preserve"> (251.88 +  0.016321*C12)*PI()/180</f>
        <v>4.4464122604672927</v>
      </c>
      <c r="L12">
        <f xml:space="preserve"> (251.83 + 26.651886*C12)*PI()/180</f>
        <v>86.496560848228341</v>
      </c>
      <c r="M12">
        <f xml:space="preserve"> (349.42 + 36.412478*C12)*PI()/180</f>
        <v>118.26739115143354</v>
      </c>
      <c r="N12">
        <f xml:space="preserve"> ( 84.66 + 18.206239*C12)*PI()/180</f>
        <v>57.562026584295879</v>
      </c>
      <c r="O12">
        <f xml:space="preserve"> (141.74 + 53.303771*C12)*PI()/180</f>
        <v>166.67642298713267</v>
      </c>
      <c r="P12">
        <f xml:space="preserve"> (207.14 +  2.453732*C12)*PI()/180</f>
        <v>11.174011479393837</v>
      </c>
      <c r="Q12">
        <f xml:space="preserve"> (154.84 +  7.30686*C12)*PI()/180</f>
        <v>25.211294833159183</v>
      </c>
      <c r="R12">
        <f xml:space="preserve"> ( 34.52 + 27.261239*C12)*PI()/180</f>
        <v>84.580901502413198</v>
      </c>
      <c r="S12">
        <f xml:space="preserve"> (207.19 +  0.121824*C12)*PI()/180</f>
        <v>3.9914272559601507</v>
      </c>
      <c r="T12">
        <f xml:space="preserve"> (291.34 +  1.844379*C12)*PI()/180</f>
        <v>10.766463057879326</v>
      </c>
      <c r="U12">
        <f xml:space="preserve"> (161.72 + 24.198154*C12)*PI()/180</f>
        <v>77.365108192443458</v>
      </c>
      <c r="V12">
        <f xml:space="preserve"> (239.56 + 25.513099*C12)*PI()/180</f>
        <v>82.774368615006267</v>
      </c>
      <c r="W12">
        <f xml:space="preserve"> (331.55 +  3.592518*C12)*PI()/180</f>
        <v>16.853412855296231</v>
      </c>
      <c r="X12">
        <f xml:space="preserve"> 2451550.09765 + 29.530588853*C12+ 0.0001337*D12*D12 - 0.00000015*D12*D12*D12 + 0.00000000073*D12*D12*D12*D12</f>
        <v>2456762.2465852764</v>
      </c>
      <c r="Y12">
        <f xml:space="preserve"> (325*SIN(J12) + 165*SIN(K12) + 164*SIN(L12) + 126*SIN(M12) + 110*SIN(N12) + 62*SIN(O12) + 60*SIN(P12) + 56*SIN(Q12) + 47*SIN(R12) + 42*SIN(S12) + 40*SIN(T12) + 37*SIN(U12) + 35*SIN(V12) + 23*SIN(W12))/1000000</f>
        <v>-6.3663892014683885E-4</v>
      </c>
      <c r="Z12">
        <f xml:space="preserve"> (-40720*SIN(G12) + 17241*E12*SIN(F12) +  1608*SIN(2*G12) + 1039*SIN(2*H12) + 739*E12*SIN(G12-F12) - 514*E12*SIN(G12+F12) + 208*E12*E12*SIN(2*F12) - 111*SIN(G12-2*H12) - 57*SIN(G12+2*H12) + 56*E12*SIN(2*G12+F12) - 42*SIN(3*G12) + 42*E12*SIN(F12+2*H12) + 38*E12*SIN(F12-2*H12) - 24*E12*SIN(2*G12-F12) - 17*SIN(I12) - 7*SIN(G12+2*F12) + 4*SIN(2*(G12-H12)) + 4*SIN(3*F12) + 3*SIN(G12+F12-2*H12) +3*SIN(2*(G12+H12)) - 3*SIN(G12+F12+2*H12) + 3*SIN(G12-F12+2*H12) - 2*SIN(G12-F12-2*H12) - 2*SIN(3*G12+F12) + 2*SIN(4*G12))/100000</f>
        <v>0.57637038012831798</v>
      </c>
      <c r="AA12">
        <f>X12+Y12+Z12</f>
        <v>2456762.8223190177</v>
      </c>
      <c r="AB12">
        <f>AB8</f>
        <v>7.9439890994531135E-4</v>
      </c>
      <c r="AC12">
        <f>AA12-AB12</f>
        <v>2456762.8215246187</v>
      </c>
      <c r="AD12">
        <f>AC12+0.5</f>
        <v>2456763.3215246187</v>
      </c>
      <c r="AE12">
        <f>INT(AD12)</f>
        <v>2456763</v>
      </c>
      <c r="AF12">
        <f>AD12-AE12</f>
        <v>0.32152461865916848</v>
      </c>
      <c r="AG12">
        <f>INT((AE12 - 1867216.25)/36524.25)</f>
        <v>16</v>
      </c>
      <c r="AH12">
        <f>IF(AE12&lt;2299161, AE12, AE12+1+AG12-INT(AG12/4))</f>
        <v>2456776</v>
      </c>
      <c r="AI12">
        <f>AH12+1524</f>
        <v>2458300</v>
      </c>
      <c r="AJ12">
        <f xml:space="preserve"> INT((AI12 - 122.1)/365.25)</f>
        <v>6730</v>
      </c>
      <c r="AK12">
        <f xml:space="preserve"> INT(365.25*AJ12)</f>
        <v>2458132</v>
      </c>
      <c r="AL12">
        <f xml:space="preserve"> INT((AI12 - AK12)/30.6001)</f>
        <v>5</v>
      </c>
      <c r="AM12">
        <f>IF(AN12&gt;2,AJ12-4716,AJ12-4715)</f>
        <v>2014</v>
      </c>
      <c r="AN12">
        <f>IF(AL12&lt;14,AL12-1,AL12-13)</f>
        <v>4</v>
      </c>
      <c r="AO12">
        <f>INT(AP12)</f>
        <v>15</v>
      </c>
      <c r="AP12">
        <f xml:space="preserve"> AI12- AK12 - INT(30.6001*AL12) + AF12</f>
        <v>15.321524618659168</v>
      </c>
      <c r="AQ12">
        <f>AP12-AO12</f>
        <v>0.32152461865916848</v>
      </c>
      <c r="AR12">
        <f>AQ12+7/24</f>
        <v>0.61319128532583522</v>
      </c>
      <c r="AS12">
        <f>AQ12+G4/24</f>
        <v>0.63073295199250179</v>
      </c>
    </row>
    <row r="13" spans="1:69">
      <c r="W13" t="s">
        <v>114</v>
      </c>
      <c r="X13" t="s">
        <v>116</v>
      </c>
      <c r="Y13" t="s">
        <v>118</v>
      </c>
      <c r="AD13" t="s">
        <v>122</v>
      </c>
      <c r="AF13" t="s">
        <v>124</v>
      </c>
      <c r="AG13" t="s">
        <v>126</v>
      </c>
      <c r="AH13" t="s">
        <v>128</v>
      </c>
      <c r="AI13" t="s">
        <v>129</v>
      </c>
      <c r="AJ13" t="s">
        <v>64</v>
      </c>
      <c r="AL13" t="s">
        <v>133</v>
      </c>
      <c r="AM13" t="s">
        <v>64</v>
      </c>
      <c r="AO13" t="str">
        <f>TEXT(AO12,"dddd")</f>
        <v>Minggu</v>
      </c>
      <c r="AQ13" s="4">
        <f>AQ12</f>
        <v>0.32152461865916848</v>
      </c>
      <c r="AR13" s="4">
        <f>AR12</f>
        <v>0.61319128532583522</v>
      </c>
      <c r="AS13" s="4">
        <f>AS12</f>
        <v>0.63073295199250179</v>
      </c>
      <c r="BD13" t="s">
        <v>145</v>
      </c>
      <c r="BE13" t="s">
        <v>64</v>
      </c>
      <c r="BF13" t="s">
        <v>64</v>
      </c>
      <c r="BG13" t="s">
        <v>148</v>
      </c>
      <c r="BI13" t="s">
        <v>150</v>
      </c>
    </row>
    <row r="14" spans="1:69">
      <c r="A14" t="s">
        <v>0</v>
      </c>
      <c r="B14" t="s">
        <v>1</v>
      </c>
      <c r="C14" t="s">
        <v>104</v>
      </c>
      <c r="D14" t="s">
        <v>84</v>
      </c>
      <c r="E14" t="s">
        <v>44</v>
      </c>
      <c r="F14" t="s">
        <v>45</v>
      </c>
      <c r="H14" t="s">
        <v>85</v>
      </c>
      <c r="I14" t="s">
        <v>3</v>
      </c>
      <c r="J14" t="s">
        <v>101</v>
      </c>
      <c r="L14" t="s">
        <v>103</v>
      </c>
      <c r="M14" t="s">
        <v>102</v>
      </c>
      <c r="N14" t="s">
        <v>105</v>
      </c>
      <c r="O14" t="s">
        <v>106</v>
      </c>
      <c r="P14" t="s">
        <v>107</v>
      </c>
      <c r="Q14" t="s">
        <v>108</v>
      </c>
      <c r="R14" t="s">
        <v>109</v>
      </c>
      <c r="S14" t="s">
        <v>110</v>
      </c>
      <c r="T14" t="s">
        <v>111</v>
      </c>
      <c r="U14" t="s">
        <v>112</v>
      </c>
      <c r="V14" t="s">
        <v>113</v>
      </c>
      <c r="W14" t="s">
        <v>115</v>
      </c>
      <c r="X14" t="s">
        <v>117</v>
      </c>
      <c r="Y14" t="s">
        <v>119</v>
      </c>
      <c r="Z14" t="s">
        <v>64</v>
      </c>
      <c r="AA14" t="s">
        <v>14</v>
      </c>
      <c r="AB14" t="s">
        <v>120</v>
      </c>
      <c r="AC14" t="s">
        <v>121</v>
      </c>
      <c r="AD14" t="s">
        <v>123</v>
      </c>
      <c r="AE14" t="s">
        <v>123</v>
      </c>
      <c r="AF14" t="s">
        <v>125</v>
      </c>
      <c r="AG14" t="s">
        <v>127</v>
      </c>
      <c r="AH14" t="s">
        <v>125</v>
      </c>
      <c r="AI14" t="s">
        <v>130</v>
      </c>
      <c r="AJ14" t="s">
        <v>131</v>
      </c>
      <c r="AK14" t="s">
        <v>132</v>
      </c>
      <c r="AL14" t="s">
        <v>134</v>
      </c>
      <c r="AM14" t="s">
        <v>135</v>
      </c>
      <c r="AN14" t="s">
        <v>136</v>
      </c>
      <c r="AP14" t="s">
        <v>140</v>
      </c>
      <c r="AQ14" t="s">
        <v>138</v>
      </c>
      <c r="AR14" t="s">
        <v>139</v>
      </c>
      <c r="AS14" t="s">
        <v>67</v>
      </c>
      <c r="AT14" t="s">
        <v>64</v>
      </c>
      <c r="AU14" t="s">
        <v>141</v>
      </c>
      <c r="AV14" t="s">
        <v>142</v>
      </c>
      <c r="AW14" t="s">
        <v>143</v>
      </c>
      <c r="AX14" t="s">
        <v>122</v>
      </c>
      <c r="AY14" t="s">
        <v>154</v>
      </c>
      <c r="AZ14" t="s">
        <v>2</v>
      </c>
      <c r="BA14" t="s">
        <v>139</v>
      </c>
      <c r="BB14" t="s">
        <v>67</v>
      </c>
      <c r="BC14" t="s">
        <v>144</v>
      </c>
      <c r="BD14" t="s">
        <v>146</v>
      </c>
      <c r="BE14" t="s">
        <v>0</v>
      </c>
      <c r="BF14" t="s">
        <v>1</v>
      </c>
      <c r="BG14" t="s">
        <v>147</v>
      </c>
      <c r="BH14" t="s">
        <v>149</v>
      </c>
      <c r="BI14" t="s">
        <v>151</v>
      </c>
      <c r="BJ14" t="s">
        <v>138</v>
      </c>
      <c r="BK14" t="s">
        <v>3</v>
      </c>
      <c r="BL14" t="s">
        <v>152</v>
      </c>
      <c r="BM14" t="s">
        <v>153</v>
      </c>
      <c r="BO14" t="s">
        <v>2</v>
      </c>
      <c r="BP14" t="s">
        <v>139</v>
      </c>
      <c r="BQ14" t="s">
        <v>67</v>
      </c>
    </row>
    <row r="15" spans="1:69">
      <c r="A15">
        <f>G2</f>
        <v>-7.0027777777777782</v>
      </c>
      <c r="B15">
        <f>G3</f>
        <v>111.315</v>
      </c>
      <c r="C15">
        <f>INT(G3/15)</f>
        <v>7</v>
      </c>
      <c r="D15">
        <f>L3</f>
        <v>2014</v>
      </c>
      <c r="E15">
        <f>L2</f>
        <v>3</v>
      </c>
      <c r="F15">
        <f>L4-1</f>
        <v>29</v>
      </c>
      <c r="H15">
        <v>1</v>
      </c>
      <c r="I15">
        <v>0</v>
      </c>
      <c r="J15">
        <f>H15+I15/60</f>
        <v>1</v>
      </c>
      <c r="L15">
        <f>INT(D15/100)</f>
        <v>20</v>
      </c>
      <c r="M15">
        <f>IF(D15&lt;1583,IF(E15&lt;11,IF(F15&lt;4,0,IF(F15&gt;14,2+INT(L15/4)-L15,"TANGGAL SALAH")),2+INT(L15/4)-L15),2+INT(L15/4)-L15)</f>
        <v>-13</v>
      </c>
      <c r="N15">
        <f>1720994.5+INT(365.25*D15)+INT(30.60001*(E15+1))+M15+F15+(H15+I15/60)/24 - C15/24</f>
        <v>2456745.25</v>
      </c>
      <c r="O15">
        <f>'delta T'!F19/86400</f>
        <v>7.9449039617955674E-4</v>
      </c>
      <c r="P15">
        <f>N15+O15</f>
        <v>2456745.2507944903</v>
      </c>
      <c r="Q15">
        <f>(P15-2451545)/36525</f>
        <v>0.14237510730979694</v>
      </c>
      <c r="R15">
        <f>MOD(280.46607+36000.7698*Q15, 360)</f>
        <v>6.0795335102975514</v>
      </c>
      <c r="S15">
        <f>MOD(357.5291+35999.0503*Q15, 360)</f>
        <v>82.897749513277631</v>
      </c>
      <c r="T15">
        <f xml:space="preserve"> (1.9146 - 0.0048*Q15)*SIN(V15) + (0.02 - 0.0001)*SIN(2*V15) + 0.0003*SIN(3*V15)</f>
        <v>1.9038349127930347</v>
      </c>
      <c r="U15">
        <f>RADIANS(R15)</f>
        <v>0.10610787674002085</v>
      </c>
      <c r="V15">
        <f>RADIANS(S15)</f>
        <v>1.4468386715002215</v>
      </c>
      <c r="W15">
        <f>0.0167086 - 0.000042*Q15</f>
        <v>1.6702620245492988E-2</v>
      </c>
      <c r="X15">
        <f>R15+T15</f>
        <v>7.9833684230905861</v>
      </c>
      <c r="Y15">
        <f>S15+T15</f>
        <v>84.801584426070661</v>
      </c>
      <c r="Z15">
        <f>RADIANS(Y15)</f>
        <v>1.4800668591428789</v>
      </c>
      <c r="AA15">
        <f>MOD(125.04452-1934.13626*Q15, 360)</f>
        <v>209.67166243073072</v>
      </c>
      <c r="AB15">
        <f>RADIANS(AA15)</f>
        <v>3.6594608575463483</v>
      </c>
      <c r="AC15">
        <f>23.43929111 - 0.01300417*Q15</f>
        <v>23.437439639900774</v>
      </c>
      <c r="AD15">
        <f>9.2*COS(AB15)/3600 + 0.57*COS(2*U15)/3600</f>
        <v>-2.065680668007473E-3</v>
      </c>
      <c r="AE15">
        <f>AC15+AD15</f>
        <v>23.435373959232766</v>
      </c>
      <c r="AF15">
        <f>1720994.5+INT(365.25*D15)+INT(30.60001*(E15+1))+M15+F15</f>
        <v>2456745.5</v>
      </c>
      <c r="AG15">
        <f>(AF15-2451545)/36525</f>
        <v>0.14238193018480494</v>
      </c>
      <c r="AH15">
        <f>MOD(6.6973745583+2400.0513369072*AG15+0.0000258622*AG15*AG15,24)</f>
        <v>12.421316974063132</v>
      </c>
      <c r="AI15">
        <f>MOD(AH15+(H15+I15/60-C15)*1.00273790935,24)</f>
        <v>6.4048895179631318</v>
      </c>
      <c r="AJ15">
        <f>RADIANS(AE15)</f>
        <v>0.40902443702475111</v>
      </c>
      <c r="AK15">
        <f>MOD(AI15+B15/15,24)</f>
        <v>13.825889517963132</v>
      </c>
      <c r="AL15">
        <f>MOD(AK15-BH15,24)*15</f>
        <v>200.05910461456349</v>
      </c>
      <c r="AM15">
        <f>RADIANS(AL15)</f>
        <v>3.4916900741159145</v>
      </c>
      <c r="AN15">
        <f>1.000001018*(1-W15*W15)/(1+W15*COS(Z15))</f>
        <v>0.99821140536340969</v>
      </c>
      <c r="AO15" t="s">
        <v>137</v>
      </c>
      <c r="AP15">
        <f>X15-0.00569-0.00478*SIN(AB15)</f>
        <v>7.9800446616948228</v>
      </c>
      <c r="AQ15">
        <f>INT(AP15)</f>
        <v>7</v>
      </c>
      <c r="AR15">
        <f>INT(60*(AP15-AQ15))</f>
        <v>58</v>
      </c>
      <c r="AS15">
        <f>INT(3600*(AP15-AQ15)-60*AR15)</f>
        <v>48</v>
      </c>
      <c r="AT15">
        <f>RADIANS(AP15)</f>
        <v>0.13927805380277167</v>
      </c>
      <c r="AU15">
        <f>MOD(DEGREES(ATAN2(COS(AT15),COS(AJ15)*SIN(AT15))),360)</f>
        <v>7.3292381548834902</v>
      </c>
      <c r="AV15" s="18">
        <f>AU15/15</f>
        <v>0.48861587699223269</v>
      </c>
      <c r="AW15">
        <f>RADIANS(AU15)</f>
        <v>0.12791933746551101</v>
      </c>
      <c r="AX15">
        <f>DEGREES(ASIN(SIN(AJ15)*SIN(AT15)))</f>
        <v>3.165137418888619</v>
      </c>
      <c r="AY15" t="str">
        <f>IF(AX15&lt;0, "NEGATIF", "POSITIF")</f>
        <v>POSITIF</v>
      </c>
      <c r="AZ15">
        <f>INT(ABS(AX15))</f>
        <v>3</v>
      </c>
      <c r="BA15">
        <f>INT(60*(ABS(AX15)-AZ15))</f>
        <v>9</v>
      </c>
      <c r="BB15">
        <f>INT(3600*(ABS(AX15)-AZ15)-60*BA15)</f>
        <v>54</v>
      </c>
      <c r="BC15">
        <f>RADIANS(AX15)</f>
        <v>5.5242069237681365E-2</v>
      </c>
      <c r="BD15">
        <f>ATAN2(COS(AM15)*SIN(BE15)-TAN(BC15)*COS(BE15),SIN(AM15))</f>
        <v>-1.3986458990959199</v>
      </c>
      <c r="BE15">
        <f>RADIANS(A15)</f>
        <v>-0.12222152900771403</v>
      </c>
      <c r="BF15">
        <f>RADIANS(B15)</f>
        <v>1.9428132568574878</v>
      </c>
      <c r="BG15">
        <f>DEGREES(BD16)</f>
        <v>-82.021177657717061</v>
      </c>
      <c r="BH15">
        <f>AU15/15</f>
        <v>0.48861587699223269</v>
      </c>
      <c r="BI15">
        <f>MOD(BG15+180,360)</f>
        <v>97.978822342282939</v>
      </c>
      <c r="BJ15">
        <f>INT(BI15)</f>
        <v>97</v>
      </c>
      <c r="BK15">
        <f>INT(60*(BI15-BJ15))</f>
        <v>58</v>
      </c>
      <c r="BL15">
        <f>INT(3600*(BI15-BJ15)-60*BK15)</f>
        <v>43</v>
      </c>
      <c r="BM15">
        <f>DEGREES(ASIN(SIN(BE15)*SIN(BC15)+COS(BE15)*COS(BC15)*COS(AM15)))</f>
        <v>-69.659155599546892</v>
      </c>
      <c r="BN15" t="str">
        <f>IF(BM15&lt;0, "NEGATIF", "POSITIF")</f>
        <v>NEGATIF</v>
      </c>
      <c r="BO15">
        <f>INT(ABS(BM15))</f>
        <v>69</v>
      </c>
      <c r="BP15">
        <f>INT(60*(ABS(BM15)-BO15))</f>
        <v>39</v>
      </c>
      <c r="BQ15">
        <f>INT(3600*(ABS(BM15)-BO15)-60*BP15)</f>
        <v>32</v>
      </c>
    </row>
    <row r="16" spans="1:69">
      <c r="A16">
        <f>A15</f>
        <v>-7.0027777777777782</v>
      </c>
      <c r="B16">
        <f>B15</f>
        <v>111.315</v>
      </c>
      <c r="C16">
        <f>INT(G3/15)</f>
        <v>7</v>
      </c>
      <c r="D16">
        <f>L3</f>
        <v>2014</v>
      </c>
      <c r="E16">
        <f>L2</f>
        <v>3</v>
      </c>
      <c r="F16">
        <f>L4-1</f>
        <v>29</v>
      </c>
      <c r="H16">
        <v>1</v>
      </c>
      <c r="I16">
        <v>15</v>
      </c>
      <c r="J16">
        <f t="shared" ref="J16:J79" si="0">H16+I16/60</f>
        <v>1.25</v>
      </c>
      <c r="L16">
        <f t="shared" ref="L16:L79" si="1">INT(D16/100)</f>
        <v>20</v>
      </c>
      <c r="M16">
        <f t="shared" ref="M16:M79" si="2">IF(D16&lt;1583,IF(E16&lt;11,IF(F16&lt;4,0,IF(F16&gt;14,2+INT(L16/4)-L16,"TANGGAL SALAH")),2+INT(L16/4)-L16),2+INT(L16/4)-L16)</f>
        <v>-13</v>
      </c>
      <c r="N16">
        <f t="shared" ref="N16:N79" si="3">1720994.5+INT(365.25*D16)+INT(30.60001*(E16+1))+M16+F16+(H16+I16/60)/24 - C16/24</f>
        <v>2456745.260416667</v>
      </c>
      <c r="O16">
        <f>'delta T'!F19/86400</f>
        <v>7.9449039617955674E-4</v>
      </c>
      <c r="P16">
        <f t="shared" ref="P16:P79" si="4">N16+O16</f>
        <v>2456745.2612111573</v>
      </c>
      <c r="Q16">
        <f t="shared" ref="Q16:Q79" si="5">(P16-2451545)/36525</f>
        <v>0.14237539250259579</v>
      </c>
      <c r="R16">
        <f t="shared" ref="R16:R79" si="6">MOD(280.46607+36000.7698*Q16, 360)</f>
        <v>6.0898006705974694</v>
      </c>
      <c r="S16">
        <f t="shared" ref="S16:S79" si="7">MOD(357.5291+35999.0503*Q16, 360)</f>
        <v>82.90801618318892</v>
      </c>
      <c r="T16">
        <f t="shared" ref="T16:T79" si="8" xml:space="preserve"> (1.9146 - 0.0048*Q16)*SIN(V16) + (0.02 - 0.0001)*SIN(2*V16) + 0.0003*SIN(3*V16)</f>
        <v>1.9038703108770454</v>
      </c>
      <c r="U16">
        <f t="shared" ref="U16:U79" si="9">RADIANS(R16)</f>
        <v>0.10628707249208448</v>
      </c>
      <c r="V16">
        <f t="shared" ref="V16:V79" si="10">RADIANS(S16)</f>
        <v>1.4470178586933888</v>
      </c>
      <c r="W16">
        <f t="shared" ref="W16:W79" si="11">0.0167086 - 0.000042*Q16</f>
        <v>1.6702620233514893E-2</v>
      </c>
      <c r="X16">
        <f t="shared" ref="X16:X79" si="12">R16+T16</f>
        <v>7.9936709814745148</v>
      </c>
      <c r="Y16">
        <f t="shared" ref="Y16:Y79" si="13">S16+T16</f>
        <v>84.811886494065959</v>
      </c>
      <c r="Z16">
        <f t="shared" ref="Z16:Z79" si="14">RADIANS(Y16)</f>
        <v>1.4802466641491612</v>
      </c>
      <c r="AA16">
        <f t="shared" ref="AA16:AA79" si="15">MOD(125.04452-1934.13626*Q16, 360)</f>
        <v>209.67111082899734</v>
      </c>
      <c r="AB16">
        <f t="shared" ref="AB16:AB79" si="16">RADIANS(AA16)</f>
        <v>3.6594512302799411</v>
      </c>
      <c r="AC16">
        <f t="shared" ref="AC16:AC79" si="17">23.43929111 - 0.01300417*Q16</f>
        <v>23.437439636192078</v>
      </c>
      <c r="AD16">
        <f t="shared" ref="AD16:AD79" si="18">9.2*COS(AB16)/3600 + 0.57*COS(2*U16)/3600</f>
        <v>-2.0657048091164191E-3</v>
      </c>
      <c r="AE16">
        <f t="shared" ref="AE16:AE79" si="19">AC16+AD16</f>
        <v>23.435373931382962</v>
      </c>
      <c r="AF16">
        <f t="shared" ref="AF16:AF79" si="20">1720994.5+INT(365.25*D16)+INT(30.60001*(E16+1))+M16+F16</f>
        <v>2456745.5</v>
      </c>
      <c r="AG16">
        <f t="shared" ref="AG16:AG79" si="21">(AF16-2451545)/36525</f>
        <v>0.14238193018480494</v>
      </c>
      <c r="AH16">
        <f t="shared" ref="AH16:AH79" si="22">MOD(6.6973745583+2400.0513369072*AG16+0.0000258622*AG16*AG16,24)</f>
        <v>12.421316974063132</v>
      </c>
      <c r="AI16">
        <f t="shared" ref="AI16:AI79" si="23">MOD(AH16+(H16+I16/60-C16)*1.00273790935,24)</f>
        <v>6.6555739953006317</v>
      </c>
      <c r="AJ16">
        <f t="shared" ref="AJ16:AJ79" si="24">RADIANS(AE16)</f>
        <v>0.40902443653868037</v>
      </c>
      <c r="AK16">
        <f t="shared" ref="AK16:AK79" si="25">MOD(AI16+B16/15,24)</f>
        <v>14.076573995300631</v>
      </c>
      <c r="AL16">
        <f>MOD(AK16-BH16,24)*15</f>
        <v>203.8098901745829</v>
      </c>
      <c r="AM16">
        <f t="shared" ref="AM16:AM79" si="26">RADIANS(AL16)</f>
        <v>3.5571536316745123</v>
      </c>
      <c r="AN16">
        <f t="shared" ref="AN16:AN79" si="27">1.000001018*(1-W16*W16)/(1+W16*COS(Z16))</f>
        <v>0.99821438639967308</v>
      </c>
      <c r="AO16" t="s">
        <v>137</v>
      </c>
      <c r="AP16">
        <f t="shared" ref="AP16:AP79" si="28">X16-0.00569-0.00478*SIN(AB16)</f>
        <v>7.9903471800943953</v>
      </c>
      <c r="AQ16">
        <f t="shared" ref="AQ16:AQ79" si="29">INT(AP16)</f>
        <v>7</v>
      </c>
      <c r="AR16">
        <f t="shared" ref="AR16:AR79" si="30">INT(60*(AP16-AQ16))</f>
        <v>59</v>
      </c>
      <c r="AS16">
        <f t="shared" ref="AS16:AS79" si="31">INT(3600*(AP16-AQ16)-60*AR16)</f>
        <v>25</v>
      </c>
      <c r="AT16">
        <f t="shared" ref="AT16:AT79" si="32">RADIANS(AP16)</f>
        <v>0.13945786667009152</v>
      </c>
      <c r="AU16">
        <f t="shared" ref="AU16:AU79" si="33">MOD(DEGREES(ATAN2(COS(AT16),COS(AJ16)*SIN(AT16))),360)</f>
        <v>7.3387197549265801</v>
      </c>
      <c r="AV16" s="18">
        <f t="shared" ref="AV16:AV79" si="34">AU16/15</f>
        <v>0.48924798366177202</v>
      </c>
      <c r="AW16">
        <f t="shared" ref="AW16:AW79" si="35">RADIANS(AU16)</f>
        <v>0.12808482260462017</v>
      </c>
      <c r="AX16">
        <f t="shared" ref="AX16:AX79" si="36">DEGREES(ASIN(SIN(AJ16)*SIN(AT16)))</f>
        <v>3.1692013538747164</v>
      </c>
      <c r="AY16" t="str">
        <f t="shared" ref="AY16:AY79" si="37">IF(AX16&lt;0, "NEGATIF", "POSITIF")</f>
        <v>POSITIF</v>
      </c>
      <c r="AZ16">
        <f t="shared" ref="AZ16:AZ79" si="38">INT(ABS(AX16))</f>
        <v>3</v>
      </c>
      <c r="BA16">
        <f t="shared" ref="BA16:BA79" si="39">INT(60*(ABS(AX16)-AZ16))</f>
        <v>10</v>
      </c>
      <c r="BB16">
        <f t="shared" ref="BB16:BB79" si="40">INT(3600*(ABS(AX16)-AZ16)-60*BA16)</f>
        <v>9</v>
      </c>
      <c r="BC16">
        <f t="shared" ref="BC16:BC79" si="41">RADIANS(AX16)</f>
        <v>5.5312998283775755E-2</v>
      </c>
      <c r="BD16">
        <f t="shared" ref="BD16:BD79" si="42">ATAN2(COS(AM16)*SIN(BE16)-TAN(BC16)*COS(BE16),SIN(AM16))</f>
        <v>-1.4315396064903734</v>
      </c>
      <c r="BE16">
        <f t="shared" ref="BE16:BE79" si="43">RADIANS(A16)</f>
        <v>-0.12222152900771403</v>
      </c>
      <c r="BF16">
        <f t="shared" ref="BF16:BF79" si="44">RADIANS(B16)</f>
        <v>1.9428132568574878</v>
      </c>
      <c r="BG16">
        <f t="shared" ref="BG16:BG79" si="45">DEGREES(BD17)</f>
        <v>-83.458588899719686</v>
      </c>
      <c r="BH16">
        <f t="shared" ref="BH16:BH79" si="46">AU16/15</f>
        <v>0.48924798366177202</v>
      </c>
      <c r="BI16">
        <f t="shared" ref="BI16:BI79" si="47">MOD(BG16+180,360)</f>
        <v>96.541411100280314</v>
      </c>
      <c r="BJ16">
        <f t="shared" ref="BJ16:BJ79" si="48">INT(BI16)</f>
        <v>96</v>
      </c>
      <c r="BK16">
        <f t="shared" ref="BK16:BK79" si="49">INT(60*(BI16-BJ16))</f>
        <v>32</v>
      </c>
      <c r="BL16">
        <f t="shared" ref="BL16:BL79" si="50">INT(3600*(BI16-BJ16)-60*BK16)</f>
        <v>29</v>
      </c>
      <c r="BM16">
        <f t="shared" ref="BM16:BM79" si="51">DEGREES(ASIN(SIN(BE16)*SIN(BC16)+COS(BE16)*COS(BC16)*COS(AM16)))</f>
        <v>-65.981847486635047</v>
      </c>
      <c r="BN16" t="str">
        <f t="shared" ref="BN16:BN79" si="52">IF(BM16&lt;0, "NEGATIF", "POSITIF")</f>
        <v>NEGATIF</v>
      </c>
      <c r="BO16">
        <f t="shared" ref="BO16:BO79" si="53">INT(ABS(BM16))</f>
        <v>65</v>
      </c>
      <c r="BP16">
        <f t="shared" ref="BP16:BP79" si="54">INT(60*(ABS(BM16)-BO16))</f>
        <v>58</v>
      </c>
      <c r="BQ16">
        <f t="shared" ref="BQ16:BQ79" si="55">INT(3600*(ABS(BM16)-BO16)-60*BP16)</f>
        <v>54</v>
      </c>
    </row>
    <row r="17" spans="1:69">
      <c r="A17">
        <f>A15</f>
        <v>-7.0027777777777782</v>
      </c>
      <c r="B17">
        <f>B15</f>
        <v>111.315</v>
      </c>
      <c r="C17">
        <f>INT(G3/15)</f>
        <v>7</v>
      </c>
      <c r="D17">
        <f>L3</f>
        <v>2014</v>
      </c>
      <c r="E17">
        <f>L2</f>
        <v>3</v>
      </c>
      <c r="F17">
        <f>L4-1</f>
        <v>29</v>
      </c>
      <c r="H17">
        <v>1</v>
      </c>
      <c r="I17">
        <v>30</v>
      </c>
      <c r="J17">
        <f t="shared" si="0"/>
        <v>1.5</v>
      </c>
      <c r="L17">
        <f t="shared" si="1"/>
        <v>20</v>
      </c>
      <c r="M17">
        <f t="shared" si="2"/>
        <v>-13</v>
      </c>
      <c r="N17">
        <f t="shared" si="3"/>
        <v>2456745.2708333335</v>
      </c>
      <c r="O17">
        <f>'delta T'!F19/86400</f>
        <v>7.9449039617955674E-4</v>
      </c>
      <c r="P17">
        <f t="shared" si="4"/>
        <v>2456745.2716278238</v>
      </c>
      <c r="Q17">
        <f t="shared" si="5"/>
        <v>0.14237567769538184</v>
      </c>
      <c r="R17">
        <f t="shared" si="6"/>
        <v>6.1000678304371831</v>
      </c>
      <c r="S17">
        <f t="shared" si="7"/>
        <v>82.918282852639095</v>
      </c>
      <c r="T17">
        <f t="shared" si="8"/>
        <v>1.9039056474319564</v>
      </c>
      <c r="U17">
        <f t="shared" si="9"/>
        <v>0.10646626823611602</v>
      </c>
      <c r="V17">
        <f t="shared" si="10"/>
        <v>1.4471970458785084</v>
      </c>
      <c r="W17">
        <f t="shared" si="11"/>
        <v>1.6702620221536794E-2</v>
      </c>
      <c r="X17">
        <f t="shared" si="12"/>
        <v>8.00397347786914</v>
      </c>
      <c r="Y17">
        <f t="shared" si="13"/>
        <v>84.82218850007105</v>
      </c>
      <c r="Z17">
        <f t="shared" si="14"/>
        <v>1.4804264680735102</v>
      </c>
      <c r="AA17">
        <f t="shared" si="15"/>
        <v>209.67055922728875</v>
      </c>
      <c r="AB17">
        <f t="shared" si="16"/>
        <v>3.6594416030139665</v>
      </c>
      <c r="AC17">
        <f t="shared" si="17"/>
        <v>23.437439632483382</v>
      </c>
      <c r="AD17">
        <f t="shared" si="18"/>
        <v>-2.0657289698977534E-3</v>
      </c>
      <c r="AE17">
        <f t="shared" si="19"/>
        <v>23.435373903513486</v>
      </c>
      <c r="AF17">
        <f t="shared" si="20"/>
        <v>2456745.5</v>
      </c>
      <c r="AG17">
        <f t="shared" si="21"/>
        <v>0.14238193018480494</v>
      </c>
      <c r="AH17">
        <f t="shared" si="22"/>
        <v>12.421316974063132</v>
      </c>
      <c r="AI17">
        <f t="shared" si="23"/>
        <v>6.9062584726381315</v>
      </c>
      <c r="AJ17">
        <f t="shared" si="24"/>
        <v>0.40902443605226624</v>
      </c>
      <c r="AK17">
        <f t="shared" si="25"/>
        <v>14.327258472638132</v>
      </c>
      <c r="AL17">
        <f t="shared" ref="AL17:AL80" si="56">MOD(AK17-BH17,24)*15</f>
        <v>207.56067571717432</v>
      </c>
      <c r="AM17">
        <f t="shared" si="26"/>
        <v>3.6226171889289347</v>
      </c>
      <c r="AN17">
        <f t="shared" si="27"/>
        <v>0.99821736748446799</v>
      </c>
      <c r="AO17" t="s">
        <v>137</v>
      </c>
      <c r="AP17">
        <f t="shared" si="28"/>
        <v>8.0006496365044466</v>
      </c>
      <c r="AQ17">
        <f t="shared" si="29"/>
        <v>8</v>
      </c>
      <c r="AR17">
        <f t="shared" si="30"/>
        <v>0</v>
      </c>
      <c r="AS17">
        <f t="shared" si="31"/>
        <v>2</v>
      </c>
      <c r="AT17">
        <f t="shared" si="32"/>
        <v>0.13963767845549011</v>
      </c>
      <c r="AU17">
        <f t="shared" si="33"/>
        <v>7.3482013723976483</v>
      </c>
      <c r="AV17" s="18">
        <f t="shared" si="34"/>
        <v>0.48988009149317657</v>
      </c>
      <c r="AW17">
        <f t="shared" si="35"/>
        <v>0.12825030804790494</v>
      </c>
      <c r="AX17">
        <f t="shared" si="36"/>
        <v>3.173265177784141</v>
      </c>
      <c r="AY17" t="str">
        <f t="shared" si="37"/>
        <v>POSITIF</v>
      </c>
      <c r="AZ17">
        <f t="shared" si="38"/>
        <v>3</v>
      </c>
      <c r="BA17">
        <f t="shared" si="39"/>
        <v>10</v>
      </c>
      <c r="BB17">
        <f t="shared" si="40"/>
        <v>23</v>
      </c>
      <c r="BC17">
        <f t="shared" si="41"/>
        <v>5.5383925391216476E-2</v>
      </c>
      <c r="BD17">
        <f t="shared" si="42"/>
        <v>-1.4566271653685001</v>
      </c>
      <c r="BE17">
        <f t="shared" si="43"/>
        <v>-0.12222152900771403</v>
      </c>
      <c r="BF17">
        <f t="shared" si="44"/>
        <v>1.9428132568574878</v>
      </c>
      <c r="BG17">
        <f t="shared" si="45"/>
        <v>-84.606780697831596</v>
      </c>
      <c r="BH17">
        <f t="shared" si="46"/>
        <v>0.48988009149317657</v>
      </c>
      <c r="BI17">
        <f t="shared" si="47"/>
        <v>95.393219302168404</v>
      </c>
      <c r="BJ17">
        <f t="shared" si="48"/>
        <v>95</v>
      </c>
      <c r="BK17">
        <f t="shared" si="49"/>
        <v>23</v>
      </c>
      <c r="BL17">
        <f t="shared" si="50"/>
        <v>35</v>
      </c>
      <c r="BM17">
        <f t="shared" si="51"/>
        <v>-62.28941926032644</v>
      </c>
      <c r="BN17" t="str">
        <f t="shared" si="52"/>
        <v>NEGATIF</v>
      </c>
      <c r="BO17">
        <f t="shared" si="53"/>
        <v>62</v>
      </c>
      <c r="BP17">
        <f t="shared" si="54"/>
        <v>17</v>
      </c>
      <c r="BQ17">
        <f t="shared" si="55"/>
        <v>21</v>
      </c>
    </row>
    <row r="18" spans="1:69">
      <c r="A18">
        <f>A15</f>
        <v>-7.0027777777777782</v>
      </c>
      <c r="B18">
        <f>B15</f>
        <v>111.315</v>
      </c>
      <c r="C18">
        <f>INT(G3/15)</f>
        <v>7</v>
      </c>
      <c r="D18">
        <f>L3</f>
        <v>2014</v>
      </c>
      <c r="E18">
        <f>L2</f>
        <v>3</v>
      </c>
      <c r="F18">
        <f>L4-1</f>
        <v>29</v>
      </c>
      <c r="H18">
        <v>1</v>
      </c>
      <c r="I18">
        <v>45</v>
      </c>
      <c r="J18">
        <f t="shared" si="0"/>
        <v>1.75</v>
      </c>
      <c r="L18">
        <f t="shared" si="1"/>
        <v>20</v>
      </c>
      <c r="M18">
        <f t="shared" si="2"/>
        <v>-13</v>
      </c>
      <c r="N18">
        <f t="shared" si="3"/>
        <v>2456745.28125</v>
      </c>
      <c r="O18">
        <f>'delta T'!F19/86400</f>
        <v>7.9449039617955674E-4</v>
      </c>
      <c r="P18">
        <f t="shared" si="4"/>
        <v>2456745.2820444903</v>
      </c>
      <c r="Q18">
        <f t="shared" si="5"/>
        <v>0.14237596288816792</v>
      </c>
      <c r="R18">
        <f t="shared" si="6"/>
        <v>6.1103349902768969</v>
      </c>
      <c r="S18">
        <f t="shared" si="7"/>
        <v>82.928549522090179</v>
      </c>
      <c r="T18">
        <f t="shared" si="8"/>
        <v>1.9039409224589081</v>
      </c>
      <c r="U18">
        <f t="shared" si="9"/>
        <v>0.10664546398014756</v>
      </c>
      <c r="V18">
        <f t="shared" si="10"/>
        <v>1.4473762330636437</v>
      </c>
      <c r="W18">
        <f t="shared" si="11"/>
        <v>1.6702620209558698E-2</v>
      </c>
      <c r="X18">
        <f t="shared" si="12"/>
        <v>8.0142759127358048</v>
      </c>
      <c r="Y18">
        <f t="shared" si="13"/>
        <v>84.832490444549094</v>
      </c>
      <c r="Z18">
        <f t="shared" si="14"/>
        <v>1.4806062709240098</v>
      </c>
      <c r="AA18">
        <f t="shared" si="15"/>
        <v>209.6700076255801</v>
      </c>
      <c r="AB18">
        <f t="shared" si="16"/>
        <v>3.659431975747991</v>
      </c>
      <c r="AC18">
        <f t="shared" si="17"/>
        <v>23.437439628774687</v>
      </c>
      <c r="AD18">
        <f t="shared" si="18"/>
        <v>-2.0657531503510203E-3</v>
      </c>
      <c r="AE18">
        <f t="shared" si="19"/>
        <v>23.435373875624336</v>
      </c>
      <c r="AF18">
        <f t="shared" si="20"/>
        <v>2456745.5</v>
      </c>
      <c r="AG18">
        <f t="shared" si="21"/>
        <v>0.14238193018480494</v>
      </c>
      <c r="AH18">
        <f t="shared" si="22"/>
        <v>12.421316974063132</v>
      </c>
      <c r="AI18">
        <f t="shared" si="23"/>
        <v>7.1569429499756314</v>
      </c>
      <c r="AJ18">
        <f t="shared" si="24"/>
        <v>0.40902443556550871</v>
      </c>
      <c r="AK18">
        <f t="shared" si="25"/>
        <v>14.577942949975633</v>
      </c>
      <c r="AL18">
        <f t="shared" si="56"/>
        <v>211.31146124181987</v>
      </c>
      <c r="AM18">
        <f t="shared" si="26"/>
        <v>3.6880807458701423</v>
      </c>
      <c r="AN18">
        <f t="shared" si="27"/>
        <v>0.99822034861783193</v>
      </c>
      <c r="AO18" t="s">
        <v>137</v>
      </c>
      <c r="AP18">
        <f t="shared" si="28"/>
        <v>8.0109520313863207</v>
      </c>
      <c r="AQ18">
        <f t="shared" si="29"/>
        <v>8</v>
      </c>
      <c r="AR18">
        <f t="shared" si="30"/>
        <v>0</v>
      </c>
      <c r="AS18">
        <f t="shared" si="31"/>
        <v>39</v>
      </c>
      <c r="AT18">
        <f t="shared" si="32"/>
        <v>0.13981748916701942</v>
      </c>
      <c r="AU18">
        <f t="shared" si="33"/>
        <v>7.3576830078146314</v>
      </c>
      <c r="AV18" s="18">
        <f t="shared" si="34"/>
        <v>0.49051220052097544</v>
      </c>
      <c r="AW18">
        <f t="shared" si="35"/>
        <v>0.12841579380440499</v>
      </c>
      <c r="AX18">
        <f t="shared" si="36"/>
        <v>3.1773288906884511</v>
      </c>
      <c r="AY18" t="str">
        <f t="shared" si="37"/>
        <v>POSITIF</v>
      </c>
      <c r="AZ18">
        <f t="shared" si="38"/>
        <v>3</v>
      </c>
      <c r="BA18">
        <f t="shared" si="39"/>
        <v>10</v>
      </c>
      <c r="BB18">
        <f t="shared" si="40"/>
        <v>38</v>
      </c>
      <c r="BC18">
        <f t="shared" si="41"/>
        <v>5.5454850561252475E-2</v>
      </c>
      <c r="BD18">
        <f t="shared" si="42"/>
        <v>-1.4766668926899469</v>
      </c>
      <c r="BE18">
        <f t="shared" si="43"/>
        <v>-0.12222152900771403</v>
      </c>
      <c r="BF18">
        <f t="shared" si="44"/>
        <v>1.9428132568574878</v>
      </c>
      <c r="BG18">
        <f t="shared" si="45"/>
        <v>-85.55817245639102</v>
      </c>
      <c r="BH18">
        <f t="shared" si="46"/>
        <v>0.49051220052097544</v>
      </c>
      <c r="BI18">
        <f t="shared" si="47"/>
        <v>94.44182754360898</v>
      </c>
      <c r="BJ18">
        <f t="shared" si="48"/>
        <v>94</v>
      </c>
      <c r="BK18">
        <f t="shared" si="49"/>
        <v>26</v>
      </c>
      <c r="BL18">
        <f t="shared" si="50"/>
        <v>30</v>
      </c>
      <c r="BM18">
        <f t="shared" si="51"/>
        <v>-58.587325185884239</v>
      </c>
      <c r="BN18" t="str">
        <f t="shared" si="52"/>
        <v>NEGATIF</v>
      </c>
      <c r="BO18">
        <f t="shared" si="53"/>
        <v>58</v>
      </c>
      <c r="BP18">
        <f t="shared" si="54"/>
        <v>35</v>
      </c>
      <c r="BQ18">
        <f t="shared" si="55"/>
        <v>14</v>
      </c>
    </row>
    <row r="19" spans="1:69">
      <c r="A19">
        <f t="shared" ref="A19" si="57">A18</f>
        <v>-7.0027777777777782</v>
      </c>
      <c r="B19">
        <f t="shared" ref="B19" si="58">B18</f>
        <v>111.315</v>
      </c>
      <c r="C19">
        <f>INT(G3/15)</f>
        <v>7</v>
      </c>
      <c r="D19">
        <f>L3</f>
        <v>2014</v>
      </c>
      <c r="E19">
        <f>L2</f>
        <v>3</v>
      </c>
      <c r="F19">
        <f>L4-1</f>
        <v>29</v>
      </c>
      <c r="H19">
        <v>2</v>
      </c>
      <c r="I19">
        <v>0</v>
      </c>
      <c r="J19">
        <f t="shared" si="0"/>
        <v>2</v>
      </c>
      <c r="L19">
        <f t="shared" si="1"/>
        <v>20</v>
      </c>
      <c r="M19">
        <f t="shared" si="2"/>
        <v>-13</v>
      </c>
      <c r="N19">
        <f t="shared" si="3"/>
        <v>2456745.291666667</v>
      </c>
      <c r="O19">
        <f>'delta T'!F19/86400</f>
        <v>7.9449039617955674E-4</v>
      </c>
      <c r="P19">
        <f t="shared" si="4"/>
        <v>2456745.2924611573</v>
      </c>
      <c r="Q19">
        <f t="shared" si="5"/>
        <v>0.14237624808096674</v>
      </c>
      <c r="R19">
        <f t="shared" si="6"/>
        <v>6.1206021505759054</v>
      </c>
      <c r="S19">
        <f t="shared" si="7"/>
        <v>82.938816192000559</v>
      </c>
      <c r="T19">
        <f t="shared" si="8"/>
        <v>1.9039761359590202</v>
      </c>
      <c r="U19">
        <f t="shared" si="9"/>
        <v>0.10682465973219529</v>
      </c>
      <c r="V19">
        <f t="shared" si="10"/>
        <v>1.4475554202567953</v>
      </c>
      <c r="W19">
        <f t="shared" si="11"/>
        <v>1.6702620197580599E-2</v>
      </c>
      <c r="X19">
        <f t="shared" si="12"/>
        <v>8.0245782865349256</v>
      </c>
      <c r="Y19">
        <f t="shared" si="13"/>
        <v>84.842792327959586</v>
      </c>
      <c r="Z19">
        <f t="shared" si="14"/>
        <v>1.4807860727086795</v>
      </c>
      <c r="AA19">
        <f t="shared" si="15"/>
        <v>209.66945602384683</v>
      </c>
      <c r="AB19">
        <f t="shared" si="16"/>
        <v>3.6594223484815855</v>
      </c>
      <c r="AC19">
        <f t="shared" si="17"/>
        <v>23.437439625065991</v>
      </c>
      <c r="AD19">
        <f t="shared" si="18"/>
        <v>-2.0657773504757573E-3</v>
      </c>
      <c r="AE19">
        <f t="shared" si="19"/>
        <v>23.435373847715514</v>
      </c>
      <c r="AF19">
        <f t="shared" si="20"/>
        <v>2456745.5</v>
      </c>
      <c r="AG19">
        <f t="shared" si="21"/>
        <v>0.14238193018480494</v>
      </c>
      <c r="AH19">
        <f t="shared" si="22"/>
        <v>12.421316974063132</v>
      </c>
      <c r="AI19">
        <f t="shared" si="23"/>
        <v>7.4076274273131322</v>
      </c>
      <c r="AJ19">
        <f t="shared" si="24"/>
        <v>0.40902443507840791</v>
      </c>
      <c r="AK19">
        <f t="shared" si="25"/>
        <v>14.828627427313133</v>
      </c>
      <c r="AL19">
        <f t="shared" si="56"/>
        <v>215.06224674800239</v>
      </c>
      <c r="AM19">
        <f t="shared" si="26"/>
        <v>3.7535443024891095</v>
      </c>
      <c r="AN19">
        <f t="shared" si="27"/>
        <v>0.99822332979980144</v>
      </c>
      <c r="AO19" t="s">
        <v>137</v>
      </c>
      <c r="AP19">
        <f t="shared" si="28"/>
        <v>8.0212543652004271</v>
      </c>
      <c r="AQ19">
        <f t="shared" si="29"/>
        <v>8</v>
      </c>
      <c r="AR19">
        <f t="shared" si="30"/>
        <v>1</v>
      </c>
      <c r="AS19">
        <f t="shared" si="31"/>
        <v>16</v>
      </c>
      <c r="AT19">
        <f t="shared" si="32"/>
        <v>0.13999729881271511</v>
      </c>
      <c r="AU19">
        <f t="shared" si="33"/>
        <v>7.3671646616946083</v>
      </c>
      <c r="AV19" s="18">
        <f t="shared" si="34"/>
        <v>0.49114431077964055</v>
      </c>
      <c r="AW19">
        <f t="shared" si="35"/>
        <v>0.12858127988314508</v>
      </c>
      <c r="AX19">
        <f t="shared" si="36"/>
        <v>3.181392492658822</v>
      </c>
      <c r="AY19" t="str">
        <f t="shared" si="37"/>
        <v>POSITIF</v>
      </c>
      <c r="AZ19">
        <f t="shared" si="38"/>
        <v>3</v>
      </c>
      <c r="BA19">
        <f t="shared" si="39"/>
        <v>10</v>
      </c>
      <c r="BB19">
        <f t="shared" si="40"/>
        <v>53</v>
      </c>
      <c r="BC19">
        <f t="shared" si="41"/>
        <v>5.5525773795125972E-2</v>
      </c>
      <c r="BD19">
        <f t="shared" si="42"/>
        <v>-1.4932718113531478</v>
      </c>
      <c r="BE19">
        <f t="shared" si="43"/>
        <v>-0.12222152900771403</v>
      </c>
      <c r="BF19">
        <f t="shared" si="44"/>
        <v>1.9428132568574878</v>
      </c>
      <c r="BG19">
        <f t="shared" si="45"/>
        <v>-86.370415877194333</v>
      </c>
      <c r="BH19">
        <f t="shared" si="46"/>
        <v>0.49114431077964055</v>
      </c>
      <c r="BI19">
        <f t="shared" si="47"/>
        <v>93.629584122805667</v>
      </c>
      <c r="BJ19">
        <f t="shared" si="48"/>
        <v>93</v>
      </c>
      <c r="BK19">
        <f t="shared" si="49"/>
        <v>37</v>
      </c>
      <c r="BL19">
        <f t="shared" si="50"/>
        <v>46</v>
      </c>
      <c r="BM19">
        <f t="shared" si="51"/>
        <v>-54.878750649120917</v>
      </c>
      <c r="BN19" t="str">
        <f t="shared" si="52"/>
        <v>NEGATIF</v>
      </c>
      <c r="BO19">
        <f t="shared" si="53"/>
        <v>54</v>
      </c>
      <c r="BP19">
        <f t="shared" si="54"/>
        <v>52</v>
      </c>
      <c r="BQ19">
        <f t="shared" si="55"/>
        <v>43</v>
      </c>
    </row>
    <row r="20" spans="1:69">
      <c r="A20">
        <f t="shared" ref="A20:B20" si="59">A18</f>
        <v>-7.0027777777777782</v>
      </c>
      <c r="B20">
        <f t="shared" si="59"/>
        <v>111.315</v>
      </c>
      <c r="C20">
        <f>INT(G3/15)</f>
        <v>7</v>
      </c>
      <c r="D20">
        <f>L3</f>
        <v>2014</v>
      </c>
      <c r="E20">
        <f>L2</f>
        <v>3</v>
      </c>
      <c r="F20">
        <f>L4-1</f>
        <v>29</v>
      </c>
      <c r="H20">
        <v>2</v>
      </c>
      <c r="I20">
        <v>15</v>
      </c>
      <c r="J20">
        <f t="shared" si="0"/>
        <v>2.25</v>
      </c>
      <c r="L20">
        <f t="shared" si="1"/>
        <v>20</v>
      </c>
      <c r="M20">
        <f t="shared" si="2"/>
        <v>-13</v>
      </c>
      <c r="N20">
        <f t="shared" si="3"/>
        <v>2456745.3020833335</v>
      </c>
      <c r="O20">
        <f>'delta T'!F19/86400</f>
        <v>7.9449039617955674E-4</v>
      </c>
      <c r="P20">
        <f t="shared" si="4"/>
        <v>2456745.3028778238</v>
      </c>
      <c r="Q20">
        <f t="shared" si="5"/>
        <v>0.14237653327375283</v>
      </c>
      <c r="R20">
        <f t="shared" si="6"/>
        <v>6.1308693104165286</v>
      </c>
      <c r="S20">
        <f t="shared" si="7"/>
        <v>82.949082861451643</v>
      </c>
      <c r="T20">
        <f t="shared" si="8"/>
        <v>1.9040112879286923</v>
      </c>
      <c r="U20">
        <f t="shared" si="9"/>
        <v>0.10700385547624271</v>
      </c>
      <c r="V20">
        <f t="shared" si="10"/>
        <v>1.4477346074419306</v>
      </c>
      <c r="W20">
        <f t="shared" si="11"/>
        <v>1.6702620185602503E-2</v>
      </c>
      <c r="X20">
        <f t="shared" si="12"/>
        <v>8.0348805983452216</v>
      </c>
      <c r="Y20">
        <f t="shared" si="13"/>
        <v>84.85309414938034</v>
      </c>
      <c r="Z20">
        <f t="shared" si="14"/>
        <v>1.4809658734114242</v>
      </c>
      <c r="AA20">
        <f t="shared" si="15"/>
        <v>209.66890442213818</v>
      </c>
      <c r="AB20">
        <f t="shared" si="16"/>
        <v>3.65941272121561</v>
      </c>
      <c r="AC20">
        <f t="shared" si="17"/>
        <v>23.437439621357296</v>
      </c>
      <c r="AD20">
        <f t="shared" si="18"/>
        <v>-2.065801570268257E-3</v>
      </c>
      <c r="AE20">
        <f t="shared" si="19"/>
        <v>23.435373819787028</v>
      </c>
      <c r="AF20">
        <f t="shared" si="20"/>
        <v>2456745.5</v>
      </c>
      <c r="AG20">
        <f t="shared" si="21"/>
        <v>0.14238193018480494</v>
      </c>
      <c r="AH20">
        <f t="shared" si="22"/>
        <v>12.421316974063132</v>
      </c>
      <c r="AI20">
        <f t="shared" si="23"/>
        <v>7.6583119046506321</v>
      </c>
      <c r="AJ20">
        <f t="shared" si="24"/>
        <v>0.40902443459096388</v>
      </c>
      <c r="AK20">
        <f t="shared" si="25"/>
        <v>15.079311904650632</v>
      </c>
      <c r="AL20">
        <f t="shared" si="56"/>
        <v>218.81303223647643</v>
      </c>
      <c r="AM20">
        <f t="shared" si="26"/>
        <v>3.8190078587990053</v>
      </c>
      <c r="AN20">
        <f t="shared" si="27"/>
        <v>0.99822631103001269</v>
      </c>
      <c r="AO20" t="s">
        <v>137</v>
      </c>
      <c r="AP20">
        <f t="shared" si="28"/>
        <v>8.0315566370254921</v>
      </c>
      <c r="AQ20">
        <f t="shared" si="29"/>
        <v>8</v>
      </c>
      <c r="AR20">
        <f t="shared" si="30"/>
        <v>1</v>
      </c>
      <c r="AS20">
        <f t="shared" si="31"/>
        <v>53</v>
      </c>
      <c r="AT20">
        <f t="shared" si="32"/>
        <v>0.14017710737649794</v>
      </c>
      <c r="AU20">
        <f t="shared" si="33"/>
        <v>7.3766463332830385</v>
      </c>
      <c r="AV20" s="18">
        <f t="shared" si="34"/>
        <v>0.49177642221886925</v>
      </c>
      <c r="AW20">
        <f t="shared" si="35"/>
        <v>0.12874676627095599</v>
      </c>
      <c r="AX20">
        <f t="shared" si="36"/>
        <v>3.1854559832214497</v>
      </c>
      <c r="AY20" t="str">
        <f t="shared" si="37"/>
        <v>POSITIF</v>
      </c>
      <c r="AZ20">
        <f t="shared" si="38"/>
        <v>3</v>
      </c>
      <c r="BA20">
        <f t="shared" si="39"/>
        <v>11</v>
      </c>
      <c r="BB20">
        <f t="shared" si="40"/>
        <v>7</v>
      </c>
      <c r="BC20">
        <f t="shared" si="41"/>
        <v>5.5596695084567542E-2</v>
      </c>
      <c r="BD20">
        <f t="shared" si="42"/>
        <v>-1.5074481333738274</v>
      </c>
      <c r="BE20">
        <f t="shared" si="43"/>
        <v>-0.12222152900771403</v>
      </c>
      <c r="BF20">
        <f t="shared" si="44"/>
        <v>1.9428132568574878</v>
      </c>
      <c r="BG20">
        <f t="shared" si="45"/>
        <v>-87.08139667867998</v>
      </c>
      <c r="BH20">
        <f t="shared" si="46"/>
        <v>0.49177642221886925</v>
      </c>
      <c r="BI20">
        <f t="shared" si="47"/>
        <v>92.91860332132002</v>
      </c>
      <c r="BJ20">
        <f t="shared" si="48"/>
        <v>92</v>
      </c>
      <c r="BK20">
        <f t="shared" si="49"/>
        <v>55</v>
      </c>
      <c r="BL20">
        <f t="shared" si="50"/>
        <v>6</v>
      </c>
      <c r="BM20">
        <f t="shared" si="51"/>
        <v>-51.165687681242858</v>
      </c>
      <c r="BN20" t="str">
        <f t="shared" si="52"/>
        <v>NEGATIF</v>
      </c>
      <c r="BO20">
        <f t="shared" si="53"/>
        <v>51</v>
      </c>
      <c r="BP20">
        <f t="shared" si="54"/>
        <v>9</v>
      </c>
      <c r="BQ20">
        <f t="shared" si="55"/>
        <v>56</v>
      </c>
    </row>
    <row r="21" spans="1:69">
      <c r="A21">
        <f>A15</f>
        <v>-7.0027777777777782</v>
      </c>
      <c r="B21">
        <f>B15</f>
        <v>111.315</v>
      </c>
      <c r="C21">
        <f>INT(G3/15)</f>
        <v>7</v>
      </c>
      <c r="D21">
        <f>L3</f>
        <v>2014</v>
      </c>
      <c r="E21">
        <f>L2</f>
        <v>3</v>
      </c>
      <c r="F21">
        <f>L4-1</f>
        <v>29</v>
      </c>
      <c r="H21">
        <v>2</v>
      </c>
      <c r="I21">
        <v>30</v>
      </c>
      <c r="J21">
        <f t="shared" si="0"/>
        <v>2.5</v>
      </c>
      <c r="L21">
        <f t="shared" si="1"/>
        <v>20</v>
      </c>
      <c r="M21">
        <f t="shared" si="2"/>
        <v>-13</v>
      </c>
      <c r="N21">
        <f t="shared" si="3"/>
        <v>2456745.3125</v>
      </c>
      <c r="O21">
        <f>'delta T'!F19/86400</f>
        <v>7.9449039617955674E-4</v>
      </c>
      <c r="P21">
        <f t="shared" si="4"/>
        <v>2456745.3132944903</v>
      </c>
      <c r="Q21">
        <f t="shared" si="5"/>
        <v>0.14237681846653891</v>
      </c>
      <c r="R21">
        <f t="shared" si="6"/>
        <v>6.1411364702571518</v>
      </c>
      <c r="S21">
        <f t="shared" si="7"/>
        <v>82.959349530902728</v>
      </c>
      <c r="T21">
        <f t="shared" si="8"/>
        <v>1.9040463783690542</v>
      </c>
      <c r="U21">
        <f t="shared" si="9"/>
        <v>0.10718305122029012</v>
      </c>
      <c r="V21">
        <f t="shared" si="10"/>
        <v>1.4479137946270659</v>
      </c>
      <c r="W21">
        <f t="shared" si="11"/>
        <v>1.6702620173624404E-2</v>
      </c>
      <c r="X21">
        <f t="shared" si="12"/>
        <v>8.0451828486262063</v>
      </c>
      <c r="Y21">
        <f t="shared" si="13"/>
        <v>84.863395909271787</v>
      </c>
      <c r="Z21">
        <f t="shared" si="14"/>
        <v>1.4811456730402797</v>
      </c>
      <c r="AA21">
        <f t="shared" si="15"/>
        <v>209.66835282042953</v>
      </c>
      <c r="AB21">
        <f t="shared" si="16"/>
        <v>3.6594030939496345</v>
      </c>
      <c r="AC21">
        <f t="shared" si="17"/>
        <v>23.4374396176486</v>
      </c>
      <c r="AD21">
        <f t="shared" si="18"/>
        <v>-2.0658258097280514E-3</v>
      </c>
      <c r="AE21">
        <f t="shared" si="19"/>
        <v>23.435373791838874</v>
      </c>
      <c r="AF21">
        <f t="shared" si="20"/>
        <v>2456745.5</v>
      </c>
      <c r="AG21">
        <f t="shared" si="21"/>
        <v>0.14238193018480494</v>
      </c>
      <c r="AH21">
        <f t="shared" si="22"/>
        <v>12.421316974063132</v>
      </c>
      <c r="AI21">
        <f t="shared" si="23"/>
        <v>7.9089963819881319</v>
      </c>
      <c r="AJ21">
        <f t="shared" si="24"/>
        <v>0.40902443410317657</v>
      </c>
      <c r="AK21">
        <f t="shared" si="25"/>
        <v>15.329996381988131</v>
      </c>
      <c r="AL21">
        <f t="shared" si="56"/>
        <v>222.56381770672581</v>
      </c>
      <c r="AM21">
        <f t="shared" si="26"/>
        <v>3.8844714147908208</v>
      </c>
      <c r="AN21">
        <f t="shared" si="27"/>
        <v>0.99822929230850277</v>
      </c>
      <c r="AO21" t="s">
        <v>137</v>
      </c>
      <c r="AP21">
        <f t="shared" si="28"/>
        <v>8.0418588473210253</v>
      </c>
      <c r="AQ21">
        <f t="shared" si="29"/>
        <v>8</v>
      </c>
      <c r="AR21">
        <f t="shared" si="30"/>
        <v>2</v>
      </c>
      <c r="AS21">
        <f t="shared" si="31"/>
        <v>30</v>
      </c>
      <c r="AT21">
        <f t="shared" si="32"/>
        <v>0.14035691486638785</v>
      </c>
      <c r="AU21">
        <f t="shared" si="33"/>
        <v>7.3861280230961492</v>
      </c>
      <c r="AV21" s="18">
        <f t="shared" si="34"/>
        <v>0.49240853487307662</v>
      </c>
      <c r="AW21">
        <f t="shared" si="35"/>
        <v>0.12891225297684758</v>
      </c>
      <c r="AX21">
        <f t="shared" si="36"/>
        <v>3.1895193624471636</v>
      </c>
      <c r="AY21" t="str">
        <f t="shared" si="37"/>
        <v>POSITIF</v>
      </c>
      <c r="AZ21">
        <f t="shared" si="38"/>
        <v>3</v>
      </c>
      <c r="BA21">
        <f t="shared" si="39"/>
        <v>11</v>
      </c>
      <c r="BB21">
        <f t="shared" si="40"/>
        <v>22</v>
      </c>
      <c r="BC21">
        <f t="shared" si="41"/>
        <v>5.5667614430813389E-2</v>
      </c>
      <c r="BD21">
        <f t="shared" si="42"/>
        <v>-1.5198570892782202</v>
      </c>
      <c r="BE21">
        <f t="shared" si="43"/>
        <v>-0.12222152900771403</v>
      </c>
      <c r="BF21">
        <f t="shared" si="44"/>
        <v>1.9428132568574878</v>
      </c>
      <c r="BG21">
        <f t="shared" si="45"/>
        <v>-87.717115740428156</v>
      </c>
      <c r="BH21">
        <f t="shared" si="46"/>
        <v>0.49240853487307662</v>
      </c>
      <c r="BI21">
        <f t="shared" si="47"/>
        <v>92.282884259571844</v>
      </c>
      <c r="BJ21">
        <f t="shared" si="48"/>
        <v>92</v>
      </c>
      <c r="BK21">
        <f t="shared" si="49"/>
        <v>16</v>
      </c>
      <c r="BL21">
        <f t="shared" si="50"/>
        <v>58</v>
      </c>
      <c r="BM21">
        <f t="shared" si="51"/>
        <v>-47.449453939544043</v>
      </c>
      <c r="BN21" t="str">
        <f t="shared" si="52"/>
        <v>NEGATIF</v>
      </c>
      <c r="BO21">
        <f t="shared" si="53"/>
        <v>47</v>
      </c>
      <c r="BP21">
        <f t="shared" si="54"/>
        <v>26</v>
      </c>
      <c r="BQ21">
        <f t="shared" si="55"/>
        <v>58</v>
      </c>
    </row>
    <row r="22" spans="1:69">
      <c r="A22">
        <f t="shared" ref="A22" si="60">A21</f>
        <v>-7.0027777777777782</v>
      </c>
      <c r="B22">
        <f t="shared" ref="B22" si="61">B21</f>
        <v>111.315</v>
      </c>
      <c r="C22">
        <f>INT(G3/15)</f>
        <v>7</v>
      </c>
      <c r="D22">
        <f>L3</f>
        <v>2014</v>
      </c>
      <c r="E22">
        <f>L2</f>
        <v>3</v>
      </c>
      <c r="F22">
        <f>L4-1</f>
        <v>29</v>
      </c>
      <c r="H22">
        <v>2</v>
      </c>
      <c r="I22">
        <v>45</v>
      </c>
      <c r="J22">
        <f t="shared" si="0"/>
        <v>2.75</v>
      </c>
      <c r="L22">
        <f t="shared" si="1"/>
        <v>20</v>
      </c>
      <c r="M22">
        <f t="shared" si="2"/>
        <v>-13</v>
      </c>
      <c r="N22">
        <f t="shared" si="3"/>
        <v>2456745.322916667</v>
      </c>
      <c r="O22">
        <f>'delta T'!F19/86400</f>
        <v>7.9449039617955674E-4</v>
      </c>
      <c r="P22">
        <f t="shared" si="4"/>
        <v>2456745.3237111573</v>
      </c>
      <c r="Q22">
        <f t="shared" si="5"/>
        <v>0.14237710365933773</v>
      </c>
      <c r="R22">
        <f t="shared" si="6"/>
        <v>6.1514036305561604</v>
      </c>
      <c r="S22">
        <f t="shared" si="7"/>
        <v>82.969616200813107</v>
      </c>
      <c r="T22">
        <f t="shared" si="8"/>
        <v>1.9040814072812262</v>
      </c>
      <c r="U22">
        <f t="shared" si="9"/>
        <v>0.10736224697233787</v>
      </c>
      <c r="V22">
        <f t="shared" si="10"/>
        <v>1.4480929818202175</v>
      </c>
      <c r="W22">
        <f t="shared" si="11"/>
        <v>1.6702620161646309E-2</v>
      </c>
      <c r="X22">
        <f t="shared" si="12"/>
        <v>8.0554850378373857</v>
      </c>
      <c r="Y22">
        <f t="shared" si="13"/>
        <v>84.873697608094332</v>
      </c>
      <c r="Z22">
        <f t="shared" si="14"/>
        <v>1.481325471603282</v>
      </c>
      <c r="AA22">
        <f t="shared" si="15"/>
        <v>209.66780121869621</v>
      </c>
      <c r="AB22">
        <f t="shared" si="16"/>
        <v>3.6593934666832282</v>
      </c>
      <c r="AC22">
        <f t="shared" si="17"/>
        <v>23.437439613939905</v>
      </c>
      <c r="AD22">
        <f t="shared" si="18"/>
        <v>-2.0658500688546765E-3</v>
      </c>
      <c r="AE22">
        <f t="shared" si="19"/>
        <v>23.435373763871048</v>
      </c>
      <c r="AF22">
        <f t="shared" si="20"/>
        <v>2456745.5</v>
      </c>
      <c r="AG22">
        <f t="shared" si="21"/>
        <v>0.14238193018480494</v>
      </c>
      <c r="AH22">
        <f t="shared" si="22"/>
        <v>12.421316974063132</v>
      </c>
      <c r="AI22">
        <f t="shared" si="23"/>
        <v>8.1596808593256327</v>
      </c>
      <c r="AJ22">
        <f t="shared" si="24"/>
        <v>0.40902443361504592</v>
      </c>
      <c r="AK22">
        <f t="shared" si="25"/>
        <v>15.580680859325632</v>
      </c>
      <c r="AL22">
        <f t="shared" si="56"/>
        <v>226.31460315823429</v>
      </c>
      <c r="AM22">
        <f t="shared" si="26"/>
        <v>3.949934970455546</v>
      </c>
      <c r="AN22">
        <f t="shared" si="27"/>
        <v>0.99823227363530853</v>
      </c>
      <c r="AO22" t="s">
        <v>137</v>
      </c>
      <c r="AP22">
        <f t="shared" si="28"/>
        <v>8.0521609965465331</v>
      </c>
      <c r="AQ22">
        <f t="shared" si="29"/>
        <v>8</v>
      </c>
      <c r="AR22">
        <f t="shared" si="30"/>
        <v>3</v>
      </c>
      <c r="AS22">
        <f t="shared" si="31"/>
        <v>7</v>
      </c>
      <c r="AT22">
        <f t="shared" si="32"/>
        <v>0.14053672129040476</v>
      </c>
      <c r="AU22">
        <f t="shared" si="33"/>
        <v>7.3956097316501808</v>
      </c>
      <c r="AV22" s="18">
        <f t="shared" si="34"/>
        <v>0.49304064877667869</v>
      </c>
      <c r="AW22">
        <f t="shared" si="35"/>
        <v>0.12907774000982994</v>
      </c>
      <c r="AX22">
        <f t="shared" si="36"/>
        <v>3.1935826304067807</v>
      </c>
      <c r="AY22" t="str">
        <f t="shared" si="37"/>
        <v>POSITIF</v>
      </c>
      <c r="AZ22">
        <f t="shared" si="38"/>
        <v>3</v>
      </c>
      <c r="BA22">
        <f t="shared" si="39"/>
        <v>11</v>
      </c>
      <c r="BB22">
        <f t="shared" si="40"/>
        <v>36</v>
      </c>
      <c r="BC22">
        <f t="shared" si="41"/>
        <v>5.5738531835099497E-2</v>
      </c>
      <c r="BD22">
        <f t="shared" si="42"/>
        <v>-1.5309524800234151</v>
      </c>
      <c r="BE22">
        <f t="shared" si="43"/>
        <v>-0.12222152900771403</v>
      </c>
      <c r="BF22">
        <f t="shared" si="44"/>
        <v>1.9428132568574878</v>
      </c>
      <c r="BG22">
        <f t="shared" si="45"/>
        <v>-88.296097874008979</v>
      </c>
      <c r="BH22">
        <f t="shared" si="46"/>
        <v>0.49304064877667869</v>
      </c>
      <c r="BI22">
        <f t="shared" si="47"/>
        <v>91.703902125991021</v>
      </c>
      <c r="BJ22">
        <f t="shared" si="48"/>
        <v>91</v>
      </c>
      <c r="BK22">
        <f t="shared" si="49"/>
        <v>42</v>
      </c>
      <c r="BL22">
        <f t="shared" si="50"/>
        <v>14</v>
      </c>
      <c r="BM22">
        <f t="shared" si="51"/>
        <v>-43.730964071089687</v>
      </c>
      <c r="BN22" t="str">
        <f t="shared" si="52"/>
        <v>NEGATIF</v>
      </c>
      <c r="BO22">
        <f t="shared" si="53"/>
        <v>43</v>
      </c>
      <c r="BP22">
        <f t="shared" si="54"/>
        <v>43</v>
      </c>
      <c r="BQ22">
        <f t="shared" si="55"/>
        <v>51</v>
      </c>
    </row>
    <row r="23" spans="1:69">
      <c r="A23">
        <f t="shared" ref="A23:B23" si="62">A21</f>
        <v>-7.0027777777777782</v>
      </c>
      <c r="B23">
        <f t="shared" si="62"/>
        <v>111.315</v>
      </c>
      <c r="C23">
        <f>INT(G3/15)</f>
        <v>7</v>
      </c>
      <c r="D23">
        <f>L3</f>
        <v>2014</v>
      </c>
      <c r="E23">
        <f>L2</f>
        <v>3</v>
      </c>
      <c r="F23">
        <f>L4-1</f>
        <v>29</v>
      </c>
      <c r="H23">
        <v>3</v>
      </c>
      <c r="I23">
        <v>0</v>
      </c>
      <c r="J23">
        <f t="shared" si="0"/>
        <v>3</v>
      </c>
      <c r="L23">
        <f t="shared" si="1"/>
        <v>20</v>
      </c>
      <c r="M23">
        <f t="shared" si="2"/>
        <v>-13</v>
      </c>
      <c r="N23">
        <f t="shared" si="3"/>
        <v>2456745.3333333335</v>
      </c>
      <c r="O23">
        <f>'delta T'!F19/86400</f>
        <v>7.9449039617955674E-4</v>
      </c>
      <c r="P23">
        <f t="shared" si="4"/>
        <v>2456745.3341278238</v>
      </c>
      <c r="Q23">
        <f t="shared" si="5"/>
        <v>0.14237738885212381</v>
      </c>
      <c r="R23">
        <f t="shared" si="6"/>
        <v>6.1616707903958741</v>
      </c>
      <c r="S23">
        <f t="shared" si="7"/>
        <v>82.979882870264191</v>
      </c>
      <c r="T23">
        <f t="shared" si="8"/>
        <v>1.9041163746616301</v>
      </c>
      <c r="U23">
        <f t="shared" si="9"/>
        <v>0.1075414427163694</v>
      </c>
      <c r="V23">
        <f t="shared" si="10"/>
        <v>1.4482721690053528</v>
      </c>
      <c r="W23">
        <f t="shared" si="11"/>
        <v>1.670262014966821E-2</v>
      </c>
      <c r="X23">
        <f t="shared" si="12"/>
        <v>8.0657871650575039</v>
      </c>
      <c r="Y23">
        <f t="shared" si="13"/>
        <v>84.883999244925818</v>
      </c>
      <c r="Z23">
        <f t="shared" si="14"/>
        <v>1.4815052690843362</v>
      </c>
      <c r="AA23">
        <f t="shared" si="15"/>
        <v>209.66724961698756</v>
      </c>
      <c r="AB23">
        <f t="shared" si="16"/>
        <v>3.6593838394172526</v>
      </c>
      <c r="AC23">
        <f t="shared" si="17"/>
        <v>23.437439610231209</v>
      </c>
      <c r="AD23">
        <f t="shared" si="18"/>
        <v>-2.0658743476444077E-3</v>
      </c>
      <c r="AE23">
        <f t="shared" si="19"/>
        <v>23.435373735883566</v>
      </c>
      <c r="AF23">
        <f t="shared" si="20"/>
        <v>2456745.5</v>
      </c>
      <c r="AG23">
        <f t="shared" si="21"/>
        <v>0.14238193018480494</v>
      </c>
      <c r="AH23">
        <f t="shared" si="22"/>
        <v>12.421316974063132</v>
      </c>
      <c r="AI23">
        <f t="shared" si="23"/>
        <v>8.4103653366631317</v>
      </c>
      <c r="AJ23">
        <f t="shared" si="24"/>
        <v>0.40902443312657222</v>
      </c>
      <c r="AK23">
        <f t="shared" si="25"/>
        <v>15.831365336663133</v>
      </c>
      <c r="AL23">
        <f t="shared" si="56"/>
        <v>230.06538859175643</v>
      </c>
      <c r="AM23">
        <f t="shared" si="26"/>
        <v>4.0153985258063498</v>
      </c>
      <c r="AN23">
        <f t="shared" si="27"/>
        <v>0.99823525501006616</v>
      </c>
      <c r="AO23" t="s">
        <v>137</v>
      </c>
      <c r="AP23">
        <f t="shared" si="28"/>
        <v>8.0624630837807612</v>
      </c>
      <c r="AQ23">
        <f t="shared" si="29"/>
        <v>8</v>
      </c>
      <c r="AR23">
        <f t="shared" si="30"/>
        <v>3</v>
      </c>
      <c r="AS23">
        <f t="shared" si="31"/>
        <v>44</v>
      </c>
      <c r="AT23">
        <f t="shared" si="32"/>
        <v>0.14071652663246972</v>
      </c>
      <c r="AU23">
        <f t="shared" si="33"/>
        <v>7.4050914581905509</v>
      </c>
      <c r="AV23" s="18">
        <f t="shared" si="34"/>
        <v>0.49367276387937004</v>
      </c>
      <c r="AW23">
        <f t="shared" si="35"/>
        <v>0.12924322735673313</v>
      </c>
      <c r="AX23">
        <f t="shared" si="36"/>
        <v>3.197645786626536</v>
      </c>
      <c r="AY23" t="str">
        <f t="shared" si="37"/>
        <v>POSITIF</v>
      </c>
      <c r="AZ23">
        <f t="shared" si="38"/>
        <v>3</v>
      </c>
      <c r="BA23">
        <f t="shared" si="39"/>
        <v>11</v>
      </c>
      <c r="BB23">
        <f t="shared" si="40"/>
        <v>51</v>
      </c>
      <c r="BC23">
        <f t="shared" si="41"/>
        <v>5.5809447289157113E-2</v>
      </c>
      <c r="BD23">
        <f t="shared" si="42"/>
        <v>-1.5410576245646219</v>
      </c>
      <c r="BE23">
        <f t="shared" si="43"/>
        <v>-0.12222152900771403</v>
      </c>
      <c r="BF23">
        <f t="shared" si="44"/>
        <v>1.9428132568574878</v>
      </c>
      <c r="BG23">
        <f t="shared" si="45"/>
        <v>-88.831990285575671</v>
      </c>
      <c r="BH23">
        <f t="shared" si="46"/>
        <v>0.49367276387937004</v>
      </c>
      <c r="BI23">
        <f t="shared" si="47"/>
        <v>91.168009714424329</v>
      </c>
      <c r="BJ23">
        <f t="shared" si="48"/>
        <v>91</v>
      </c>
      <c r="BK23">
        <f t="shared" si="49"/>
        <v>10</v>
      </c>
      <c r="BL23">
        <f t="shared" si="50"/>
        <v>4</v>
      </c>
      <c r="BM23">
        <f t="shared" si="51"/>
        <v>-40.010881145573507</v>
      </c>
      <c r="BN23" t="str">
        <f t="shared" si="52"/>
        <v>NEGATIF</v>
      </c>
      <c r="BO23">
        <f t="shared" si="53"/>
        <v>40</v>
      </c>
      <c r="BP23">
        <f t="shared" si="54"/>
        <v>0</v>
      </c>
      <c r="BQ23">
        <f t="shared" si="55"/>
        <v>39</v>
      </c>
    </row>
    <row r="24" spans="1:69">
      <c r="A24">
        <f>A15</f>
        <v>-7.0027777777777782</v>
      </c>
      <c r="B24">
        <f>B15</f>
        <v>111.315</v>
      </c>
      <c r="C24">
        <f>INT(G3/15)</f>
        <v>7</v>
      </c>
      <c r="D24">
        <f>L3</f>
        <v>2014</v>
      </c>
      <c r="E24">
        <f>L2</f>
        <v>3</v>
      </c>
      <c r="F24">
        <f>L4-1</f>
        <v>29</v>
      </c>
      <c r="H24">
        <v>3</v>
      </c>
      <c r="I24">
        <v>15</v>
      </c>
      <c r="J24">
        <f t="shared" si="0"/>
        <v>3.25</v>
      </c>
      <c r="L24">
        <f t="shared" si="1"/>
        <v>20</v>
      </c>
      <c r="M24">
        <f t="shared" si="2"/>
        <v>-13</v>
      </c>
      <c r="N24">
        <f t="shared" si="3"/>
        <v>2456745.34375</v>
      </c>
      <c r="O24">
        <f>'delta T'!F19/86400</f>
        <v>7.9449039617955674E-4</v>
      </c>
      <c r="P24">
        <f t="shared" si="4"/>
        <v>2456745.3445444903</v>
      </c>
      <c r="Q24">
        <f t="shared" si="5"/>
        <v>0.14237767404490989</v>
      </c>
      <c r="R24">
        <f t="shared" si="6"/>
        <v>6.1719379502364973</v>
      </c>
      <c r="S24">
        <f t="shared" si="7"/>
        <v>82.990149539716185</v>
      </c>
      <c r="T24">
        <f t="shared" si="8"/>
        <v>1.9041512805113967</v>
      </c>
      <c r="U24">
        <f t="shared" si="9"/>
        <v>0.10772063846041681</v>
      </c>
      <c r="V24">
        <f t="shared" si="10"/>
        <v>1.4484513561905039</v>
      </c>
      <c r="W24">
        <f t="shared" si="11"/>
        <v>1.6702620137690114E-2</v>
      </c>
      <c r="X24">
        <f t="shared" si="12"/>
        <v>8.0760892307478933</v>
      </c>
      <c r="Y24">
        <f t="shared" si="13"/>
        <v>84.894300820227585</v>
      </c>
      <c r="Z24">
        <f t="shared" si="14"/>
        <v>1.4816850654914941</v>
      </c>
      <c r="AA24">
        <f t="shared" si="15"/>
        <v>209.66669801527891</v>
      </c>
      <c r="AB24">
        <f t="shared" si="16"/>
        <v>3.6593742121512771</v>
      </c>
      <c r="AC24">
        <f t="shared" si="17"/>
        <v>23.437439606522513</v>
      </c>
      <c r="AD24">
        <f t="shared" si="18"/>
        <v>-2.0658986460967772E-3</v>
      </c>
      <c r="AE24">
        <f t="shared" si="19"/>
        <v>23.435373707876415</v>
      </c>
      <c r="AF24">
        <f t="shared" si="20"/>
        <v>2456745.5</v>
      </c>
      <c r="AG24">
        <f t="shared" si="21"/>
        <v>0.14238193018480494</v>
      </c>
      <c r="AH24">
        <f t="shared" si="22"/>
        <v>12.421316974063132</v>
      </c>
      <c r="AI24">
        <f t="shared" si="23"/>
        <v>8.6610498140006307</v>
      </c>
      <c r="AJ24">
        <f t="shared" si="24"/>
        <v>0.40902443263775523</v>
      </c>
      <c r="AK24">
        <f t="shared" si="25"/>
        <v>16.08204981400063</v>
      </c>
      <c r="AL24">
        <f t="shared" si="56"/>
        <v>233.81617400677428</v>
      </c>
      <c r="AM24">
        <f t="shared" si="26"/>
        <v>4.0808620808341933</v>
      </c>
      <c r="AN24">
        <f t="shared" si="27"/>
        <v>0.99823823643281273</v>
      </c>
      <c r="AO24" t="s">
        <v>137</v>
      </c>
      <c r="AP24">
        <f t="shared" si="28"/>
        <v>8.0727651094850419</v>
      </c>
      <c r="AQ24">
        <f t="shared" si="29"/>
        <v>8</v>
      </c>
      <c r="AR24">
        <f t="shared" si="30"/>
        <v>4</v>
      </c>
      <c r="AS24">
        <f t="shared" si="31"/>
        <v>21</v>
      </c>
      <c r="AT24">
        <f t="shared" si="32"/>
        <v>0.1408963309006345</v>
      </c>
      <c r="AU24">
        <f t="shared" si="33"/>
        <v>7.414573203235161</v>
      </c>
      <c r="AV24" s="18">
        <f t="shared" si="34"/>
        <v>0.49430488021567742</v>
      </c>
      <c r="AW24">
        <f t="shared" si="35"/>
        <v>0.12940871502659623</v>
      </c>
      <c r="AX24">
        <f t="shared" si="36"/>
        <v>3.2017088311779744</v>
      </c>
      <c r="AY24" t="str">
        <f t="shared" si="37"/>
        <v>POSITIF</v>
      </c>
      <c r="AZ24">
        <f t="shared" si="38"/>
        <v>3</v>
      </c>
      <c r="BA24">
        <f t="shared" si="39"/>
        <v>12</v>
      </c>
      <c r="BB24">
        <f t="shared" si="40"/>
        <v>6</v>
      </c>
      <c r="BC24">
        <f t="shared" si="41"/>
        <v>5.5880360794234932E-2</v>
      </c>
      <c r="BD24">
        <f t="shared" si="42"/>
        <v>-1.5504107115829133</v>
      </c>
      <c r="BE24">
        <f t="shared" si="43"/>
        <v>-0.12222152900771403</v>
      </c>
      <c r="BF24">
        <f t="shared" si="44"/>
        <v>1.9428132568574878</v>
      </c>
      <c r="BG24">
        <f t="shared" si="45"/>
        <v>-89.335163687429272</v>
      </c>
      <c r="BH24">
        <f t="shared" si="46"/>
        <v>0.49430488021567742</v>
      </c>
      <c r="BI24">
        <f t="shared" si="47"/>
        <v>90.664836312570728</v>
      </c>
      <c r="BJ24">
        <f t="shared" si="48"/>
        <v>90</v>
      </c>
      <c r="BK24">
        <f t="shared" si="49"/>
        <v>39</v>
      </c>
      <c r="BL24">
        <f t="shared" si="50"/>
        <v>53</v>
      </c>
      <c r="BM24">
        <f t="shared" si="51"/>
        <v>-36.289705897983367</v>
      </c>
      <c r="BN24" t="str">
        <f t="shared" si="52"/>
        <v>NEGATIF</v>
      </c>
      <c r="BO24">
        <f t="shared" si="53"/>
        <v>36</v>
      </c>
      <c r="BP24">
        <f t="shared" si="54"/>
        <v>17</v>
      </c>
      <c r="BQ24">
        <f t="shared" si="55"/>
        <v>22</v>
      </c>
    </row>
    <row r="25" spans="1:69">
      <c r="A25">
        <f t="shared" ref="A25" si="63">A24</f>
        <v>-7.0027777777777782</v>
      </c>
      <c r="B25">
        <f t="shared" ref="B25" si="64">B24</f>
        <v>111.315</v>
      </c>
      <c r="C25">
        <f>INT(G3/15)</f>
        <v>7</v>
      </c>
      <c r="D25">
        <f>L3</f>
        <v>2014</v>
      </c>
      <c r="E25">
        <f>L2</f>
        <v>3</v>
      </c>
      <c r="F25">
        <f>L4-1</f>
        <v>29</v>
      </c>
      <c r="H25">
        <v>3</v>
      </c>
      <c r="I25">
        <v>30</v>
      </c>
      <c r="J25">
        <f t="shared" si="0"/>
        <v>3.5</v>
      </c>
      <c r="L25">
        <f t="shared" si="1"/>
        <v>20</v>
      </c>
      <c r="M25">
        <f t="shared" si="2"/>
        <v>-13</v>
      </c>
      <c r="N25">
        <f t="shared" si="3"/>
        <v>2456745.354166667</v>
      </c>
      <c r="O25">
        <f>'delta T'!F19/86400</f>
        <v>7.9449039617955674E-4</v>
      </c>
      <c r="P25">
        <f t="shared" si="4"/>
        <v>2456745.3549611573</v>
      </c>
      <c r="Q25">
        <f t="shared" si="5"/>
        <v>0.14237795923770871</v>
      </c>
      <c r="R25">
        <f t="shared" si="6"/>
        <v>6.1822051105355058</v>
      </c>
      <c r="S25">
        <f t="shared" si="7"/>
        <v>83.000416209625655</v>
      </c>
      <c r="T25">
        <f t="shared" si="8"/>
        <v>1.9041861248316347</v>
      </c>
      <c r="U25">
        <f t="shared" si="9"/>
        <v>0.10789983421246456</v>
      </c>
      <c r="V25">
        <f t="shared" si="10"/>
        <v>1.4486305433836397</v>
      </c>
      <c r="W25">
        <f t="shared" si="11"/>
        <v>1.6702620125712015E-2</v>
      </c>
      <c r="X25">
        <f t="shared" si="12"/>
        <v>8.0863912353671399</v>
      </c>
      <c r="Y25">
        <f t="shared" si="13"/>
        <v>84.904602334457294</v>
      </c>
      <c r="Z25">
        <f t="shared" si="14"/>
        <v>1.4818648608327436</v>
      </c>
      <c r="AA25">
        <f t="shared" si="15"/>
        <v>209.66614641354565</v>
      </c>
      <c r="AB25">
        <f t="shared" si="16"/>
        <v>3.6593645848848722</v>
      </c>
      <c r="AC25">
        <f t="shared" si="17"/>
        <v>23.437439602813818</v>
      </c>
      <c r="AD25">
        <f t="shared" si="18"/>
        <v>-2.0659229642113106E-3</v>
      </c>
      <c r="AE25">
        <f t="shared" si="19"/>
        <v>23.435373679849608</v>
      </c>
      <c r="AF25">
        <f t="shared" si="20"/>
        <v>2456745.5</v>
      </c>
      <c r="AG25">
        <f t="shared" si="21"/>
        <v>0.14238193018480494</v>
      </c>
      <c r="AH25">
        <f t="shared" si="22"/>
        <v>12.421316974063132</v>
      </c>
      <c r="AI25">
        <f t="shared" si="23"/>
        <v>8.9117342913381314</v>
      </c>
      <c r="AJ25">
        <f t="shared" si="24"/>
        <v>0.40902443214859513</v>
      </c>
      <c r="AK25">
        <f t="shared" si="25"/>
        <v>16.332734291338131</v>
      </c>
      <c r="AL25">
        <f t="shared" si="56"/>
        <v>237.56695940277257</v>
      </c>
      <c r="AM25">
        <f t="shared" si="26"/>
        <v>4.1463256355300828</v>
      </c>
      <c r="AN25">
        <f t="shared" si="27"/>
        <v>0.99824121790358411</v>
      </c>
      <c r="AO25" t="s">
        <v>137</v>
      </c>
      <c r="AP25">
        <f t="shared" si="28"/>
        <v>8.0830670741179595</v>
      </c>
      <c r="AQ25">
        <f t="shared" si="29"/>
        <v>8</v>
      </c>
      <c r="AR25">
        <f t="shared" si="30"/>
        <v>4</v>
      </c>
      <c r="AS25">
        <f t="shared" si="31"/>
        <v>59</v>
      </c>
      <c r="AT25">
        <f t="shared" si="32"/>
        <v>0.14107613410290293</v>
      </c>
      <c r="AU25">
        <f t="shared" si="33"/>
        <v>7.4240549672993748</v>
      </c>
      <c r="AV25" s="18">
        <f t="shared" si="34"/>
        <v>0.49493699781995831</v>
      </c>
      <c r="AW25">
        <f t="shared" si="35"/>
        <v>0.12957420302841405</v>
      </c>
      <c r="AX25">
        <f t="shared" si="36"/>
        <v>3.2057717641315486</v>
      </c>
      <c r="AY25" t="str">
        <f t="shared" si="37"/>
        <v>POSITIF</v>
      </c>
      <c r="AZ25">
        <f t="shared" si="38"/>
        <v>3</v>
      </c>
      <c r="BA25">
        <f t="shared" si="39"/>
        <v>12</v>
      </c>
      <c r="BB25">
        <f t="shared" si="40"/>
        <v>20</v>
      </c>
      <c r="BC25">
        <f t="shared" si="41"/>
        <v>5.5951272351562581E-2</v>
      </c>
      <c r="BD25">
        <f t="shared" si="42"/>
        <v>-1.5591927441537192</v>
      </c>
      <c r="BE25">
        <f t="shared" si="43"/>
        <v>-0.12222152900771403</v>
      </c>
      <c r="BF25">
        <f t="shared" si="44"/>
        <v>1.9428132568574878</v>
      </c>
      <c r="BG25">
        <f t="shared" si="45"/>
        <v>-89.813738061265113</v>
      </c>
      <c r="BH25">
        <f t="shared" si="46"/>
        <v>0.49493699781995831</v>
      </c>
      <c r="BI25">
        <f t="shared" si="47"/>
        <v>90.186261938734887</v>
      </c>
      <c r="BJ25">
        <f t="shared" si="48"/>
        <v>90</v>
      </c>
      <c r="BK25">
        <f t="shared" si="49"/>
        <v>11</v>
      </c>
      <c r="BL25">
        <f t="shared" si="50"/>
        <v>10</v>
      </c>
      <c r="BM25">
        <f t="shared" si="51"/>
        <v>-32.567831868121594</v>
      </c>
      <c r="BN25" t="str">
        <f t="shared" si="52"/>
        <v>NEGATIF</v>
      </c>
      <c r="BO25">
        <f t="shared" si="53"/>
        <v>32</v>
      </c>
      <c r="BP25">
        <f t="shared" si="54"/>
        <v>34</v>
      </c>
      <c r="BQ25">
        <f t="shared" si="55"/>
        <v>4</v>
      </c>
    </row>
    <row r="26" spans="1:69">
      <c r="A26">
        <f t="shared" ref="A26:B26" si="65">A24</f>
        <v>-7.0027777777777782</v>
      </c>
      <c r="B26">
        <f t="shared" si="65"/>
        <v>111.315</v>
      </c>
      <c r="C26">
        <f>INT(G3/15)</f>
        <v>7</v>
      </c>
      <c r="D26">
        <f>L3</f>
        <v>2014</v>
      </c>
      <c r="E26">
        <f>L2</f>
        <v>3</v>
      </c>
      <c r="F26">
        <f>L4-1</f>
        <v>29</v>
      </c>
      <c r="H26">
        <v>3</v>
      </c>
      <c r="I26">
        <v>45</v>
      </c>
      <c r="J26">
        <f t="shared" si="0"/>
        <v>3.75</v>
      </c>
      <c r="L26">
        <f t="shared" si="1"/>
        <v>20</v>
      </c>
      <c r="M26">
        <f t="shared" si="2"/>
        <v>-13</v>
      </c>
      <c r="N26">
        <f t="shared" si="3"/>
        <v>2456745.3645833335</v>
      </c>
      <c r="O26">
        <f>'delta T'!F19/86400</f>
        <v>7.9449039617955674E-4</v>
      </c>
      <c r="P26">
        <f t="shared" si="4"/>
        <v>2456745.3653778238</v>
      </c>
      <c r="Q26">
        <f t="shared" si="5"/>
        <v>0.14237824443049479</v>
      </c>
      <c r="R26">
        <f t="shared" si="6"/>
        <v>6.192472270376129</v>
      </c>
      <c r="S26">
        <f t="shared" si="7"/>
        <v>83.010682879076739</v>
      </c>
      <c r="T26">
        <f t="shared" si="8"/>
        <v>1.9042209076187986</v>
      </c>
      <c r="U26">
        <f t="shared" si="9"/>
        <v>0.10807902995651197</v>
      </c>
      <c r="V26">
        <f t="shared" si="10"/>
        <v>1.448809730568775</v>
      </c>
      <c r="W26">
        <f t="shared" si="11"/>
        <v>1.6702620113733919E-2</v>
      </c>
      <c r="X26">
        <f t="shared" si="12"/>
        <v>8.0966931779949274</v>
      </c>
      <c r="Y26">
        <f t="shared" si="13"/>
        <v>84.914903786695533</v>
      </c>
      <c r="Z26">
        <f t="shared" si="14"/>
        <v>1.4820446550920376</v>
      </c>
      <c r="AA26">
        <f t="shared" si="15"/>
        <v>209.665594811837</v>
      </c>
      <c r="AB26">
        <f t="shared" si="16"/>
        <v>3.6593549576188966</v>
      </c>
      <c r="AC26">
        <f t="shared" si="17"/>
        <v>23.437439599105122</v>
      </c>
      <c r="AD26">
        <f t="shared" si="18"/>
        <v>-2.0659473019842768E-3</v>
      </c>
      <c r="AE26">
        <f t="shared" si="19"/>
        <v>23.43537365180314</v>
      </c>
      <c r="AF26">
        <f t="shared" si="20"/>
        <v>2456745.5</v>
      </c>
      <c r="AG26">
        <f t="shared" si="21"/>
        <v>0.14238193018480494</v>
      </c>
      <c r="AH26">
        <f t="shared" si="22"/>
        <v>12.421316974063132</v>
      </c>
      <c r="AI26">
        <f t="shared" si="23"/>
        <v>9.1624187686756322</v>
      </c>
      <c r="AJ26">
        <f t="shared" si="24"/>
        <v>0.40902443165909191</v>
      </c>
      <c r="AK26">
        <f t="shared" si="25"/>
        <v>16.583418768675632</v>
      </c>
      <c r="AL26">
        <f t="shared" si="56"/>
        <v>241.31774478050502</v>
      </c>
      <c r="AM26">
        <f t="shared" si="26"/>
        <v>4.211789189907174</v>
      </c>
      <c r="AN26">
        <f t="shared" si="27"/>
        <v>0.99824419942201792</v>
      </c>
      <c r="AO26" t="s">
        <v>137</v>
      </c>
      <c r="AP26">
        <f t="shared" si="28"/>
        <v>8.0933689767591996</v>
      </c>
      <c r="AQ26">
        <f t="shared" si="29"/>
        <v>8</v>
      </c>
      <c r="AR26">
        <f t="shared" si="30"/>
        <v>5</v>
      </c>
      <c r="AS26">
        <f t="shared" si="31"/>
        <v>36</v>
      </c>
      <c r="AT26">
        <f t="shared" si="32"/>
        <v>0.14125593622321247</v>
      </c>
      <c r="AU26">
        <f t="shared" si="33"/>
        <v>7.4335367496294396</v>
      </c>
      <c r="AV26" s="18">
        <f t="shared" si="34"/>
        <v>0.49556911664196263</v>
      </c>
      <c r="AW26">
        <f t="shared" si="35"/>
        <v>0.1297396913490311</v>
      </c>
      <c r="AX26">
        <f t="shared" si="36"/>
        <v>3.209834585013895</v>
      </c>
      <c r="AY26" t="str">
        <f t="shared" si="37"/>
        <v>POSITIF</v>
      </c>
      <c r="AZ26">
        <f t="shared" si="38"/>
        <v>3</v>
      </c>
      <c r="BA26">
        <f t="shared" si="39"/>
        <v>12</v>
      </c>
      <c r="BB26">
        <f t="shared" si="40"/>
        <v>35</v>
      </c>
      <c r="BC26">
        <f t="shared" si="41"/>
        <v>5.6022181952878308E-2</v>
      </c>
      <c r="BD26">
        <f t="shared" si="42"/>
        <v>-1.5675454426928248</v>
      </c>
      <c r="BE26">
        <f t="shared" si="43"/>
        <v>-0.12222152900771403</v>
      </c>
      <c r="BF26">
        <f t="shared" si="44"/>
        <v>1.9428132568574878</v>
      </c>
      <c r="BG26">
        <f t="shared" si="45"/>
        <v>-90.27426352070097</v>
      </c>
      <c r="BH26">
        <f t="shared" si="46"/>
        <v>0.49556911664196263</v>
      </c>
      <c r="BI26">
        <f t="shared" si="47"/>
        <v>89.72573647929903</v>
      </c>
      <c r="BJ26">
        <f t="shared" si="48"/>
        <v>89</v>
      </c>
      <c r="BK26">
        <f t="shared" si="49"/>
        <v>43</v>
      </c>
      <c r="BL26">
        <f t="shared" si="50"/>
        <v>32</v>
      </c>
      <c r="BM26">
        <f t="shared" si="51"/>
        <v>-28.845580976052943</v>
      </c>
      <c r="BN26" t="str">
        <f t="shared" si="52"/>
        <v>NEGATIF</v>
      </c>
      <c r="BO26">
        <f t="shared" si="53"/>
        <v>28</v>
      </c>
      <c r="BP26">
        <f t="shared" si="54"/>
        <v>50</v>
      </c>
      <c r="BQ26">
        <f t="shared" si="55"/>
        <v>44</v>
      </c>
    </row>
    <row r="27" spans="1:69">
      <c r="A27">
        <f>A15</f>
        <v>-7.0027777777777782</v>
      </c>
      <c r="B27">
        <f>B15</f>
        <v>111.315</v>
      </c>
      <c r="C27">
        <f>INT(G3/15)</f>
        <v>7</v>
      </c>
      <c r="D27">
        <f>L3</f>
        <v>2014</v>
      </c>
      <c r="E27">
        <f>L2</f>
        <v>3</v>
      </c>
      <c r="F27">
        <f>L4-1</f>
        <v>29</v>
      </c>
      <c r="H27">
        <v>4</v>
      </c>
      <c r="I27">
        <v>0</v>
      </c>
      <c r="J27">
        <f t="shared" si="0"/>
        <v>4</v>
      </c>
      <c r="L27">
        <f t="shared" si="1"/>
        <v>20</v>
      </c>
      <c r="M27">
        <f t="shared" si="2"/>
        <v>-13</v>
      </c>
      <c r="N27">
        <f t="shared" si="3"/>
        <v>2456745.375</v>
      </c>
      <c r="O27">
        <f>'delta T'!F19/86400</f>
        <v>7.9449039617955674E-4</v>
      </c>
      <c r="P27">
        <f t="shared" si="4"/>
        <v>2456745.3757944903</v>
      </c>
      <c r="Q27">
        <f t="shared" si="5"/>
        <v>0.14237852962328088</v>
      </c>
      <c r="R27">
        <f t="shared" si="6"/>
        <v>6.2027394302158427</v>
      </c>
      <c r="S27">
        <f t="shared" si="7"/>
        <v>83.020949548528733</v>
      </c>
      <c r="T27">
        <f t="shared" si="8"/>
        <v>1.9042556288740131</v>
      </c>
      <c r="U27">
        <f t="shared" si="9"/>
        <v>0.10825822570054351</v>
      </c>
      <c r="V27">
        <f t="shared" si="10"/>
        <v>1.4489889177539264</v>
      </c>
      <c r="W27">
        <f t="shared" si="11"/>
        <v>1.6702620101755824E-2</v>
      </c>
      <c r="X27">
        <f t="shared" si="12"/>
        <v>8.1069950590898561</v>
      </c>
      <c r="Y27">
        <f t="shared" si="13"/>
        <v>84.925205177402745</v>
      </c>
      <c r="Z27">
        <f t="shared" si="14"/>
        <v>1.482224448277413</v>
      </c>
      <c r="AA27">
        <f t="shared" si="15"/>
        <v>209.66504321012835</v>
      </c>
      <c r="AB27">
        <f t="shared" si="16"/>
        <v>3.6593453303529211</v>
      </c>
      <c r="AC27">
        <f t="shared" si="17"/>
        <v>23.437439595396427</v>
      </c>
      <c r="AD27">
        <f t="shared" si="18"/>
        <v>-2.0659716594151971E-3</v>
      </c>
      <c r="AE27">
        <f t="shared" si="19"/>
        <v>23.435373623737011</v>
      </c>
      <c r="AF27">
        <f t="shared" si="20"/>
        <v>2456745.5</v>
      </c>
      <c r="AG27">
        <f t="shared" si="21"/>
        <v>0.14238193018480494</v>
      </c>
      <c r="AH27">
        <f t="shared" si="22"/>
        <v>12.421316974063132</v>
      </c>
      <c r="AI27">
        <f t="shared" si="23"/>
        <v>9.4131032460131312</v>
      </c>
      <c r="AJ27">
        <f t="shared" si="24"/>
        <v>0.40902443116924558</v>
      </c>
      <c r="AK27">
        <f t="shared" si="25"/>
        <v>16.834103246013132</v>
      </c>
      <c r="AL27">
        <f t="shared" si="56"/>
        <v>245.06853013945627</v>
      </c>
      <c r="AM27">
        <f t="shared" si="26"/>
        <v>4.2772527439564705</v>
      </c>
      <c r="AN27">
        <f t="shared" si="27"/>
        <v>0.99824718098815057</v>
      </c>
      <c r="AO27" t="s">
        <v>137</v>
      </c>
      <c r="AP27">
        <f t="shared" si="28"/>
        <v>8.1036708178673624</v>
      </c>
      <c r="AQ27">
        <f t="shared" si="29"/>
        <v>8</v>
      </c>
      <c r="AR27">
        <f t="shared" si="30"/>
        <v>6</v>
      </c>
      <c r="AS27">
        <f t="shared" si="31"/>
        <v>13</v>
      </c>
      <c r="AT27">
        <f t="shared" si="32"/>
        <v>0.14143573726956721</v>
      </c>
      <c r="AU27">
        <f t="shared" si="33"/>
        <v>7.4430185507407201</v>
      </c>
      <c r="AV27" s="18">
        <f t="shared" si="34"/>
        <v>0.49620123671604799</v>
      </c>
      <c r="AW27">
        <f t="shared" si="35"/>
        <v>0.12990517999744219</v>
      </c>
      <c r="AX27">
        <f t="shared" si="36"/>
        <v>3.2138972938954788</v>
      </c>
      <c r="AY27" t="str">
        <f t="shared" si="37"/>
        <v>POSITIF</v>
      </c>
      <c r="AZ27">
        <f t="shared" si="38"/>
        <v>3</v>
      </c>
      <c r="BA27">
        <f t="shared" si="39"/>
        <v>12</v>
      </c>
      <c r="BB27">
        <f t="shared" si="40"/>
        <v>50</v>
      </c>
      <c r="BC27">
        <f t="shared" si="41"/>
        <v>5.6093089599411963E-2</v>
      </c>
      <c r="BD27">
        <f t="shared" si="42"/>
        <v>-1.5755831282492401</v>
      </c>
      <c r="BE27">
        <f t="shared" si="43"/>
        <v>-0.12222152900771403</v>
      </c>
      <c r="BF27">
        <f t="shared" si="44"/>
        <v>1.9428132568574878</v>
      </c>
      <c r="BG27">
        <f t="shared" si="45"/>
        <v>-90.7221877922305</v>
      </c>
      <c r="BH27">
        <f t="shared" si="46"/>
        <v>0.49620123671604799</v>
      </c>
      <c r="BI27">
        <f t="shared" si="47"/>
        <v>89.2778122077695</v>
      </c>
      <c r="BJ27">
        <f t="shared" si="48"/>
        <v>89</v>
      </c>
      <c r="BK27">
        <f t="shared" si="49"/>
        <v>16</v>
      </c>
      <c r="BL27">
        <f t="shared" si="50"/>
        <v>40</v>
      </c>
      <c r="BM27">
        <f t="shared" si="51"/>
        <v>-25.123227463084294</v>
      </c>
      <c r="BN27" t="str">
        <f t="shared" si="52"/>
        <v>NEGATIF</v>
      </c>
      <c r="BO27">
        <f t="shared" si="53"/>
        <v>25</v>
      </c>
      <c r="BP27">
        <f t="shared" si="54"/>
        <v>7</v>
      </c>
      <c r="BQ27">
        <f t="shared" si="55"/>
        <v>23</v>
      </c>
    </row>
    <row r="28" spans="1:69">
      <c r="A28">
        <f t="shared" ref="A28" si="66">A27</f>
        <v>-7.0027777777777782</v>
      </c>
      <c r="B28">
        <f t="shared" ref="B28" si="67">B27</f>
        <v>111.315</v>
      </c>
      <c r="C28">
        <f>INT(G3/15)</f>
        <v>7</v>
      </c>
      <c r="D28">
        <f>L3</f>
        <v>2014</v>
      </c>
      <c r="E28">
        <f>L2</f>
        <v>3</v>
      </c>
      <c r="F28">
        <f>L4-1</f>
        <v>29</v>
      </c>
      <c r="H28">
        <v>4</v>
      </c>
      <c r="I28">
        <v>15</v>
      </c>
      <c r="J28">
        <f t="shared" si="0"/>
        <v>4.25</v>
      </c>
      <c r="L28">
        <f t="shared" si="1"/>
        <v>20</v>
      </c>
      <c r="M28">
        <f t="shared" si="2"/>
        <v>-13</v>
      </c>
      <c r="N28">
        <f t="shared" si="3"/>
        <v>2456745.385416667</v>
      </c>
      <c r="O28">
        <f>'delta T'!F19/86400</f>
        <v>7.9449039617955674E-4</v>
      </c>
      <c r="P28">
        <f t="shared" si="4"/>
        <v>2456745.3862111573</v>
      </c>
      <c r="Q28">
        <f t="shared" si="5"/>
        <v>0.1423788148160797</v>
      </c>
      <c r="R28">
        <f t="shared" si="6"/>
        <v>6.2130065905148513</v>
      </c>
      <c r="S28">
        <f t="shared" si="7"/>
        <v>83.031216218438203</v>
      </c>
      <c r="T28">
        <f t="shared" si="8"/>
        <v>1.9042902885983843</v>
      </c>
      <c r="U28">
        <f t="shared" si="9"/>
        <v>0.10843742145259125</v>
      </c>
      <c r="V28">
        <f t="shared" si="10"/>
        <v>1.4491681049470619</v>
      </c>
      <c r="W28">
        <f t="shared" si="11"/>
        <v>1.6702620089777725E-2</v>
      </c>
      <c r="X28">
        <f t="shared" si="12"/>
        <v>8.1172968791132352</v>
      </c>
      <c r="Y28">
        <f t="shared" si="13"/>
        <v>84.935506507036592</v>
      </c>
      <c r="Z28">
        <f t="shared" si="14"/>
        <v>1.4824042403968569</v>
      </c>
      <c r="AA28">
        <f t="shared" si="15"/>
        <v>209.66449160839502</v>
      </c>
      <c r="AB28">
        <f t="shared" si="16"/>
        <v>3.6593357030865148</v>
      </c>
      <c r="AC28">
        <f t="shared" si="17"/>
        <v>23.437439591687731</v>
      </c>
      <c r="AD28">
        <f t="shared" si="18"/>
        <v>-2.0659960365035984E-3</v>
      </c>
      <c r="AE28">
        <f t="shared" si="19"/>
        <v>23.435373595651228</v>
      </c>
      <c r="AF28">
        <f t="shared" si="20"/>
        <v>2456745.5</v>
      </c>
      <c r="AG28">
        <f t="shared" si="21"/>
        <v>0.14238193018480494</v>
      </c>
      <c r="AH28">
        <f t="shared" si="22"/>
        <v>12.421316974063132</v>
      </c>
      <c r="AI28">
        <f t="shared" si="23"/>
        <v>9.663787723350632</v>
      </c>
      <c r="AJ28">
        <f t="shared" si="24"/>
        <v>0.40902443067905619</v>
      </c>
      <c r="AK28">
        <f t="shared" si="25"/>
        <v>17.084787723350633</v>
      </c>
      <c r="AL28">
        <f t="shared" si="56"/>
        <v>248.81931547910841</v>
      </c>
      <c r="AM28">
        <f t="shared" si="26"/>
        <v>4.3427162976689342</v>
      </c>
      <c r="AN28">
        <f t="shared" si="27"/>
        <v>0.99825016260201827</v>
      </c>
      <c r="AO28" t="s">
        <v>137</v>
      </c>
      <c r="AP28">
        <f t="shared" si="28"/>
        <v>8.1139725979037536</v>
      </c>
      <c r="AQ28">
        <f t="shared" si="29"/>
        <v>8</v>
      </c>
      <c r="AR28">
        <f t="shared" si="30"/>
        <v>6</v>
      </c>
      <c r="AS28">
        <f t="shared" si="31"/>
        <v>50</v>
      </c>
      <c r="AT28">
        <f t="shared" si="32"/>
        <v>0.14161553725001846</v>
      </c>
      <c r="AU28">
        <f t="shared" si="33"/>
        <v>7.4525003711510767</v>
      </c>
      <c r="AV28" s="18">
        <f t="shared" si="34"/>
        <v>0.49683335807673845</v>
      </c>
      <c r="AW28">
        <f t="shared" si="35"/>
        <v>0.13007066898268571</v>
      </c>
      <c r="AX28">
        <f t="shared" si="36"/>
        <v>3.21795989084782</v>
      </c>
      <c r="AY28" t="str">
        <f t="shared" si="37"/>
        <v>POSITIF</v>
      </c>
      <c r="AZ28">
        <f t="shared" si="38"/>
        <v>3</v>
      </c>
      <c r="BA28">
        <f t="shared" si="39"/>
        <v>13</v>
      </c>
      <c r="BB28">
        <f t="shared" si="40"/>
        <v>4</v>
      </c>
      <c r="BC28">
        <f t="shared" si="41"/>
        <v>5.6163995292411797E-2</v>
      </c>
      <c r="BD28">
        <f t="shared" si="42"/>
        <v>-1.5834008815870275</v>
      </c>
      <c r="BE28">
        <f t="shared" si="43"/>
        <v>-0.12222152900771403</v>
      </c>
      <c r="BF28">
        <f t="shared" si="44"/>
        <v>1.9428132568574878</v>
      </c>
      <c r="BG28">
        <f t="shared" si="45"/>
        <v>-91.162188413276127</v>
      </c>
      <c r="BH28">
        <f t="shared" si="46"/>
        <v>0.49683335807673845</v>
      </c>
      <c r="BI28">
        <f t="shared" si="47"/>
        <v>88.837811586723873</v>
      </c>
      <c r="BJ28">
        <f t="shared" si="48"/>
        <v>88</v>
      </c>
      <c r="BK28">
        <f t="shared" si="49"/>
        <v>50</v>
      </c>
      <c r="BL28">
        <f t="shared" si="50"/>
        <v>16</v>
      </c>
      <c r="BM28">
        <f t="shared" si="51"/>
        <v>-21.401014718986492</v>
      </c>
      <c r="BN28" t="str">
        <f t="shared" si="52"/>
        <v>NEGATIF</v>
      </c>
      <c r="BO28">
        <f t="shared" si="53"/>
        <v>21</v>
      </c>
      <c r="BP28">
        <f t="shared" si="54"/>
        <v>24</v>
      </c>
      <c r="BQ28">
        <f t="shared" si="55"/>
        <v>3</v>
      </c>
    </row>
    <row r="29" spans="1:69">
      <c r="A29">
        <f t="shared" ref="A29:B29" si="68">A27</f>
        <v>-7.0027777777777782</v>
      </c>
      <c r="B29">
        <f t="shared" si="68"/>
        <v>111.315</v>
      </c>
      <c r="C29">
        <f>INT(G3/15)</f>
        <v>7</v>
      </c>
      <c r="D29">
        <f>L3</f>
        <v>2014</v>
      </c>
      <c r="E29">
        <f>L2</f>
        <v>3</v>
      </c>
      <c r="F29">
        <f>L4-1</f>
        <v>29</v>
      </c>
      <c r="H29">
        <v>4</v>
      </c>
      <c r="I29">
        <v>30</v>
      </c>
      <c r="J29">
        <f t="shared" si="0"/>
        <v>4.5</v>
      </c>
      <c r="L29">
        <f t="shared" si="1"/>
        <v>20</v>
      </c>
      <c r="M29">
        <f t="shared" si="2"/>
        <v>-13</v>
      </c>
      <c r="N29">
        <f t="shared" si="3"/>
        <v>2456745.3958333335</v>
      </c>
      <c r="O29">
        <f>'delta T'!F19/86400</f>
        <v>7.9449039617955674E-4</v>
      </c>
      <c r="P29">
        <f t="shared" si="4"/>
        <v>2456745.3966278238</v>
      </c>
      <c r="Q29">
        <f t="shared" si="5"/>
        <v>0.14237910000886578</v>
      </c>
      <c r="R29">
        <f t="shared" si="6"/>
        <v>6.2232737503554745</v>
      </c>
      <c r="S29">
        <f t="shared" si="7"/>
        <v>83.041482887889288</v>
      </c>
      <c r="T29">
        <f t="shared" si="8"/>
        <v>1.90432488678839</v>
      </c>
      <c r="U29">
        <f t="shared" si="9"/>
        <v>0.10861661719663866</v>
      </c>
      <c r="V29">
        <f t="shared" si="10"/>
        <v>1.4493472921321973</v>
      </c>
      <c r="W29">
        <f t="shared" si="11"/>
        <v>1.6702620077799629E-2</v>
      </c>
      <c r="X29">
        <f t="shared" si="12"/>
        <v>8.1275986371438638</v>
      </c>
      <c r="Y29">
        <f t="shared" si="13"/>
        <v>84.945807774677675</v>
      </c>
      <c r="Z29">
        <f t="shared" si="14"/>
        <v>1.4825840314343228</v>
      </c>
      <c r="AA29">
        <f t="shared" si="15"/>
        <v>209.66394000668637</v>
      </c>
      <c r="AB29">
        <f t="shared" si="16"/>
        <v>3.6593260758205393</v>
      </c>
      <c r="AC29">
        <f t="shared" si="17"/>
        <v>23.437439587979036</v>
      </c>
      <c r="AD29">
        <f t="shared" si="18"/>
        <v>-2.0660204332457305E-3</v>
      </c>
      <c r="AE29">
        <f t="shared" si="19"/>
        <v>23.435373567545788</v>
      </c>
      <c r="AF29">
        <f t="shared" si="20"/>
        <v>2456745.5</v>
      </c>
      <c r="AG29">
        <f t="shared" si="21"/>
        <v>0.14238193018480494</v>
      </c>
      <c r="AH29">
        <f t="shared" si="22"/>
        <v>12.421316974063132</v>
      </c>
      <c r="AI29">
        <f t="shared" si="23"/>
        <v>9.914472200688131</v>
      </c>
      <c r="AJ29">
        <f t="shared" si="24"/>
        <v>0.40902443018852375</v>
      </c>
      <c r="AK29">
        <f t="shared" si="25"/>
        <v>17.33547220068813</v>
      </c>
      <c r="AL29">
        <f t="shared" si="56"/>
        <v>252.5701008002161</v>
      </c>
      <c r="AM29">
        <f t="shared" si="26"/>
        <v>4.4081798510577359</v>
      </c>
      <c r="AN29">
        <f t="shared" si="27"/>
        <v>0.99825314426325829</v>
      </c>
      <c r="AO29" t="s">
        <v>137</v>
      </c>
      <c r="AP29">
        <f t="shared" si="28"/>
        <v>8.1242743159471775</v>
      </c>
      <c r="AQ29">
        <f t="shared" si="29"/>
        <v>8</v>
      </c>
      <c r="AR29">
        <f t="shared" si="30"/>
        <v>7</v>
      </c>
      <c r="AS29">
        <f t="shared" si="31"/>
        <v>27</v>
      </c>
      <c r="AT29">
        <f t="shared" si="32"/>
        <v>0.1417953361484883</v>
      </c>
      <c r="AU29">
        <f t="shared" si="33"/>
        <v>7.461982210105889</v>
      </c>
      <c r="AV29" s="18">
        <f t="shared" si="34"/>
        <v>0.49746548067372592</v>
      </c>
      <c r="AW29">
        <f t="shared" si="35"/>
        <v>0.13023615829159105</v>
      </c>
      <c r="AX29">
        <f t="shared" si="36"/>
        <v>3.2220223753972412</v>
      </c>
      <c r="AY29" t="str">
        <f t="shared" si="37"/>
        <v>POSITIF</v>
      </c>
      <c r="AZ29">
        <f t="shared" si="38"/>
        <v>3</v>
      </c>
      <c r="BA29">
        <f t="shared" si="39"/>
        <v>13</v>
      </c>
      <c r="BB29">
        <f t="shared" si="40"/>
        <v>19</v>
      </c>
      <c r="BC29">
        <f t="shared" si="41"/>
        <v>5.6234899023610598E-2</v>
      </c>
      <c r="BD29">
        <f t="shared" si="42"/>
        <v>-1.5910803411350936</v>
      </c>
      <c r="BE29">
        <f t="shared" si="43"/>
        <v>-0.12222152900771403</v>
      </c>
      <c r="BF29">
        <f t="shared" si="44"/>
        <v>1.9428132568574878</v>
      </c>
      <c r="BG29">
        <f t="shared" si="45"/>
        <v>-91.598417784280571</v>
      </c>
      <c r="BH29">
        <f t="shared" si="46"/>
        <v>0.49746548067372592</v>
      </c>
      <c r="BI29">
        <f t="shared" si="47"/>
        <v>88.401582215719429</v>
      </c>
      <c r="BJ29">
        <f t="shared" si="48"/>
        <v>88</v>
      </c>
      <c r="BK29">
        <f t="shared" si="49"/>
        <v>24</v>
      </c>
      <c r="BL29">
        <f t="shared" si="50"/>
        <v>5</v>
      </c>
      <c r="BM29">
        <f t="shared" si="51"/>
        <v>-17.679167703535576</v>
      </c>
      <c r="BN29" t="str">
        <f t="shared" si="52"/>
        <v>NEGATIF</v>
      </c>
      <c r="BO29">
        <f t="shared" si="53"/>
        <v>17</v>
      </c>
      <c r="BP29">
        <f t="shared" si="54"/>
        <v>40</v>
      </c>
      <c r="BQ29">
        <f t="shared" si="55"/>
        <v>45</v>
      </c>
    </row>
    <row r="30" spans="1:69">
      <c r="A30">
        <f t="shared" ref="A30" si="69">A28</f>
        <v>-7.0027777777777782</v>
      </c>
      <c r="B30">
        <f>B15</f>
        <v>111.315</v>
      </c>
      <c r="C30">
        <f>INT(G3/15)</f>
        <v>7</v>
      </c>
      <c r="D30">
        <f>L3</f>
        <v>2014</v>
      </c>
      <c r="E30">
        <f>L2</f>
        <v>3</v>
      </c>
      <c r="F30">
        <f>L4-1</f>
        <v>29</v>
      </c>
      <c r="H30">
        <v>4</v>
      </c>
      <c r="I30">
        <v>45</v>
      </c>
      <c r="J30">
        <f t="shared" si="0"/>
        <v>4.75</v>
      </c>
      <c r="L30">
        <f t="shared" si="1"/>
        <v>20</v>
      </c>
      <c r="M30">
        <f t="shared" si="2"/>
        <v>-13</v>
      </c>
      <c r="N30">
        <f t="shared" si="3"/>
        <v>2456745.40625</v>
      </c>
      <c r="O30">
        <f>'delta T'!F19/86400</f>
        <v>7.9449039617955674E-4</v>
      </c>
      <c r="P30">
        <f t="shared" si="4"/>
        <v>2456745.4070444903</v>
      </c>
      <c r="Q30">
        <f t="shared" si="5"/>
        <v>0.14237938520165186</v>
      </c>
      <c r="R30">
        <f t="shared" si="6"/>
        <v>6.2335409101960977</v>
      </c>
      <c r="S30">
        <f t="shared" si="7"/>
        <v>83.051749557341282</v>
      </c>
      <c r="T30">
        <f t="shared" si="8"/>
        <v>1.9043594234451522</v>
      </c>
      <c r="U30">
        <f t="shared" si="9"/>
        <v>0.10879581294068608</v>
      </c>
      <c r="V30">
        <f t="shared" si="10"/>
        <v>1.4495264793173486</v>
      </c>
      <c r="W30">
        <f t="shared" si="11"/>
        <v>1.670262006582153E-2</v>
      </c>
      <c r="X30">
        <f t="shared" si="12"/>
        <v>8.1379003336412499</v>
      </c>
      <c r="Y30">
        <f t="shared" si="13"/>
        <v>84.956108980786439</v>
      </c>
      <c r="Z30">
        <f t="shared" si="14"/>
        <v>1.4827638213978473</v>
      </c>
      <c r="AA30">
        <f t="shared" si="15"/>
        <v>209.66338840497772</v>
      </c>
      <c r="AB30">
        <f t="shared" si="16"/>
        <v>3.6593164485545637</v>
      </c>
      <c r="AC30">
        <f t="shared" si="17"/>
        <v>23.43743958427034</v>
      </c>
      <c r="AD30">
        <f t="shared" si="18"/>
        <v>-2.0660448496411135E-3</v>
      </c>
      <c r="AE30">
        <f t="shared" si="19"/>
        <v>23.435373539420699</v>
      </c>
      <c r="AF30">
        <f t="shared" si="20"/>
        <v>2456745.5</v>
      </c>
      <c r="AG30">
        <f t="shared" si="21"/>
        <v>0.14238193018480494</v>
      </c>
      <c r="AH30">
        <f t="shared" si="22"/>
        <v>12.421316974063132</v>
      </c>
      <c r="AI30">
        <f t="shared" si="23"/>
        <v>10.165156678025632</v>
      </c>
      <c r="AJ30">
        <f t="shared" si="24"/>
        <v>0.4090244296976483</v>
      </c>
      <c r="AK30">
        <f t="shared" si="25"/>
        <v>17.586156678025631</v>
      </c>
      <c r="AL30">
        <f t="shared" si="56"/>
        <v>256.3208861022631</v>
      </c>
      <c r="AM30">
        <f t="shared" si="26"/>
        <v>4.473643404113866</v>
      </c>
      <c r="AN30">
        <f t="shared" si="27"/>
        <v>0.99825612597190716</v>
      </c>
      <c r="AO30" t="s">
        <v>137</v>
      </c>
      <c r="AP30">
        <f t="shared" si="28"/>
        <v>8.1345759724571387</v>
      </c>
      <c r="AQ30">
        <f t="shared" si="29"/>
        <v>8</v>
      </c>
      <c r="AR30">
        <f t="shared" si="30"/>
        <v>8</v>
      </c>
      <c r="AS30">
        <f t="shared" si="31"/>
        <v>4</v>
      </c>
      <c r="AT30">
        <f t="shared" si="32"/>
        <v>0.14197513397299663</v>
      </c>
      <c r="AU30">
        <f t="shared" si="33"/>
        <v>7.4714640681213442</v>
      </c>
      <c r="AV30" s="18">
        <f t="shared" si="34"/>
        <v>0.49809760454142293</v>
      </c>
      <c r="AW30">
        <f t="shared" si="35"/>
        <v>0.13040164793316736</v>
      </c>
      <c r="AX30">
        <f t="shared" si="36"/>
        <v>3.2260847476145629</v>
      </c>
      <c r="AY30" t="str">
        <f t="shared" si="37"/>
        <v>POSITIF</v>
      </c>
      <c r="AZ30">
        <f t="shared" si="38"/>
        <v>3</v>
      </c>
      <c r="BA30">
        <f t="shared" si="39"/>
        <v>13</v>
      </c>
      <c r="BB30">
        <f t="shared" si="40"/>
        <v>33</v>
      </c>
      <c r="BC30">
        <f t="shared" si="41"/>
        <v>5.6305800794244402E-2</v>
      </c>
      <c r="BD30">
        <f t="shared" si="42"/>
        <v>-1.5986939799530249</v>
      </c>
      <c r="BE30">
        <f t="shared" si="43"/>
        <v>-0.12222152900771403</v>
      </c>
      <c r="BF30">
        <f t="shared" si="44"/>
        <v>1.9428132568574878</v>
      </c>
      <c r="BG30">
        <f t="shared" si="45"/>
        <v>-92.034691885440751</v>
      </c>
      <c r="BH30">
        <f t="shared" si="46"/>
        <v>0.49809760454142293</v>
      </c>
      <c r="BI30">
        <f t="shared" si="47"/>
        <v>87.965308114559249</v>
      </c>
      <c r="BJ30">
        <f t="shared" si="48"/>
        <v>87</v>
      </c>
      <c r="BK30">
        <f t="shared" si="49"/>
        <v>57</v>
      </c>
      <c r="BL30">
        <f t="shared" si="50"/>
        <v>55</v>
      </c>
      <c r="BM30">
        <f t="shared" si="51"/>
        <v>-13.957902655897389</v>
      </c>
      <c r="BN30" t="str">
        <f t="shared" si="52"/>
        <v>NEGATIF</v>
      </c>
      <c r="BO30">
        <f t="shared" si="53"/>
        <v>13</v>
      </c>
      <c r="BP30">
        <f t="shared" si="54"/>
        <v>57</v>
      </c>
      <c r="BQ30">
        <f t="shared" si="55"/>
        <v>28</v>
      </c>
    </row>
    <row r="31" spans="1:69">
      <c r="A31">
        <f t="shared" ref="A31" si="70">A29</f>
        <v>-7.0027777777777782</v>
      </c>
      <c r="B31">
        <f t="shared" ref="B31:B94" si="71">B16</f>
        <v>111.315</v>
      </c>
      <c r="C31">
        <f>INT(G3/15)</f>
        <v>7</v>
      </c>
      <c r="D31">
        <f>L3</f>
        <v>2014</v>
      </c>
      <c r="E31">
        <f>L2</f>
        <v>3</v>
      </c>
      <c r="F31">
        <f>L4-1</f>
        <v>29</v>
      </c>
      <c r="H31">
        <v>5</v>
      </c>
      <c r="I31">
        <v>0</v>
      </c>
      <c r="J31">
        <f t="shared" si="0"/>
        <v>5</v>
      </c>
      <c r="L31">
        <f t="shared" si="1"/>
        <v>20</v>
      </c>
      <c r="M31">
        <f t="shared" si="2"/>
        <v>-13</v>
      </c>
      <c r="N31">
        <f t="shared" si="3"/>
        <v>2456745.416666667</v>
      </c>
      <c r="O31">
        <f>'delta T'!F19/86400</f>
        <v>7.9449039617955674E-4</v>
      </c>
      <c r="P31">
        <f t="shared" si="4"/>
        <v>2456745.4174611573</v>
      </c>
      <c r="Q31">
        <f t="shared" si="5"/>
        <v>0.14237967039445068</v>
      </c>
      <c r="R31">
        <f t="shared" si="6"/>
        <v>6.2438080704951062</v>
      </c>
      <c r="S31">
        <f t="shared" si="7"/>
        <v>83.062016227250751</v>
      </c>
      <c r="T31">
        <f t="shared" si="8"/>
        <v>1.9043938985697755</v>
      </c>
      <c r="U31">
        <f t="shared" si="9"/>
        <v>0.10897500869273381</v>
      </c>
      <c r="V31">
        <f t="shared" si="10"/>
        <v>1.4497056665104842</v>
      </c>
      <c r="W31">
        <f t="shared" si="11"/>
        <v>1.6702620053843435E-2</v>
      </c>
      <c r="X31">
        <f t="shared" si="12"/>
        <v>8.1482019690648819</v>
      </c>
      <c r="Y31">
        <f t="shared" si="13"/>
        <v>84.966410125820531</v>
      </c>
      <c r="Z31">
        <f t="shared" si="14"/>
        <v>1.4829436102954177</v>
      </c>
      <c r="AA31">
        <f t="shared" si="15"/>
        <v>209.66283680324446</v>
      </c>
      <c r="AB31">
        <f t="shared" si="16"/>
        <v>3.6593068212881583</v>
      </c>
      <c r="AC31">
        <f t="shared" si="17"/>
        <v>23.437439580561644</v>
      </c>
      <c r="AD31">
        <f t="shared" si="18"/>
        <v>-2.0660692856892646E-3</v>
      </c>
      <c r="AE31">
        <f t="shared" si="19"/>
        <v>23.435373511275955</v>
      </c>
      <c r="AF31">
        <f t="shared" si="20"/>
        <v>2456745.5</v>
      </c>
      <c r="AG31">
        <f t="shared" si="21"/>
        <v>0.14238193018480494</v>
      </c>
      <c r="AH31">
        <f t="shared" si="22"/>
        <v>12.421316974063132</v>
      </c>
      <c r="AI31">
        <f t="shared" si="23"/>
        <v>10.415841155363132</v>
      </c>
      <c r="AJ31">
        <f t="shared" si="24"/>
        <v>0.4090244292064299</v>
      </c>
      <c r="AK31">
        <f t="shared" si="25"/>
        <v>17.836841155363132</v>
      </c>
      <c r="AL31">
        <f t="shared" si="56"/>
        <v>260.07167138473335</v>
      </c>
      <c r="AM31">
        <f t="shared" si="26"/>
        <v>4.5391069568283173</v>
      </c>
      <c r="AN31">
        <f t="shared" si="27"/>
        <v>0.99825910772800108</v>
      </c>
      <c r="AO31" t="s">
        <v>137</v>
      </c>
      <c r="AP31">
        <f t="shared" si="28"/>
        <v>8.1448775678931256</v>
      </c>
      <c r="AQ31">
        <f t="shared" si="29"/>
        <v>8</v>
      </c>
      <c r="AR31">
        <f t="shared" si="30"/>
        <v>8</v>
      </c>
      <c r="AS31">
        <f t="shared" si="31"/>
        <v>41</v>
      </c>
      <c r="AT31">
        <f t="shared" si="32"/>
        <v>0.14215493073156302</v>
      </c>
      <c r="AU31">
        <f t="shared" si="33"/>
        <v>7.4809459457136116</v>
      </c>
      <c r="AV31" s="18">
        <f t="shared" si="34"/>
        <v>0.49872972971424079</v>
      </c>
      <c r="AW31">
        <f t="shared" si="35"/>
        <v>0.13056713791642349</v>
      </c>
      <c r="AX31">
        <f t="shared" si="36"/>
        <v>3.2301470075705838</v>
      </c>
      <c r="AY31" t="str">
        <f t="shared" si="37"/>
        <v>POSITIF</v>
      </c>
      <c r="AZ31">
        <f t="shared" si="38"/>
        <v>3</v>
      </c>
      <c r="BA31">
        <f t="shared" si="39"/>
        <v>13</v>
      </c>
      <c r="BB31">
        <f t="shared" si="40"/>
        <v>48</v>
      </c>
      <c r="BC31">
        <f t="shared" si="41"/>
        <v>5.6376700605548891E-2</v>
      </c>
      <c r="BD31">
        <f t="shared" si="42"/>
        <v>-1.6063083994594489</v>
      </c>
      <c r="BE31">
        <f t="shared" si="43"/>
        <v>-0.12222152900771403</v>
      </c>
      <c r="BF31">
        <f t="shared" si="44"/>
        <v>1.9428132568574878</v>
      </c>
      <c r="BG31">
        <f t="shared" si="45"/>
        <v>-92.474643242603122</v>
      </c>
      <c r="BH31">
        <f t="shared" si="46"/>
        <v>0.49872972971424079</v>
      </c>
      <c r="BI31">
        <f t="shared" si="47"/>
        <v>87.525356757396878</v>
      </c>
      <c r="BJ31">
        <f t="shared" si="48"/>
        <v>87</v>
      </c>
      <c r="BK31">
        <f t="shared" si="49"/>
        <v>31</v>
      </c>
      <c r="BL31">
        <f t="shared" si="50"/>
        <v>31</v>
      </c>
      <c r="BM31">
        <f t="shared" si="51"/>
        <v>-10.237435196174832</v>
      </c>
      <c r="BN31" t="str">
        <f t="shared" si="52"/>
        <v>NEGATIF</v>
      </c>
      <c r="BO31">
        <f t="shared" si="53"/>
        <v>10</v>
      </c>
      <c r="BP31">
        <f t="shared" si="54"/>
        <v>14</v>
      </c>
      <c r="BQ31">
        <f t="shared" si="55"/>
        <v>14</v>
      </c>
    </row>
    <row r="32" spans="1:69">
      <c r="A32">
        <f t="shared" ref="A32" si="72">A30</f>
        <v>-7.0027777777777782</v>
      </c>
      <c r="B32">
        <f t="shared" si="71"/>
        <v>111.315</v>
      </c>
      <c r="C32">
        <f>INT(G3/15)</f>
        <v>7</v>
      </c>
      <c r="D32">
        <f>L3</f>
        <v>2014</v>
      </c>
      <c r="E32">
        <f>L2</f>
        <v>3</v>
      </c>
      <c r="F32">
        <f>L4-1</f>
        <v>29</v>
      </c>
      <c r="H32">
        <v>5</v>
      </c>
      <c r="I32">
        <v>15</v>
      </c>
      <c r="J32">
        <f t="shared" si="0"/>
        <v>5.25</v>
      </c>
      <c r="L32">
        <f t="shared" si="1"/>
        <v>20</v>
      </c>
      <c r="M32">
        <f t="shared" si="2"/>
        <v>-13</v>
      </c>
      <c r="N32">
        <f t="shared" si="3"/>
        <v>2456745.4270833335</v>
      </c>
      <c r="O32">
        <f>'delta T'!F19/86400</f>
        <v>7.9449039617955674E-4</v>
      </c>
      <c r="P32">
        <f t="shared" si="4"/>
        <v>2456745.4278778238</v>
      </c>
      <c r="Q32">
        <f t="shared" si="5"/>
        <v>0.14237995558723673</v>
      </c>
      <c r="R32">
        <f t="shared" si="6"/>
        <v>6.2540752303339104</v>
      </c>
      <c r="S32">
        <f t="shared" si="7"/>
        <v>83.072282896700926</v>
      </c>
      <c r="T32">
        <f t="shared" si="8"/>
        <v>1.9044283121587564</v>
      </c>
      <c r="U32">
        <f t="shared" si="9"/>
        <v>0.10915420443674949</v>
      </c>
      <c r="V32">
        <f t="shared" si="10"/>
        <v>1.4498848536956037</v>
      </c>
      <c r="W32">
        <f t="shared" si="11"/>
        <v>1.6702620041865335E-2</v>
      </c>
      <c r="X32">
        <f t="shared" si="12"/>
        <v>8.1585035424926673</v>
      </c>
      <c r="Y32">
        <f t="shared" si="13"/>
        <v>84.976711208859683</v>
      </c>
      <c r="Z32">
        <f t="shared" si="14"/>
        <v>1.4831233981109724</v>
      </c>
      <c r="AA32">
        <f t="shared" si="15"/>
        <v>209.66228520153587</v>
      </c>
      <c r="AB32">
        <f t="shared" si="16"/>
        <v>3.6592971940221837</v>
      </c>
      <c r="AC32">
        <f t="shared" si="17"/>
        <v>23.437439576852949</v>
      </c>
      <c r="AD32">
        <f t="shared" si="18"/>
        <v>-2.0660937413864229E-3</v>
      </c>
      <c r="AE32">
        <f t="shared" si="19"/>
        <v>23.435373483111562</v>
      </c>
      <c r="AF32">
        <f t="shared" si="20"/>
        <v>2456745.5</v>
      </c>
      <c r="AG32">
        <f t="shared" si="21"/>
        <v>0.14238193018480494</v>
      </c>
      <c r="AH32">
        <f t="shared" si="22"/>
        <v>12.421316974063132</v>
      </c>
      <c r="AI32">
        <f t="shared" si="23"/>
        <v>10.666525632700631</v>
      </c>
      <c r="AJ32">
        <f t="shared" si="24"/>
        <v>0.40902442871486849</v>
      </c>
      <c r="AK32">
        <f t="shared" si="25"/>
        <v>18.087525632700633</v>
      </c>
      <c r="AL32">
        <f t="shared" si="56"/>
        <v>263.82245664838229</v>
      </c>
      <c r="AM32">
        <f t="shared" si="26"/>
        <v>4.604570509214275</v>
      </c>
      <c r="AN32">
        <f t="shared" si="27"/>
        <v>0.99826208953117679</v>
      </c>
      <c r="AO32" t="s">
        <v>137</v>
      </c>
      <c r="AP32">
        <f t="shared" si="28"/>
        <v>8.155179101333049</v>
      </c>
      <c r="AQ32">
        <f t="shared" si="29"/>
        <v>8</v>
      </c>
      <c r="AR32">
        <f t="shared" si="30"/>
        <v>9</v>
      </c>
      <c r="AS32">
        <f t="shared" si="31"/>
        <v>18</v>
      </c>
      <c r="AT32">
        <f t="shared" si="32"/>
        <v>0.142334726408094</v>
      </c>
      <c r="AU32">
        <f t="shared" si="33"/>
        <v>7.4904278421272101</v>
      </c>
      <c r="AV32" s="18">
        <f t="shared" si="34"/>
        <v>0.499361856141814</v>
      </c>
      <c r="AW32">
        <f t="shared" si="35"/>
        <v>0.13073262822817383</v>
      </c>
      <c r="AX32">
        <f t="shared" si="36"/>
        <v>3.2342091547913077</v>
      </c>
      <c r="AY32" t="str">
        <f t="shared" si="37"/>
        <v>POSITIF</v>
      </c>
      <c r="AZ32">
        <f t="shared" si="38"/>
        <v>3</v>
      </c>
      <c r="BA32">
        <f t="shared" si="39"/>
        <v>14</v>
      </c>
      <c r="BB32">
        <f t="shared" si="40"/>
        <v>3</v>
      </c>
      <c r="BC32">
        <f t="shared" si="41"/>
        <v>5.6447598449251256E-2</v>
      </c>
      <c r="BD32">
        <f t="shared" si="42"/>
        <v>-1.6139869991905498</v>
      </c>
      <c r="BE32">
        <f t="shared" si="43"/>
        <v>-0.12222152900771403</v>
      </c>
      <c r="BF32">
        <f t="shared" si="44"/>
        <v>1.9428132568574878</v>
      </c>
      <c r="BG32">
        <f t="shared" si="45"/>
        <v>-92.921852647542678</v>
      </c>
      <c r="BH32">
        <f t="shared" si="46"/>
        <v>0.499361856141814</v>
      </c>
      <c r="BI32">
        <f t="shared" si="47"/>
        <v>87.078147352457322</v>
      </c>
      <c r="BJ32">
        <f t="shared" si="48"/>
        <v>87</v>
      </c>
      <c r="BK32">
        <f t="shared" si="49"/>
        <v>4</v>
      </c>
      <c r="BL32">
        <f t="shared" si="50"/>
        <v>41</v>
      </c>
      <c r="BM32">
        <f t="shared" si="51"/>
        <v>-6.5179876058247643</v>
      </c>
      <c r="BN32" t="str">
        <f t="shared" si="52"/>
        <v>NEGATIF</v>
      </c>
      <c r="BO32">
        <f t="shared" si="53"/>
        <v>6</v>
      </c>
      <c r="BP32">
        <f t="shared" si="54"/>
        <v>31</v>
      </c>
      <c r="BQ32">
        <f t="shared" si="55"/>
        <v>4</v>
      </c>
    </row>
    <row r="33" spans="1:69">
      <c r="A33">
        <f t="shared" ref="A33" si="73">A31</f>
        <v>-7.0027777777777782</v>
      </c>
      <c r="B33">
        <f t="shared" si="71"/>
        <v>111.315</v>
      </c>
      <c r="C33">
        <f>INT(G3/15)</f>
        <v>7</v>
      </c>
      <c r="D33">
        <f>L3</f>
        <v>2014</v>
      </c>
      <c r="E33">
        <f>L2</f>
        <v>3</v>
      </c>
      <c r="F33">
        <f>L4-1</f>
        <v>29</v>
      </c>
      <c r="H33">
        <v>5</v>
      </c>
      <c r="I33">
        <v>30</v>
      </c>
      <c r="J33">
        <f t="shared" si="0"/>
        <v>5.5</v>
      </c>
      <c r="L33">
        <f t="shared" si="1"/>
        <v>20</v>
      </c>
      <c r="M33">
        <f t="shared" si="2"/>
        <v>-13</v>
      </c>
      <c r="N33">
        <f t="shared" si="3"/>
        <v>2456745.4375</v>
      </c>
      <c r="O33">
        <f>'delta T'!F19/86400</f>
        <v>7.9449039617955674E-4</v>
      </c>
      <c r="P33">
        <f t="shared" si="4"/>
        <v>2456745.4382944903</v>
      </c>
      <c r="Q33">
        <f t="shared" si="5"/>
        <v>0.14238024078002282</v>
      </c>
      <c r="R33">
        <f t="shared" si="6"/>
        <v>6.2643423901745336</v>
      </c>
      <c r="S33">
        <f t="shared" si="7"/>
        <v>83.08254956615292</v>
      </c>
      <c r="T33">
        <f t="shared" si="8"/>
        <v>1.9044626642132212</v>
      </c>
      <c r="U33">
        <f t="shared" si="9"/>
        <v>0.10933340018079689</v>
      </c>
      <c r="V33">
        <f t="shared" si="10"/>
        <v>1.4500640408807548</v>
      </c>
      <c r="W33">
        <f t="shared" si="11"/>
        <v>1.670262002988724E-2</v>
      </c>
      <c r="X33">
        <f t="shared" si="12"/>
        <v>8.1688050543877555</v>
      </c>
      <c r="Y33">
        <f t="shared" si="13"/>
        <v>84.987012230366147</v>
      </c>
      <c r="Z33">
        <f t="shared" si="14"/>
        <v>1.4833031848525788</v>
      </c>
      <c r="AA33">
        <f t="shared" si="15"/>
        <v>209.66173359982722</v>
      </c>
      <c r="AB33">
        <f t="shared" si="16"/>
        <v>3.6592875667562081</v>
      </c>
      <c r="AC33">
        <f t="shared" si="17"/>
        <v>23.437439573144253</v>
      </c>
      <c r="AD33">
        <f t="shared" si="18"/>
        <v>-2.0661182167321071E-3</v>
      </c>
      <c r="AE33">
        <f t="shared" si="19"/>
        <v>23.435373454927522</v>
      </c>
      <c r="AF33">
        <f t="shared" si="20"/>
        <v>2456745.5</v>
      </c>
      <c r="AG33">
        <f t="shared" si="21"/>
        <v>0.14238193018480494</v>
      </c>
      <c r="AH33">
        <f t="shared" si="22"/>
        <v>12.421316974063132</v>
      </c>
      <c r="AI33">
        <f t="shared" si="23"/>
        <v>10.917210110038132</v>
      </c>
      <c r="AJ33">
        <f t="shared" si="24"/>
        <v>0.4090244282229642</v>
      </c>
      <c r="AK33">
        <f t="shared" si="25"/>
        <v>18.338210110038133</v>
      </c>
      <c r="AL33">
        <f t="shared" si="56"/>
        <v>267.57324189269036</v>
      </c>
      <c r="AM33">
        <f t="shared" si="26"/>
        <v>4.6700340612626707</v>
      </c>
      <c r="AN33">
        <f t="shared" si="27"/>
        <v>0.99826507138147202</v>
      </c>
      <c r="AO33" t="s">
        <v>137</v>
      </c>
      <c r="AP33">
        <f t="shared" si="28"/>
        <v>8.1654805732400551</v>
      </c>
      <c r="AQ33">
        <f t="shared" si="29"/>
        <v>8</v>
      </c>
      <c r="AR33">
        <f t="shared" si="30"/>
        <v>9</v>
      </c>
      <c r="AS33">
        <f t="shared" si="31"/>
        <v>55</v>
      </c>
      <c r="AT33">
        <f t="shared" si="32"/>
        <v>0.14251452101067294</v>
      </c>
      <c r="AU33">
        <f t="shared" si="33"/>
        <v>7.4999097578816505</v>
      </c>
      <c r="AV33" s="18">
        <f t="shared" si="34"/>
        <v>0.49999398385877669</v>
      </c>
      <c r="AW33">
        <f t="shared" si="35"/>
        <v>0.13089811887748554</v>
      </c>
      <c r="AX33">
        <f t="shared" si="36"/>
        <v>3.2382711893489855</v>
      </c>
      <c r="AY33" t="str">
        <f t="shared" si="37"/>
        <v>POSITIF</v>
      </c>
      <c r="AZ33">
        <f t="shared" si="38"/>
        <v>3</v>
      </c>
      <c r="BA33">
        <f t="shared" si="39"/>
        <v>14</v>
      </c>
      <c r="BB33">
        <f t="shared" si="40"/>
        <v>17</v>
      </c>
      <c r="BC33">
        <f t="shared" si="41"/>
        <v>5.6518494326612531E-2</v>
      </c>
      <c r="BD33">
        <f t="shared" si="42"/>
        <v>-1.6217922757526297</v>
      </c>
      <c r="BE33">
        <f t="shared" si="43"/>
        <v>-0.12222152900771403</v>
      </c>
      <c r="BF33">
        <f t="shared" si="44"/>
        <v>1.9428132568574878</v>
      </c>
      <c r="BG33">
        <f t="shared" si="45"/>
        <v>-93.379970609665421</v>
      </c>
      <c r="BH33">
        <f t="shared" si="46"/>
        <v>0.49999398385877669</v>
      </c>
      <c r="BI33">
        <f t="shared" si="47"/>
        <v>86.620029390334579</v>
      </c>
      <c r="BJ33">
        <f t="shared" si="48"/>
        <v>86</v>
      </c>
      <c r="BK33">
        <f t="shared" si="49"/>
        <v>37</v>
      </c>
      <c r="BL33">
        <f t="shared" si="50"/>
        <v>12</v>
      </c>
      <c r="BM33">
        <f t="shared" si="51"/>
        <v>-2.7997958929706939</v>
      </c>
      <c r="BN33" t="str">
        <f t="shared" si="52"/>
        <v>NEGATIF</v>
      </c>
      <c r="BO33">
        <f t="shared" si="53"/>
        <v>2</v>
      </c>
      <c r="BP33">
        <f t="shared" si="54"/>
        <v>47</v>
      </c>
      <c r="BQ33">
        <f t="shared" si="55"/>
        <v>59</v>
      </c>
    </row>
    <row r="34" spans="1:69">
      <c r="A34">
        <f t="shared" ref="A34" si="74">A32</f>
        <v>-7.0027777777777782</v>
      </c>
      <c r="B34">
        <f t="shared" si="71"/>
        <v>111.315</v>
      </c>
      <c r="C34">
        <f>INT(G3/15)</f>
        <v>7</v>
      </c>
      <c r="D34">
        <f>L3</f>
        <v>2014</v>
      </c>
      <c r="E34">
        <f>L2</f>
        <v>3</v>
      </c>
      <c r="F34">
        <f>L4-1</f>
        <v>29</v>
      </c>
      <c r="H34">
        <v>5</v>
      </c>
      <c r="I34">
        <v>45</v>
      </c>
      <c r="J34">
        <f t="shared" si="0"/>
        <v>5.75</v>
      </c>
      <c r="L34">
        <f t="shared" si="1"/>
        <v>20</v>
      </c>
      <c r="M34">
        <f t="shared" si="2"/>
        <v>-13</v>
      </c>
      <c r="N34">
        <f t="shared" si="3"/>
        <v>2456745.447916667</v>
      </c>
      <c r="O34">
        <f>'delta T'!F19/86400</f>
        <v>7.9449039617955674E-4</v>
      </c>
      <c r="P34">
        <f t="shared" si="4"/>
        <v>2456745.4487111573</v>
      </c>
      <c r="Q34">
        <f t="shared" si="5"/>
        <v>0.14238052597282164</v>
      </c>
      <c r="R34">
        <f t="shared" si="6"/>
        <v>6.2746095504735422</v>
      </c>
      <c r="S34">
        <f t="shared" si="7"/>
        <v>83.09281623606239</v>
      </c>
      <c r="T34">
        <f t="shared" si="8"/>
        <v>1.9044969547342694</v>
      </c>
      <c r="U34">
        <f t="shared" si="9"/>
        <v>0.10951259593284464</v>
      </c>
      <c r="V34">
        <f t="shared" si="10"/>
        <v>1.4502432280738906</v>
      </c>
      <c r="W34">
        <f t="shared" si="11"/>
        <v>1.6702620017909141E-2</v>
      </c>
      <c r="X34">
        <f t="shared" si="12"/>
        <v>8.1791065052078125</v>
      </c>
      <c r="Y34">
        <f t="shared" si="13"/>
        <v>84.99731319079666</v>
      </c>
      <c r="Z34">
        <f t="shared" si="14"/>
        <v>1.4834829705282089</v>
      </c>
      <c r="AA34">
        <f t="shared" si="15"/>
        <v>209.66118199809389</v>
      </c>
      <c r="AB34">
        <f t="shared" si="16"/>
        <v>3.6592779394898023</v>
      </c>
      <c r="AC34">
        <f t="shared" si="17"/>
        <v>23.437439569435558</v>
      </c>
      <c r="AD34">
        <f t="shared" si="18"/>
        <v>-2.0661427117258276E-3</v>
      </c>
      <c r="AE34">
        <f t="shared" si="19"/>
        <v>23.435373426723832</v>
      </c>
      <c r="AF34">
        <f t="shared" si="20"/>
        <v>2456745.5</v>
      </c>
      <c r="AG34">
        <f t="shared" si="21"/>
        <v>0.14238193018480494</v>
      </c>
      <c r="AH34">
        <f t="shared" si="22"/>
        <v>12.421316974063132</v>
      </c>
      <c r="AI34">
        <f t="shared" si="23"/>
        <v>11.167894587375631</v>
      </c>
      <c r="AJ34">
        <f t="shared" si="24"/>
        <v>0.4090244277307169</v>
      </c>
      <c r="AK34">
        <f t="shared" si="25"/>
        <v>18.588894587375631</v>
      </c>
      <c r="AL34">
        <f t="shared" si="56"/>
        <v>271.32402711714303</v>
      </c>
      <c r="AM34">
        <f t="shared" si="26"/>
        <v>4.7354976129645241</v>
      </c>
      <c r="AN34">
        <f t="shared" si="27"/>
        <v>0.99826805327892221</v>
      </c>
      <c r="AO34" t="s">
        <v>137</v>
      </c>
      <c r="AP34">
        <f t="shared" si="28"/>
        <v>8.1757819840718096</v>
      </c>
      <c r="AQ34">
        <f t="shared" si="29"/>
        <v>8</v>
      </c>
      <c r="AR34">
        <f t="shared" si="30"/>
        <v>10</v>
      </c>
      <c r="AS34">
        <f t="shared" si="31"/>
        <v>32</v>
      </c>
      <c r="AT34">
        <f t="shared" si="32"/>
        <v>0.14269431454728768</v>
      </c>
      <c r="AU34">
        <f t="shared" si="33"/>
        <v>7.5093916934914189</v>
      </c>
      <c r="AV34" s="18">
        <f t="shared" si="34"/>
        <v>0.50062611289942793</v>
      </c>
      <c r="AW34">
        <f t="shared" si="35"/>
        <v>0.13106360987333809</v>
      </c>
      <c r="AX34">
        <f t="shared" si="36"/>
        <v>3.2423331113136964</v>
      </c>
      <c r="AY34" t="str">
        <f t="shared" si="37"/>
        <v>POSITIF</v>
      </c>
      <c r="AZ34">
        <f t="shared" si="38"/>
        <v>3</v>
      </c>
      <c r="BA34">
        <f t="shared" si="39"/>
        <v>14</v>
      </c>
      <c r="BB34">
        <f t="shared" si="40"/>
        <v>32</v>
      </c>
      <c r="BC34">
        <f t="shared" si="41"/>
        <v>5.6589388238855808E-2</v>
      </c>
      <c r="BD34">
        <f t="shared" si="42"/>
        <v>-1.6297879425541983</v>
      </c>
      <c r="BE34">
        <f t="shared" si="43"/>
        <v>-0.12222152900771403</v>
      </c>
      <c r="BF34">
        <f t="shared" si="44"/>
        <v>1.9428132568574878</v>
      </c>
      <c r="BG34">
        <f t="shared" si="45"/>
        <v>-93.852837681476998</v>
      </c>
      <c r="BH34">
        <f t="shared" si="46"/>
        <v>0.50062611289942793</v>
      </c>
      <c r="BI34">
        <f t="shared" si="47"/>
        <v>86.147162318523002</v>
      </c>
      <c r="BJ34">
        <f t="shared" si="48"/>
        <v>86</v>
      </c>
      <c r="BK34">
        <f t="shared" si="49"/>
        <v>8</v>
      </c>
      <c r="BL34">
        <f t="shared" si="50"/>
        <v>49</v>
      </c>
      <c r="BM34">
        <f t="shared" si="51"/>
        <v>0.91688284702296352</v>
      </c>
      <c r="BN34" t="str">
        <f t="shared" si="52"/>
        <v>POSITIF</v>
      </c>
      <c r="BO34">
        <f t="shared" si="53"/>
        <v>0</v>
      </c>
      <c r="BP34">
        <f t="shared" si="54"/>
        <v>55</v>
      </c>
      <c r="BQ34">
        <f t="shared" si="55"/>
        <v>0</v>
      </c>
    </row>
    <row r="35" spans="1:69">
      <c r="A35">
        <f t="shared" ref="A35" si="75">A33</f>
        <v>-7.0027777777777782</v>
      </c>
      <c r="B35">
        <f t="shared" si="71"/>
        <v>111.315</v>
      </c>
      <c r="C35">
        <f>INT(G3/15)</f>
        <v>7</v>
      </c>
      <c r="D35">
        <f>L3</f>
        <v>2014</v>
      </c>
      <c r="E35">
        <f>L2</f>
        <v>3</v>
      </c>
      <c r="F35">
        <f>L4-1</f>
        <v>29</v>
      </c>
      <c r="H35">
        <v>6</v>
      </c>
      <c r="I35">
        <v>0</v>
      </c>
      <c r="J35">
        <f t="shared" si="0"/>
        <v>6</v>
      </c>
      <c r="L35">
        <f t="shared" si="1"/>
        <v>20</v>
      </c>
      <c r="M35">
        <f t="shared" si="2"/>
        <v>-13</v>
      </c>
      <c r="N35">
        <f t="shared" si="3"/>
        <v>2456745.4583333335</v>
      </c>
      <c r="O35">
        <f>'delta T'!F19/86400</f>
        <v>7.9449039617955674E-4</v>
      </c>
      <c r="P35">
        <f t="shared" si="4"/>
        <v>2456745.4591278238</v>
      </c>
      <c r="Q35">
        <f t="shared" si="5"/>
        <v>0.14238081116560772</v>
      </c>
      <c r="R35">
        <f t="shared" si="6"/>
        <v>6.2848767103141654</v>
      </c>
      <c r="S35">
        <f t="shared" si="7"/>
        <v>83.103082905514384</v>
      </c>
      <c r="T35">
        <f t="shared" si="8"/>
        <v>1.9045311837184258</v>
      </c>
      <c r="U35">
        <f t="shared" si="9"/>
        <v>0.10969179167689205</v>
      </c>
      <c r="V35">
        <f t="shared" si="10"/>
        <v>1.4504224152590417</v>
      </c>
      <c r="W35">
        <f t="shared" si="11"/>
        <v>1.6702620005931045E-2</v>
      </c>
      <c r="X35">
        <f t="shared" si="12"/>
        <v>8.1894078940325912</v>
      </c>
      <c r="Y35">
        <f t="shared" si="13"/>
        <v>85.007614089232817</v>
      </c>
      <c r="Z35">
        <f t="shared" si="14"/>
        <v>1.4836627551218333</v>
      </c>
      <c r="AA35">
        <f t="shared" si="15"/>
        <v>209.66063039638524</v>
      </c>
      <c r="AB35">
        <f t="shared" si="16"/>
        <v>3.6592683122238263</v>
      </c>
      <c r="AC35">
        <f t="shared" si="17"/>
        <v>23.437439565726862</v>
      </c>
      <c r="AD35">
        <f t="shared" si="18"/>
        <v>-2.0661672263638134E-3</v>
      </c>
      <c r="AE35">
        <f t="shared" si="19"/>
        <v>23.435373398500499</v>
      </c>
      <c r="AF35">
        <f t="shared" si="20"/>
        <v>2456745.5</v>
      </c>
      <c r="AG35">
        <f t="shared" si="21"/>
        <v>0.14238193018480494</v>
      </c>
      <c r="AH35">
        <f t="shared" si="22"/>
        <v>12.421316974063132</v>
      </c>
      <c r="AI35">
        <f t="shared" si="23"/>
        <v>11.418579064713132</v>
      </c>
      <c r="AJ35">
        <f t="shared" si="24"/>
        <v>0.40902442723812682</v>
      </c>
      <c r="AK35">
        <f t="shared" si="25"/>
        <v>18.839579064713131</v>
      </c>
      <c r="AL35">
        <f t="shared" si="56"/>
        <v>275.07481232249432</v>
      </c>
      <c r="AM35">
        <f t="shared" si="26"/>
        <v>4.8009611643329961</v>
      </c>
      <c r="AN35">
        <f t="shared" si="27"/>
        <v>0.99827103522316463</v>
      </c>
      <c r="AO35" t="s">
        <v>137</v>
      </c>
      <c r="AP35">
        <f t="shared" si="28"/>
        <v>8.1860833329080673</v>
      </c>
      <c r="AQ35">
        <f t="shared" si="29"/>
        <v>8</v>
      </c>
      <c r="AR35">
        <f t="shared" si="30"/>
        <v>11</v>
      </c>
      <c r="AS35">
        <f t="shared" si="31"/>
        <v>9</v>
      </c>
      <c r="AT35">
        <f t="shared" si="32"/>
        <v>0.14287410700187686</v>
      </c>
      <c r="AU35">
        <f t="shared" si="33"/>
        <v>7.518873648202673</v>
      </c>
      <c r="AV35" s="18">
        <f t="shared" si="34"/>
        <v>0.50125824321351153</v>
      </c>
      <c r="AW35">
        <f t="shared" si="35"/>
        <v>0.13122910120257447</v>
      </c>
      <c r="AX35">
        <f t="shared" si="36"/>
        <v>3.2463949202122007</v>
      </c>
      <c r="AY35" t="str">
        <f t="shared" si="37"/>
        <v>POSITIF</v>
      </c>
      <c r="AZ35">
        <f t="shared" si="38"/>
        <v>3</v>
      </c>
      <c r="BA35">
        <f t="shared" si="39"/>
        <v>14</v>
      </c>
      <c r="BB35">
        <f t="shared" si="40"/>
        <v>47</v>
      </c>
      <c r="BC35">
        <f t="shared" si="41"/>
        <v>5.6660280177721511E-2</v>
      </c>
      <c r="BD35">
        <f t="shared" si="42"/>
        <v>-1.6380410298815749</v>
      </c>
      <c r="BE35">
        <f t="shared" si="43"/>
        <v>-0.12222152900771403</v>
      </c>
      <c r="BF35">
        <f t="shared" si="44"/>
        <v>1.9428132568574878</v>
      </c>
      <c r="BG35">
        <f t="shared" si="45"/>
        <v>-94.34461220008663</v>
      </c>
      <c r="BH35">
        <f t="shared" si="46"/>
        <v>0.50125824321351153</v>
      </c>
      <c r="BI35">
        <f t="shared" si="47"/>
        <v>85.65538779991337</v>
      </c>
      <c r="BJ35">
        <f t="shared" si="48"/>
        <v>85</v>
      </c>
      <c r="BK35">
        <f t="shared" si="49"/>
        <v>39</v>
      </c>
      <c r="BL35">
        <f t="shared" si="50"/>
        <v>19</v>
      </c>
      <c r="BM35">
        <f t="shared" si="51"/>
        <v>4.6317622656579509</v>
      </c>
      <c r="BN35" t="str">
        <f t="shared" si="52"/>
        <v>POSITIF</v>
      </c>
      <c r="BO35">
        <f t="shared" si="53"/>
        <v>4</v>
      </c>
      <c r="BP35">
        <f t="shared" si="54"/>
        <v>37</v>
      </c>
      <c r="BQ35">
        <f t="shared" si="55"/>
        <v>54</v>
      </c>
    </row>
    <row r="36" spans="1:69">
      <c r="A36">
        <f t="shared" ref="A36" si="76">A34</f>
        <v>-7.0027777777777782</v>
      </c>
      <c r="B36">
        <f t="shared" si="71"/>
        <v>111.315</v>
      </c>
      <c r="C36">
        <f>INT(G3/15)</f>
        <v>7</v>
      </c>
      <c r="D36">
        <f>L3</f>
        <v>2014</v>
      </c>
      <c r="E36">
        <f>L2</f>
        <v>3</v>
      </c>
      <c r="F36">
        <f>L4-1</f>
        <v>29</v>
      </c>
      <c r="H36">
        <v>6</v>
      </c>
      <c r="I36">
        <v>15</v>
      </c>
      <c r="J36">
        <f t="shared" si="0"/>
        <v>6.25</v>
      </c>
      <c r="L36">
        <f t="shared" si="1"/>
        <v>20</v>
      </c>
      <c r="M36">
        <f t="shared" si="2"/>
        <v>-13</v>
      </c>
      <c r="N36">
        <f t="shared" si="3"/>
        <v>2456745.46875</v>
      </c>
      <c r="O36">
        <f>'delta T'!F19/86400</f>
        <v>7.9449039617955674E-4</v>
      </c>
      <c r="P36">
        <f t="shared" si="4"/>
        <v>2456745.4695444903</v>
      </c>
      <c r="Q36">
        <f t="shared" si="5"/>
        <v>0.1423810963583938</v>
      </c>
      <c r="R36">
        <f t="shared" si="6"/>
        <v>6.2951438701538791</v>
      </c>
      <c r="S36">
        <f t="shared" si="7"/>
        <v>83.113349574965468</v>
      </c>
      <c r="T36">
        <f t="shared" si="8"/>
        <v>1.9045653511667997</v>
      </c>
      <c r="U36">
        <f t="shared" si="9"/>
        <v>0.10987098742092359</v>
      </c>
      <c r="V36">
        <f t="shared" si="10"/>
        <v>1.450601602444177</v>
      </c>
      <c r="W36">
        <f t="shared" si="11"/>
        <v>1.670261999395295E-2</v>
      </c>
      <c r="X36">
        <f t="shared" si="12"/>
        <v>8.1997092213206795</v>
      </c>
      <c r="Y36">
        <f t="shared" si="13"/>
        <v>85.017914926132264</v>
      </c>
      <c r="Z36">
        <f t="shared" si="14"/>
        <v>1.4838425386414398</v>
      </c>
      <c r="AA36">
        <f t="shared" si="15"/>
        <v>209.66007879467659</v>
      </c>
      <c r="AB36">
        <f t="shared" si="16"/>
        <v>3.6592586849578508</v>
      </c>
      <c r="AC36">
        <f t="shared" si="17"/>
        <v>23.437439562018167</v>
      </c>
      <c r="AD36">
        <f t="shared" si="18"/>
        <v>-2.0661917606455697E-3</v>
      </c>
      <c r="AE36">
        <f t="shared" si="19"/>
        <v>23.435373370257523</v>
      </c>
      <c r="AF36">
        <f t="shared" si="20"/>
        <v>2456745.5</v>
      </c>
      <c r="AG36">
        <f t="shared" si="21"/>
        <v>0.14238193018480494</v>
      </c>
      <c r="AH36">
        <f t="shared" si="22"/>
        <v>12.421316974063132</v>
      </c>
      <c r="AI36">
        <f t="shared" si="23"/>
        <v>11.669263542050631</v>
      </c>
      <c r="AJ36">
        <f t="shared" si="24"/>
        <v>0.4090244267451939</v>
      </c>
      <c r="AK36">
        <f t="shared" si="25"/>
        <v>19.090263542050632</v>
      </c>
      <c r="AL36">
        <f t="shared" si="56"/>
        <v>278.82559750822878</v>
      </c>
      <c r="AM36">
        <f t="shared" si="26"/>
        <v>4.8664247153590896</v>
      </c>
      <c r="AN36">
        <f t="shared" si="27"/>
        <v>0.99827401721423581</v>
      </c>
      <c r="AO36" t="s">
        <v>137</v>
      </c>
      <c r="AP36">
        <f t="shared" si="28"/>
        <v>8.1963846202074162</v>
      </c>
      <c r="AQ36">
        <f t="shared" si="29"/>
        <v>8</v>
      </c>
      <c r="AR36">
        <f t="shared" si="30"/>
        <v>11</v>
      </c>
      <c r="AS36">
        <f t="shared" si="31"/>
        <v>46</v>
      </c>
      <c r="AT36">
        <f t="shared" si="32"/>
        <v>0.14305389838244437</v>
      </c>
      <c r="AU36">
        <f t="shared" si="33"/>
        <v>7.5283556225307269</v>
      </c>
      <c r="AV36" s="18">
        <f t="shared" si="34"/>
        <v>0.50189037483538179</v>
      </c>
      <c r="AW36">
        <f t="shared" si="35"/>
        <v>0.13139459287418859</v>
      </c>
      <c r="AX36">
        <f t="shared" si="36"/>
        <v>3.2504566161149522</v>
      </c>
      <c r="AY36" t="str">
        <f t="shared" si="37"/>
        <v>POSITIF</v>
      </c>
      <c r="AZ36">
        <f t="shared" si="38"/>
        <v>3</v>
      </c>
      <c r="BA36">
        <f t="shared" si="39"/>
        <v>15</v>
      </c>
      <c r="BB36">
        <f t="shared" si="40"/>
        <v>1</v>
      </c>
      <c r="BC36">
        <f t="shared" si="41"/>
        <v>5.6731170144439291E-2</v>
      </c>
      <c r="BD36">
        <f t="shared" si="42"/>
        <v>-1.646624114408723</v>
      </c>
      <c r="BE36">
        <f t="shared" si="43"/>
        <v>-0.12222152900771403</v>
      </c>
      <c r="BF36">
        <f t="shared" si="44"/>
        <v>1.9428132568574878</v>
      </c>
      <c r="BG36">
        <f t="shared" si="45"/>
        <v>-94.859914444255878</v>
      </c>
      <c r="BH36">
        <f t="shared" si="46"/>
        <v>0.50189037483538179</v>
      </c>
      <c r="BI36">
        <f t="shared" si="47"/>
        <v>85.140085555744122</v>
      </c>
      <c r="BJ36">
        <f t="shared" si="48"/>
        <v>85</v>
      </c>
      <c r="BK36">
        <f t="shared" si="49"/>
        <v>8</v>
      </c>
      <c r="BL36">
        <f t="shared" si="50"/>
        <v>24</v>
      </c>
      <c r="BM36">
        <f t="shared" si="51"/>
        <v>8.344517229843504</v>
      </c>
      <c r="BN36" t="str">
        <f t="shared" si="52"/>
        <v>POSITIF</v>
      </c>
      <c r="BO36">
        <f t="shared" si="53"/>
        <v>8</v>
      </c>
      <c r="BP36">
        <f t="shared" si="54"/>
        <v>20</v>
      </c>
      <c r="BQ36">
        <f t="shared" si="55"/>
        <v>40</v>
      </c>
    </row>
    <row r="37" spans="1:69">
      <c r="A37">
        <f t="shared" ref="A37" si="77">A35</f>
        <v>-7.0027777777777782</v>
      </c>
      <c r="B37">
        <f t="shared" si="71"/>
        <v>111.315</v>
      </c>
      <c r="C37">
        <f>INT(G3/15)</f>
        <v>7</v>
      </c>
      <c r="D37">
        <f>L3</f>
        <v>2014</v>
      </c>
      <c r="E37">
        <f>L2</f>
        <v>3</v>
      </c>
      <c r="F37">
        <f>L4-1</f>
        <v>29</v>
      </c>
      <c r="H37">
        <v>6</v>
      </c>
      <c r="I37">
        <v>30</v>
      </c>
      <c r="J37">
        <f t="shared" si="0"/>
        <v>6.5</v>
      </c>
      <c r="L37">
        <f t="shared" si="1"/>
        <v>20</v>
      </c>
      <c r="M37">
        <f t="shared" si="2"/>
        <v>-13</v>
      </c>
      <c r="N37">
        <f t="shared" si="3"/>
        <v>2456745.479166667</v>
      </c>
      <c r="O37">
        <f>'delta T'!F19/86400</f>
        <v>7.9449039617955674E-4</v>
      </c>
      <c r="P37">
        <f t="shared" si="4"/>
        <v>2456745.4799611573</v>
      </c>
      <c r="Q37">
        <f t="shared" si="5"/>
        <v>0.14238138155119262</v>
      </c>
      <c r="R37">
        <f t="shared" si="6"/>
        <v>6.3054110304528876</v>
      </c>
      <c r="S37">
        <f t="shared" si="7"/>
        <v>83.123616244874938</v>
      </c>
      <c r="T37">
        <f t="shared" si="8"/>
        <v>1.9045994570804998</v>
      </c>
      <c r="U37">
        <f t="shared" si="9"/>
        <v>0.11005018317297133</v>
      </c>
      <c r="V37">
        <f t="shared" si="10"/>
        <v>1.4507807896373128</v>
      </c>
      <c r="W37">
        <f t="shared" si="11"/>
        <v>1.6702619981974851E-2</v>
      </c>
      <c r="X37">
        <f t="shared" si="12"/>
        <v>8.2100104875333884</v>
      </c>
      <c r="Y37">
        <f t="shared" si="13"/>
        <v>85.028215701955432</v>
      </c>
      <c r="Z37">
        <f t="shared" si="14"/>
        <v>1.4840223210950638</v>
      </c>
      <c r="AA37">
        <f t="shared" si="15"/>
        <v>209.65952719294333</v>
      </c>
      <c r="AB37">
        <f t="shared" si="16"/>
        <v>3.6592490576914458</v>
      </c>
      <c r="AC37">
        <f t="shared" si="17"/>
        <v>23.437439558309471</v>
      </c>
      <c r="AD37">
        <f t="shared" si="18"/>
        <v>-2.0662163145706057E-3</v>
      </c>
      <c r="AE37">
        <f t="shared" si="19"/>
        <v>23.4353733419949</v>
      </c>
      <c r="AF37">
        <f t="shared" si="20"/>
        <v>2456745.5</v>
      </c>
      <c r="AG37">
        <f t="shared" si="21"/>
        <v>0.14238193018480494</v>
      </c>
      <c r="AH37">
        <f t="shared" si="22"/>
        <v>12.421316974063132</v>
      </c>
      <c r="AI37">
        <f t="shared" si="23"/>
        <v>11.919948019388132</v>
      </c>
      <c r="AJ37">
        <f t="shared" si="24"/>
        <v>0.40902442625191809</v>
      </c>
      <c r="AK37">
        <f t="shared" si="25"/>
        <v>19.340948019388133</v>
      </c>
      <c r="AL37">
        <f t="shared" si="56"/>
        <v>282.57638267382862</v>
      </c>
      <c r="AM37">
        <f t="shared" si="26"/>
        <v>4.9318882660337673</v>
      </c>
      <c r="AN37">
        <f t="shared" si="27"/>
        <v>0.99827699925217206</v>
      </c>
      <c r="AO37" t="s">
        <v>137</v>
      </c>
      <c r="AP37">
        <f t="shared" si="28"/>
        <v>8.2066858464311636</v>
      </c>
      <c r="AQ37">
        <f t="shared" si="29"/>
        <v>8</v>
      </c>
      <c r="AR37">
        <f t="shared" si="30"/>
        <v>12</v>
      </c>
      <c r="AS37">
        <f t="shared" si="31"/>
        <v>24</v>
      </c>
      <c r="AT37">
        <f t="shared" si="32"/>
        <v>0.14323368869704153</v>
      </c>
      <c r="AU37">
        <f t="shared" si="33"/>
        <v>7.5378376169933867</v>
      </c>
      <c r="AV37" s="18">
        <f t="shared" si="34"/>
        <v>0.50252250779955909</v>
      </c>
      <c r="AW37">
        <f t="shared" si="35"/>
        <v>0.13156008489721788</v>
      </c>
      <c r="AX37">
        <f t="shared" si="36"/>
        <v>3.2545181990934595</v>
      </c>
      <c r="AY37" t="str">
        <f t="shared" si="37"/>
        <v>POSITIF</v>
      </c>
      <c r="AZ37">
        <f t="shared" si="38"/>
        <v>3</v>
      </c>
      <c r="BA37">
        <f t="shared" si="39"/>
        <v>15</v>
      </c>
      <c r="BB37">
        <f t="shared" si="40"/>
        <v>16</v>
      </c>
      <c r="BC37">
        <f t="shared" si="41"/>
        <v>5.6802058140257204E-2</v>
      </c>
      <c r="BD37">
        <f t="shared" si="42"/>
        <v>-1.655617835212392</v>
      </c>
      <c r="BE37">
        <f t="shared" si="43"/>
        <v>-0.12222152900771403</v>
      </c>
      <c r="BF37">
        <f t="shared" si="44"/>
        <v>1.9428132568574878</v>
      </c>
      <c r="BG37">
        <f t="shared" si="45"/>
        <v>-95.403997759587511</v>
      </c>
      <c r="BH37">
        <f t="shared" si="46"/>
        <v>0.50252250779955909</v>
      </c>
      <c r="BI37">
        <f t="shared" si="47"/>
        <v>84.596002240412489</v>
      </c>
      <c r="BJ37">
        <f t="shared" si="48"/>
        <v>84</v>
      </c>
      <c r="BK37">
        <f t="shared" si="49"/>
        <v>35</v>
      </c>
      <c r="BL37">
        <f t="shared" si="50"/>
        <v>45</v>
      </c>
      <c r="BM37">
        <f t="shared" si="51"/>
        <v>12.054772260369614</v>
      </c>
      <c r="BN37" t="str">
        <f t="shared" si="52"/>
        <v>POSITIF</v>
      </c>
      <c r="BO37">
        <f t="shared" si="53"/>
        <v>12</v>
      </c>
      <c r="BP37">
        <f t="shared" si="54"/>
        <v>3</v>
      </c>
      <c r="BQ37">
        <f t="shared" si="55"/>
        <v>17</v>
      </c>
    </row>
    <row r="38" spans="1:69">
      <c r="A38">
        <f t="shared" ref="A38" si="78">A36</f>
        <v>-7.0027777777777782</v>
      </c>
      <c r="B38">
        <f t="shared" si="71"/>
        <v>111.315</v>
      </c>
      <c r="C38">
        <f>INT(G3/15)</f>
        <v>7</v>
      </c>
      <c r="D38">
        <f>L3</f>
        <v>2014</v>
      </c>
      <c r="E38">
        <f>L2</f>
        <v>3</v>
      </c>
      <c r="F38">
        <f>L4-1</f>
        <v>29</v>
      </c>
      <c r="H38">
        <v>6</v>
      </c>
      <c r="I38">
        <v>45</v>
      </c>
      <c r="J38">
        <f t="shared" si="0"/>
        <v>6.75</v>
      </c>
      <c r="L38">
        <f t="shared" si="1"/>
        <v>20</v>
      </c>
      <c r="M38">
        <f t="shared" si="2"/>
        <v>-13</v>
      </c>
      <c r="N38">
        <f t="shared" si="3"/>
        <v>2456745.4895833335</v>
      </c>
      <c r="O38">
        <f>'delta T'!F19/86400</f>
        <v>7.9449039617955674E-4</v>
      </c>
      <c r="P38">
        <f t="shared" si="4"/>
        <v>2456745.4903778238</v>
      </c>
      <c r="Q38">
        <f t="shared" si="5"/>
        <v>0.1423816667439787</v>
      </c>
      <c r="R38">
        <f t="shared" si="6"/>
        <v>6.3156781902935109</v>
      </c>
      <c r="S38">
        <f t="shared" si="7"/>
        <v>83.133882914326932</v>
      </c>
      <c r="T38">
        <f t="shared" si="8"/>
        <v>1.9046335014560707</v>
      </c>
      <c r="U38">
        <f t="shared" si="9"/>
        <v>0.11022937891701874</v>
      </c>
      <c r="V38">
        <f t="shared" si="10"/>
        <v>1.4509599768224639</v>
      </c>
      <c r="W38">
        <f t="shared" si="11"/>
        <v>1.6702619969996755E-2</v>
      </c>
      <c r="X38">
        <f t="shared" si="12"/>
        <v>8.2203116917495809</v>
      </c>
      <c r="Y38">
        <f t="shared" si="13"/>
        <v>85.038516415783008</v>
      </c>
      <c r="Z38">
        <f t="shared" si="14"/>
        <v>1.4842021024666607</v>
      </c>
      <c r="AA38">
        <f t="shared" si="15"/>
        <v>209.65897559123468</v>
      </c>
      <c r="AB38">
        <f t="shared" si="16"/>
        <v>3.6592394304254703</v>
      </c>
      <c r="AC38">
        <f t="shared" si="17"/>
        <v>23.437439554600775</v>
      </c>
      <c r="AD38">
        <f t="shared" si="18"/>
        <v>-2.0662408881351397E-3</v>
      </c>
      <c r="AE38">
        <f t="shared" si="19"/>
        <v>23.435373313712642</v>
      </c>
      <c r="AF38">
        <f t="shared" si="20"/>
        <v>2456745.5</v>
      </c>
      <c r="AG38">
        <f t="shared" si="21"/>
        <v>0.14238193018480494</v>
      </c>
      <c r="AH38">
        <f t="shared" si="22"/>
        <v>12.421316974063132</v>
      </c>
      <c r="AI38">
        <f t="shared" si="23"/>
        <v>12.170632496725631</v>
      </c>
      <c r="AJ38">
        <f t="shared" si="24"/>
        <v>0.40902442575829956</v>
      </c>
      <c r="AK38">
        <f t="shared" si="25"/>
        <v>19.59163249672563</v>
      </c>
      <c r="AL38">
        <f t="shared" si="56"/>
        <v>286.32716782004849</v>
      </c>
      <c r="AM38">
        <f t="shared" si="26"/>
        <v>4.9973518163702009</v>
      </c>
      <c r="AN38">
        <f t="shared" si="27"/>
        <v>0.99827998133661089</v>
      </c>
      <c r="AO38" t="s">
        <v>137</v>
      </c>
      <c r="AP38">
        <f t="shared" si="28"/>
        <v>8.2169870106581779</v>
      </c>
      <c r="AQ38">
        <f t="shared" si="29"/>
        <v>8</v>
      </c>
      <c r="AR38">
        <f t="shared" si="30"/>
        <v>13</v>
      </c>
      <c r="AS38">
        <f t="shared" si="31"/>
        <v>1</v>
      </c>
      <c r="AT38">
        <f t="shared" si="32"/>
        <v>0.14341347792959161</v>
      </c>
      <c r="AU38">
        <f t="shared" si="33"/>
        <v>7.5473196308359665</v>
      </c>
      <c r="AV38" s="18">
        <f t="shared" si="34"/>
        <v>0.50315464205573113</v>
      </c>
      <c r="AW38">
        <f t="shared" si="35"/>
        <v>0.13172557725849057</v>
      </c>
      <c r="AX38">
        <f t="shared" si="36"/>
        <v>3.2585796686741713</v>
      </c>
      <c r="AY38" t="str">
        <f t="shared" si="37"/>
        <v>POSITIF</v>
      </c>
      <c r="AZ38">
        <f t="shared" si="38"/>
        <v>3</v>
      </c>
      <c r="BA38">
        <f t="shared" si="39"/>
        <v>15</v>
      </c>
      <c r="BB38">
        <f t="shared" si="40"/>
        <v>30</v>
      </c>
      <c r="BC38">
        <f t="shared" si="41"/>
        <v>5.6872944156910216E-2</v>
      </c>
      <c r="BD38">
        <f t="shared" si="42"/>
        <v>-1.6651138804700956</v>
      </c>
      <c r="BE38">
        <f t="shared" si="43"/>
        <v>-0.12222152900771403</v>
      </c>
      <c r="BF38">
        <f t="shared" si="44"/>
        <v>1.9428132568574878</v>
      </c>
      <c r="BG38">
        <f t="shared" si="45"/>
        <v>-95.982960073224291</v>
      </c>
      <c r="BH38">
        <f t="shared" si="46"/>
        <v>0.50315464205573113</v>
      </c>
      <c r="BI38">
        <f t="shared" si="47"/>
        <v>84.017039926775709</v>
      </c>
      <c r="BJ38">
        <f t="shared" si="48"/>
        <v>84</v>
      </c>
      <c r="BK38">
        <f t="shared" si="49"/>
        <v>1</v>
      </c>
      <c r="BL38">
        <f t="shared" si="50"/>
        <v>1</v>
      </c>
      <c r="BM38">
        <f t="shared" si="51"/>
        <v>15.762087066245059</v>
      </c>
      <c r="BN38" t="str">
        <f t="shared" si="52"/>
        <v>POSITIF</v>
      </c>
      <c r="BO38">
        <f t="shared" si="53"/>
        <v>15</v>
      </c>
      <c r="BP38">
        <f t="shared" si="54"/>
        <v>45</v>
      </c>
      <c r="BQ38">
        <f t="shared" si="55"/>
        <v>43</v>
      </c>
    </row>
    <row r="39" spans="1:69">
      <c r="A39">
        <f t="shared" ref="A39" si="79">A37</f>
        <v>-7.0027777777777782</v>
      </c>
      <c r="B39">
        <f t="shared" si="71"/>
        <v>111.315</v>
      </c>
      <c r="C39">
        <f>INT(G3/15)</f>
        <v>7</v>
      </c>
      <c r="D39">
        <f>L3</f>
        <v>2014</v>
      </c>
      <c r="E39">
        <f>L2</f>
        <v>3</v>
      </c>
      <c r="F39">
        <f>L4-1</f>
        <v>29</v>
      </c>
      <c r="H39">
        <v>7</v>
      </c>
      <c r="I39">
        <v>0</v>
      </c>
      <c r="J39">
        <f t="shared" si="0"/>
        <v>7</v>
      </c>
      <c r="L39">
        <f t="shared" si="1"/>
        <v>20</v>
      </c>
      <c r="M39">
        <f t="shared" si="2"/>
        <v>-13</v>
      </c>
      <c r="N39">
        <f t="shared" si="3"/>
        <v>2456745.5</v>
      </c>
      <c r="O39">
        <f>'delta T'!F19/86400</f>
        <v>7.9449039617955674E-4</v>
      </c>
      <c r="P39">
        <f t="shared" si="4"/>
        <v>2456745.5007944903</v>
      </c>
      <c r="Q39">
        <f t="shared" si="5"/>
        <v>0.14238195193676478</v>
      </c>
      <c r="R39">
        <f t="shared" si="6"/>
        <v>6.3259453501341341</v>
      </c>
      <c r="S39">
        <f t="shared" si="7"/>
        <v>83.144149583778017</v>
      </c>
      <c r="T39">
        <f t="shared" si="8"/>
        <v>1.9046674842946196</v>
      </c>
      <c r="U39">
        <f t="shared" si="9"/>
        <v>0.11040857466106616</v>
      </c>
      <c r="V39">
        <f t="shared" si="10"/>
        <v>1.4511391640075992</v>
      </c>
      <c r="W39">
        <f t="shared" si="11"/>
        <v>1.6702619958018656E-2</v>
      </c>
      <c r="X39">
        <f t="shared" si="12"/>
        <v>8.2306128344287544</v>
      </c>
      <c r="Y39">
        <f t="shared" si="13"/>
        <v>85.048817068072637</v>
      </c>
      <c r="Z39">
        <f t="shared" si="14"/>
        <v>1.4843818827642179</v>
      </c>
      <c r="AA39">
        <f t="shared" si="15"/>
        <v>209.65842398952603</v>
      </c>
      <c r="AB39">
        <f t="shared" si="16"/>
        <v>3.6592298031594948</v>
      </c>
      <c r="AC39">
        <f t="shared" si="17"/>
        <v>23.437439550892083</v>
      </c>
      <c r="AD39">
        <f t="shared" si="18"/>
        <v>-2.0662654813386723E-3</v>
      </c>
      <c r="AE39">
        <f t="shared" si="19"/>
        <v>23.435373285410744</v>
      </c>
      <c r="AF39">
        <f t="shared" si="20"/>
        <v>2456745.5</v>
      </c>
      <c r="AG39">
        <f t="shared" si="21"/>
        <v>0.14238193018480494</v>
      </c>
      <c r="AH39">
        <f t="shared" si="22"/>
        <v>12.421316974063132</v>
      </c>
      <c r="AI39">
        <f t="shared" si="23"/>
        <v>12.421316974063132</v>
      </c>
      <c r="AJ39">
        <f t="shared" si="24"/>
        <v>0.4090244252643383</v>
      </c>
      <c r="AK39">
        <f t="shared" si="25"/>
        <v>19.842316974063131</v>
      </c>
      <c r="AL39">
        <f t="shared" si="56"/>
        <v>290.07795294637242</v>
      </c>
      <c r="AM39">
        <f t="shared" si="26"/>
        <v>5.0628153663593851</v>
      </c>
      <c r="AN39">
        <f t="shared" si="27"/>
        <v>0.99828296346758838</v>
      </c>
      <c r="AO39" t="s">
        <v>137</v>
      </c>
      <c r="AP39">
        <f t="shared" si="28"/>
        <v>8.2272881133479547</v>
      </c>
      <c r="AQ39">
        <f t="shared" si="29"/>
        <v>8</v>
      </c>
      <c r="AR39">
        <f t="shared" si="30"/>
        <v>13</v>
      </c>
      <c r="AS39">
        <f t="shared" si="31"/>
        <v>38</v>
      </c>
      <c r="AT39">
        <f t="shared" si="32"/>
        <v>0.14359326608811424</v>
      </c>
      <c r="AU39">
        <f t="shared" si="33"/>
        <v>7.5568016645745812</v>
      </c>
      <c r="AV39" s="18">
        <f t="shared" si="34"/>
        <v>0.50378677763830537</v>
      </c>
      <c r="AW39">
        <f t="shared" si="35"/>
        <v>0.13189106996701458</v>
      </c>
      <c r="AX39">
        <f t="shared" si="36"/>
        <v>3.262641024927889</v>
      </c>
      <c r="AY39" t="str">
        <f t="shared" si="37"/>
        <v>POSITIF</v>
      </c>
      <c r="AZ39">
        <f t="shared" si="38"/>
        <v>3</v>
      </c>
      <c r="BA39">
        <f t="shared" si="39"/>
        <v>15</v>
      </c>
      <c r="BB39">
        <f t="shared" si="40"/>
        <v>45</v>
      </c>
      <c r="BC39">
        <f t="shared" si="41"/>
        <v>5.6943828195634053E-2</v>
      </c>
      <c r="BD39">
        <f t="shared" si="42"/>
        <v>-1.6752186790880215</v>
      </c>
      <c r="BE39">
        <f t="shared" si="43"/>
        <v>-0.12222152900771403</v>
      </c>
      <c r="BF39">
        <f t="shared" si="44"/>
        <v>1.9428132568574878</v>
      </c>
      <c r="BG39">
        <f t="shared" si="45"/>
        <v>-96.604013885376858</v>
      </c>
      <c r="BH39">
        <f t="shared" si="46"/>
        <v>0.50378677763830537</v>
      </c>
      <c r="BI39">
        <f t="shared" si="47"/>
        <v>83.395986114623142</v>
      </c>
      <c r="BJ39">
        <f t="shared" si="48"/>
        <v>83</v>
      </c>
      <c r="BK39">
        <f t="shared" si="49"/>
        <v>23</v>
      </c>
      <c r="BL39">
        <f t="shared" si="50"/>
        <v>45</v>
      </c>
      <c r="BM39">
        <f t="shared" si="51"/>
        <v>19.465937990755116</v>
      </c>
      <c r="BN39" t="str">
        <f t="shared" si="52"/>
        <v>POSITIF</v>
      </c>
      <c r="BO39">
        <f t="shared" si="53"/>
        <v>19</v>
      </c>
      <c r="BP39">
        <f t="shared" si="54"/>
        <v>27</v>
      </c>
      <c r="BQ39">
        <f t="shared" si="55"/>
        <v>57</v>
      </c>
    </row>
    <row r="40" spans="1:69">
      <c r="A40">
        <f t="shared" ref="A40" si="80">A38</f>
        <v>-7.0027777777777782</v>
      </c>
      <c r="B40">
        <f t="shared" si="71"/>
        <v>111.315</v>
      </c>
      <c r="C40">
        <f>INT(G3/15)</f>
        <v>7</v>
      </c>
      <c r="D40">
        <f>L3</f>
        <v>2014</v>
      </c>
      <c r="E40">
        <f>L2</f>
        <v>3</v>
      </c>
      <c r="F40">
        <f>L4-1</f>
        <v>29</v>
      </c>
      <c r="H40">
        <v>7</v>
      </c>
      <c r="I40">
        <v>15</v>
      </c>
      <c r="J40">
        <f t="shared" si="0"/>
        <v>7.25</v>
      </c>
      <c r="L40">
        <f t="shared" si="1"/>
        <v>20</v>
      </c>
      <c r="M40">
        <f t="shared" si="2"/>
        <v>-13</v>
      </c>
      <c r="N40">
        <f t="shared" si="3"/>
        <v>2456745.510416667</v>
      </c>
      <c r="O40">
        <f>'delta T'!F19/86400</f>
        <v>7.9449039617955674E-4</v>
      </c>
      <c r="P40">
        <f t="shared" si="4"/>
        <v>2456745.5112111573</v>
      </c>
      <c r="Q40">
        <f t="shared" si="5"/>
        <v>0.1423822371295636</v>
      </c>
      <c r="R40">
        <f t="shared" si="6"/>
        <v>6.3362125104331426</v>
      </c>
      <c r="S40">
        <f t="shared" si="7"/>
        <v>83.154416253687486</v>
      </c>
      <c r="T40">
        <f t="shared" si="8"/>
        <v>1.9047014055972535</v>
      </c>
      <c r="U40">
        <f t="shared" si="9"/>
        <v>0.11058777041311389</v>
      </c>
      <c r="V40">
        <f t="shared" si="10"/>
        <v>1.451318351200735</v>
      </c>
      <c r="W40">
        <f t="shared" si="11"/>
        <v>1.670261994604056E-2</v>
      </c>
      <c r="X40">
        <f t="shared" si="12"/>
        <v>8.2409139160303955</v>
      </c>
      <c r="Y40">
        <f t="shared" si="13"/>
        <v>85.059117659284738</v>
      </c>
      <c r="Z40">
        <f t="shared" si="14"/>
        <v>1.4845616619957709</v>
      </c>
      <c r="AA40">
        <f t="shared" si="15"/>
        <v>209.65787238779271</v>
      </c>
      <c r="AB40">
        <f t="shared" si="16"/>
        <v>3.6592201758930885</v>
      </c>
      <c r="AC40">
        <f t="shared" si="17"/>
        <v>23.437439547183384</v>
      </c>
      <c r="AD40">
        <f t="shared" si="18"/>
        <v>-2.0662900941807076E-3</v>
      </c>
      <c r="AE40">
        <f t="shared" si="19"/>
        <v>23.435373257089203</v>
      </c>
      <c r="AF40">
        <f t="shared" si="20"/>
        <v>2456745.5</v>
      </c>
      <c r="AG40">
        <f t="shared" si="21"/>
        <v>0.14238193018480494</v>
      </c>
      <c r="AH40">
        <f t="shared" si="22"/>
        <v>12.421316974063132</v>
      </c>
      <c r="AI40">
        <f t="shared" si="23"/>
        <v>12.672001451400632</v>
      </c>
      <c r="AJ40">
        <f t="shared" si="24"/>
        <v>0.40902442477003415</v>
      </c>
      <c r="AK40">
        <f t="shared" si="25"/>
        <v>20.093001451400632</v>
      </c>
      <c r="AL40">
        <f t="shared" si="56"/>
        <v>293.82873805228411</v>
      </c>
      <c r="AM40">
        <f t="shared" si="26"/>
        <v>5.1282789159923086</v>
      </c>
      <c r="AN40">
        <f t="shared" si="27"/>
        <v>0.99828594564514095</v>
      </c>
      <c r="AO40" t="s">
        <v>137</v>
      </c>
      <c r="AP40">
        <f t="shared" si="28"/>
        <v>8.2375891549599771</v>
      </c>
      <c r="AQ40">
        <f t="shared" si="29"/>
        <v>8</v>
      </c>
      <c r="AR40">
        <f t="shared" si="30"/>
        <v>14</v>
      </c>
      <c r="AS40">
        <f t="shared" si="31"/>
        <v>15</v>
      </c>
      <c r="AT40">
        <f t="shared" si="32"/>
        <v>0.14377305318062897</v>
      </c>
      <c r="AU40">
        <f t="shared" si="33"/>
        <v>7.5662837187253578</v>
      </c>
      <c r="AV40" s="18">
        <f t="shared" si="34"/>
        <v>0.50441891458169053</v>
      </c>
      <c r="AW40">
        <f t="shared" si="35"/>
        <v>0.13205656303179802</v>
      </c>
      <c r="AX40">
        <f t="shared" si="36"/>
        <v>3.2667022679254036</v>
      </c>
      <c r="AY40" t="str">
        <f t="shared" si="37"/>
        <v>POSITIF</v>
      </c>
      <c r="AZ40">
        <f t="shared" si="38"/>
        <v>3</v>
      </c>
      <c r="BA40">
        <f t="shared" si="39"/>
        <v>16</v>
      </c>
      <c r="BB40">
        <f t="shared" si="40"/>
        <v>0</v>
      </c>
      <c r="BC40">
        <f t="shared" si="41"/>
        <v>5.7014710257664247E-2</v>
      </c>
      <c r="BD40">
        <f t="shared" si="42"/>
        <v>-1.6860581129421461</v>
      </c>
      <c r="BE40">
        <f t="shared" si="43"/>
        <v>-0.12222152900771403</v>
      </c>
      <c r="BF40">
        <f t="shared" si="44"/>
        <v>1.9428132568574878</v>
      </c>
      <c r="BG40">
        <f t="shared" si="45"/>
        <v>-97.275840146326757</v>
      </c>
      <c r="BH40">
        <f t="shared" si="46"/>
        <v>0.50441891458169053</v>
      </c>
      <c r="BI40">
        <f t="shared" si="47"/>
        <v>82.724159853673243</v>
      </c>
      <c r="BJ40">
        <f t="shared" si="48"/>
        <v>82</v>
      </c>
      <c r="BK40">
        <f t="shared" si="49"/>
        <v>43</v>
      </c>
      <c r="BL40">
        <f t="shared" si="50"/>
        <v>26</v>
      </c>
      <c r="BM40">
        <f t="shared" si="51"/>
        <v>23.165693721786205</v>
      </c>
      <c r="BN40" t="str">
        <f t="shared" si="52"/>
        <v>POSITIF</v>
      </c>
      <c r="BO40">
        <f t="shared" si="53"/>
        <v>23</v>
      </c>
      <c r="BP40">
        <f t="shared" si="54"/>
        <v>9</v>
      </c>
      <c r="BQ40">
        <f t="shared" si="55"/>
        <v>56</v>
      </c>
    </row>
    <row r="41" spans="1:69">
      <c r="A41">
        <f t="shared" ref="A41" si="81">A39</f>
        <v>-7.0027777777777782</v>
      </c>
      <c r="B41">
        <f t="shared" si="71"/>
        <v>111.315</v>
      </c>
      <c r="C41">
        <f>INT(G3/15)</f>
        <v>7</v>
      </c>
      <c r="D41">
        <f>L3</f>
        <v>2014</v>
      </c>
      <c r="E41">
        <f>L2</f>
        <v>3</v>
      </c>
      <c r="F41">
        <f>L4-1</f>
        <v>29</v>
      </c>
      <c r="H41">
        <v>7</v>
      </c>
      <c r="I41">
        <v>30</v>
      </c>
      <c r="J41">
        <f t="shared" si="0"/>
        <v>7.5</v>
      </c>
      <c r="L41">
        <f t="shared" si="1"/>
        <v>20</v>
      </c>
      <c r="M41">
        <f t="shared" si="2"/>
        <v>-13</v>
      </c>
      <c r="N41">
        <f t="shared" si="3"/>
        <v>2456745.5208333335</v>
      </c>
      <c r="O41">
        <f>'delta T'!F19/86400</f>
        <v>7.9449039617955674E-4</v>
      </c>
      <c r="P41">
        <f t="shared" si="4"/>
        <v>2456745.5216278238</v>
      </c>
      <c r="Q41">
        <f t="shared" si="5"/>
        <v>0.14238252232234969</v>
      </c>
      <c r="R41">
        <f t="shared" si="6"/>
        <v>6.3464796702728563</v>
      </c>
      <c r="S41">
        <f t="shared" si="7"/>
        <v>83.16468292313948</v>
      </c>
      <c r="T41">
        <f t="shared" si="8"/>
        <v>1.9047352653605392</v>
      </c>
      <c r="U41">
        <f t="shared" si="9"/>
        <v>0.11076696615714543</v>
      </c>
      <c r="V41">
        <f t="shared" si="10"/>
        <v>1.4514975383858861</v>
      </c>
      <c r="W41">
        <f t="shared" si="11"/>
        <v>1.6702619934062461E-2</v>
      </c>
      <c r="X41">
        <f t="shared" si="12"/>
        <v>8.2512149356333957</v>
      </c>
      <c r="Y41">
        <f t="shared" si="13"/>
        <v>85.069418188500023</v>
      </c>
      <c r="Z41">
        <f t="shared" si="14"/>
        <v>1.4847414401452756</v>
      </c>
      <c r="AA41">
        <f t="shared" si="15"/>
        <v>209.65732078608406</v>
      </c>
      <c r="AB41">
        <f t="shared" si="16"/>
        <v>3.6592105486271129</v>
      </c>
      <c r="AC41">
        <f t="shared" si="17"/>
        <v>23.437439543474692</v>
      </c>
      <c r="AD41">
        <f t="shared" si="18"/>
        <v>-2.0663147266574457E-3</v>
      </c>
      <c r="AE41">
        <f t="shared" si="19"/>
        <v>23.435373228748034</v>
      </c>
      <c r="AF41">
        <f t="shared" si="20"/>
        <v>2456745.5</v>
      </c>
      <c r="AG41">
        <f t="shared" si="21"/>
        <v>0.14238193018480494</v>
      </c>
      <c r="AH41">
        <f t="shared" si="22"/>
        <v>12.421316974063132</v>
      </c>
      <c r="AI41">
        <f t="shared" si="23"/>
        <v>12.922685928738131</v>
      </c>
      <c r="AJ41">
        <f t="shared" si="24"/>
        <v>0.40902442427538743</v>
      </c>
      <c r="AK41">
        <f t="shared" si="25"/>
        <v>20.343685928738132</v>
      </c>
      <c r="AL41">
        <f t="shared" si="56"/>
        <v>297.57952313853838</v>
      </c>
      <c r="AM41">
        <f t="shared" si="26"/>
        <v>5.1937424652821447</v>
      </c>
      <c r="AN41">
        <f t="shared" si="27"/>
        <v>0.998288927868906</v>
      </c>
      <c r="AO41" t="s">
        <v>137</v>
      </c>
      <c r="AP41">
        <f t="shared" si="28"/>
        <v>8.2478901345731419</v>
      </c>
      <c r="AQ41">
        <f t="shared" si="29"/>
        <v>8</v>
      </c>
      <c r="AR41">
        <f t="shared" si="30"/>
        <v>14</v>
      </c>
      <c r="AS41">
        <f t="shared" si="31"/>
        <v>52</v>
      </c>
      <c r="AT41">
        <f t="shared" si="32"/>
        <v>0.14395283919105953</v>
      </c>
      <c r="AU41">
        <f t="shared" si="33"/>
        <v>7.575765792533578</v>
      </c>
      <c r="AV41" s="18">
        <f t="shared" si="34"/>
        <v>0.50505105283557183</v>
      </c>
      <c r="AW41">
        <f t="shared" si="35"/>
        <v>0.13222205643966858</v>
      </c>
      <c r="AX41">
        <f t="shared" si="36"/>
        <v>3.2707633971932051</v>
      </c>
      <c r="AY41" t="str">
        <f t="shared" si="37"/>
        <v>POSITIF</v>
      </c>
      <c r="AZ41">
        <f t="shared" si="38"/>
        <v>3</v>
      </c>
      <c r="BA41">
        <f t="shared" si="39"/>
        <v>16</v>
      </c>
      <c r="BB41">
        <f t="shared" si="40"/>
        <v>14</v>
      </c>
      <c r="BC41">
        <f t="shared" si="41"/>
        <v>5.7085590334736487E-2</v>
      </c>
      <c r="BD41">
        <f t="shared" si="42"/>
        <v>-1.6977836931970844</v>
      </c>
      <c r="BE41">
        <f t="shared" si="43"/>
        <v>-0.12222152900771403</v>
      </c>
      <c r="BF41">
        <f t="shared" si="44"/>
        <v>1.9428132568574878</v>
      </c>
      <c r="BG41">
        <f t="shared" si="45"/>
        <v>-98.009062830457253</v>
      </c>
      <c r="BH41">
        <f t="shared" si="46"/>
        <v>0.50505105283557183</v>
      </c>
      <c r="BI41">
        <f t="shared" si="47"/>
        <v>81.990937169542747</v>
      </c>
      <c r="BJ41">
        <f t="shared" si="48"/>
        <v>81</v>
      </c>
      <c r="BK41">
        <f t="shared" si="49"/>
        <v>59</v>
      </c>
      <c r="BL41">
        <f t="shared" si="50"/>
        <v>27</v>
      </c>
      <c r="BM41">
        <f t="shared" si="51"/>
        <v>26.860582877960422</v>
      </c>
      <c r="BN41" t="str">
        <f t="shared" si="52"/>
        <v>POSITIF</v>
      </c>
      <c r="BO41">
        <f t="shared" si="53"/>
        <v>26</v>
      </c>
      <c r="BP41">
        <f t="shared" si="54"/>
        <v>51</v>
      </c>
      <c r="BQ41">
        <f t="shared" si="55"/>
        <v>38</v>
      </c>
    </row>
    <row r="42" spans="1:69">
      <c r="A42">
        <f t="shared" ref="A42" si="82">A40</f>
        <v>-7.0027777777777782</v>
      </c>
      <c r="B42">
        <f t="shared" si="71"/>
        <v>111.315</v>
      </c>
      <c r="C42">
        <f>INT(G3/15)</f>
        <v>7</v>
      </c>
      <c r="D42">
        <f>L3</f>
        <v>2014</v>
      </c>
      <c r="E42">
        <f>L2</f>
        <v>3</v>
      </c>
      <c r="F42">
        <f>L4-1</f>
        <v>29</v>
      </c>
      <c r="H42">
        <v>7</v>
      </c>
      <c r="I42">
        <v>45</v>
      </c>
      <c r="J42">
        <f t="shared" si="0"/>
        <v>7.75</v>
      </c>
      <c r="L42">
        <f t="shared" si="1"/>
        <v>20</v>
      </c>
      <c r="M42">
        <f t="shared" si="2"/>
        <v>-13</v>
      </c>
      <c r="N42">
        <f t="shared" si="3"/>
        <v>2456745.53125</v>
      </c>
      <c r="O42">
        <f>'delta T'!F19/86400</f>
        <v>7.9449039617955674E-4</v>
      </c>
      <c r="P42">
        <f t="shared" si="4"/>
        <v>2456745.5320444903</v>
      </c>
      <c r="Q42">
        <f t="shared" si="5"/>
        <v>0.14238280751513577</v>
      </c>
      <c r="R42">
        <f t="shared" si="6"/>
        <v>6.3567468301134795</v>
      </c>
      <c r="S42">
        <f t="shared" si="7"/>
        <v>83.174949592590565</v>
      </c>
      <c r="T42">
        <f t="shared" si="8"/>
        <v>1.9047690635855812</v>
      </c>
      <c r="U42">
        <f t="shared" si="9"/>
        <v>0.11094616190119284</v>
      </c>
      <c r="V42">
        <f t="shared" si="10"/>
        <v>1.4516767255710215</v>
      </c>
      <c r="W42">
        <f t="shared" si="11"/>
        <v>1.6702619922084366E-2</v>
      </c>
      <c r="X42">
        <f t="shared" si="12"/>
        <v>8.2615158936990607</v>
      </c>
      <c r="Y42">
        <f t="shared" si="13"/>
        <v>85.079718656176141</v>
      </c>
      <c r="Z42">
        <f t="shared" si="14"/>
        <v>1.4849212172207191</v>
      </c>
      <c r="AA42">
        <f t="shared" si="15"/>
        <v>209.65676918437541</v>
      </c>
      <c r="AB42">
        <f t="shared" si="16"/>
        <v>3.6592009213611374</v>
      </c>
      <c r="AC42">
        <f t="shared" si="17"/>
        <v>23.437439539765997</v>
      </c>
      <c r="AD42">
        <f t="shared" si="18"/>
        <v>-2.0663393787683873E-3</v>
      </c>
      <c r="AE42">
        <f t="shared" si="19"/>
        <v>23.435373200387229</v>
      </c>
      <c r="AF42">
        <f t="shared" si="20"/>
        <v>2456745.5</v>
      </c>
      <c r="AG42">
        <f t="shared" si="21"/>
        <v>0.14238193018480494</v>
      </c>
      <c r="AH42">
        <f t="shared" si="22"/>
        <v>12.421316974063132</v>
      </c>
      <c r="AI42">
        <f t="shared" si="23"/>
        <v>13.173370406075632</v>
      </c>
      <c r="AJ42">
        <f t="shared" si="24"/>
        <v>0.40902442378039799</v>
      </c>
      <c r="AK42">
        <f t="shared" si="25"/>
        <v>20.594370406075633</v>
      </c>
      <c r="AL42">
        <f t="shared" si="56"/>
        <v>301.33030820461749</v>
      </c>
      <c r="AM42">
        <f t="shared" si="26"/>
        <v>5.259206014219858</v>
      </c>
      <c r="AN42">
        <f t="shared" si="27"/>
        <v>0.9982919101389196</v>
      </c>
      <c r="AO42" t="s">
        <v>137</v>
      </c>
      <c r="AP42">
        <f t="shared" si="28"/>
        <v>8.2581910526487512</v>
      </c>
      <c r="AQ42">
        <f t="shared" si="29"/>
        <v>8</v>
      </c>
      <c r="AR42">
        <f t="shared" si="30"/>
        <v>15</v>
      </c>
      <c r="AS42">
        <f t="shared" si="31"/>
        <v>29</v>
      </c>
      <c r="AT42">
        <f t="shared" si="32"/>
        <v>0.14413262412745709</v>
      </c>
      <c r="AU42">
        <f t="shared" si="33"/>
        <v>7.585247886517009</v>
      </c>
      <c r="AV42" s="18">
        <f t="shared" si="34"/>
        <v>0.50568319243446724</v>
      </c>
      <c r="AW42">
        <f t="shared" si="35"/>
        <v>0.132387550199663</v>
      </c>
      <c r="AX42">
        <f t="shared" si="36"/>
        <v>3.274824412802805</v>
      </c>
      <c r="AY42" t="str">
        <f t="shared" si="37"/>
        <v>POSITIF</v>
      </c>
      <c r="AZ42">
        <f t="shared" si="38"/>
        <v>3</v>
      </c>
      <c r="BA42">
        <f t="shared" si="39"/>
        <v>16</v>
      </c>
      <c r="BB42">
        <f t="shared" si="40"/>
        <v>29</v>
      </c>
      <c r="BC42">
        <f t="shared" si="41"/>
        <v>5.7156468428098892E-2</v>
      </c>
      <c r="BD42">
        <f t="shared" si="42"/>
        <v>-1.7105808431854721</v>
      </c>
      <c r="BE42">
        <f t="shared" si="43"/>
        <v>-0.12222152900771403</v>
      </c>
      <c r="BF42">
        <f t="shared" si="44"/>
        <v>1.9428132568574878</v>
      </c>
      <c r="BG42">
        <f t="shared" si="45"/>
        <v>-98.816898931697622</v>
      </c>
      <c r="BH42">
        <f t="shared" si="46"/>
        <v>0.50568319243446724</v>
      </c>
      <c r="BI42">
        <f t="shared" si="47"/>
        <v>81.183101068302378</v>
      </c>
      <c r="BJ42">
        <f t="shared" si="48"/>
        <v>81</v>
      </c>
      <c r="BK42">
        <f t="shared" si="49"/>
        <v>10</v>
      </c>
      <c r="BL42">
        <f t="shared" si="50"/>
        <v>59</v>
      </c>
      <c r="BM42">
        <f t="shared" si="51"/>
        <v>30.549649951353299</v>
      </c>
      <c r="BN42" t="str">
        <f t="shared" si="52"/>
        <v>POSITIF</v>
      </c>
      <c r="BO42">
        <f t="shared" si="53"/>
        <v>30</v>
      </c>
      <c r="BP42">
        <f t="shared" si="54"/>
        <v>32</v>
      </c>
      <c r="BQ42">
        <f t="shared" si="55"/>
        <v>58</v>
      </c>
    </row>
    <row r="43" spans="1:69">
      <c r="A43">
        <f t="shared" ref="A43" si="83">A41</f>
        <v>-7.0027777777777782</v>
      </c>
      <c r="B43">
        <f t="shared" si="71"/>
        <v>111.315</v>
      </c>
      <c r="C43">
        <f>INT(G3/15)</f>
        <v>7</v>
      </c>
      <c r="D43">
        <f>L3</f>
        <v>2014</v>
      </c>
      <c r="E43">
        <f>L2</f>
        <v>3</v>
      </c>
      <c r="F43">
        <f>L4-1</f>
        <v>29</v>
      </c>
      <c r="H43">
        <v>8</v>
      </c>
      <c r="I43">
        <v>0</v>
      </c>
      <c r="J43">
        <f t="shared" si="0"/>
        <v>8</v>
      </c>
      <c r="L43">
        <f t="shared" si="1"/>
        <v>20</v>
      </c>
      <c r="M43">
        <f t="shared" si="2"/>
        <v>-13</v>
      </c>
      <c r="N43">
        <f t="shared" si="3"/>
        <v>2456745.541666667</v>
      </c>
      <c r="O43">
        <f>'delta T'!F19/86400</f>
        <v>7.9449039617955674E-4</v>
      </c>
      <c r="P43">
        <f t="shared" si="4"/>
        <v>2456745.5424611573</v>
      </c>
      <c r="Q43">
        <f t="shared" si="5"/>
        <v>0.14238309270793459</v>
      </c>
      <c r="R43">
        <f t="shared" si="6"/>
        <v>6.3670139904124881</v>
      </c>
      <c r="S43">
        <f t="shared" si="7"/>
        <v>83.185216262500944</v>
      </c>
      <c r="T43">
        <f t="shared" si="8"/>
        <v>1.9048028002734878</v>
      </c>
      <c r="U43">
        <f t="shared" si="9"/>
        <v>0.11112535765324059</v>
      </c>
      <c r="V43">
        <f t="shared" si="10"/>
        <v>1.451855912764173</v>
      </c>
      <c r="W43">
        <f t="shared" si="11"/>
        <v>1.6702619910106267E-2</v>
      </c>
      <c r="X43">
        <f t="shared" si="12"/>
        <v>8.2718167906859765</v>
      </c>
      <c r="Y43">
        <f t="shared" si="13"/>
        <v>85.090019062774431</v>
      </c>
      <c r="Z43">
        <f t="shared" si="14"/>
        <v>1.4851009932301533</v>
      </c>
      <c r="AA43">
        <f t="shared" si="15"/>
        <v>209.65621758264214</v>
      </c>
      <c r="AB43">
        <f t="shared" si="16"/>
        <v>3.659191294094732</v>
      </c>
      <c r="AC43">
        <f t="shared" si="17"/>
        <v>23.437439536057301</v>
      </c>
      <c r="AD43">
        <f t="shared" si="18"/>
        <v>-2.0663640505130289E-3</v>
      </c>
      <c r="AE43">
        <f t="shared" si="19"/>
        <v>23.435373172006788</v>
      </c>
      <c r="AF43">
        <f t="shared" si="20"/>
        <v>2456745.5</v>
      </c>
      <c r="AG43">
        <f t="shared" si="21"/>
        <v>0.14238193018480494</v>
      </c>
      <c r="AH43">
        <f t="shared" si="22"/>
        <v>12.421316974063132</v>
      </c>
      <c r="AI43">
        <f t="shared" si="23"/>
        <v>13.424054883413131</v>
      </c>
      <c r="AJ43">
        <f t="shared" si="24"/>
        <v>0.40902442328506583</v>
      </c>
      <c r="AK43">
        <f t="shared" si="25"/>
        <v>20.84505488341313</v>
      </c>
      <c r="AL43">
        <f t="shared" si="56"/>
        <v>305.08109325000601</v>
      </c>
      <c r="AM43">
        <f t="shared" si="26"/>
        <v>5.3246695627964531</v>
      </c>
      <c r="AN43">
        <f t="shared" si="27"/>
        <v>0.99829489245521863</v>
      </c>
      <c r="AO43" t="s">
        <v>137</v>
      </c>
      <c r="AP43">
        <f t="shared" si="28"/>
        <v>8.268491909645391</v>
      </c>
      <c r="AQ43">
        <f t="shared" si="29"/>
        <v>8</v>
      </c>
      <c r="AR43">
        <f t="shared" si="30"/>
        <v>16</v>
      </c>
      <c r="AS43">
        <f t="shared" si="31"/>
        <v>6</v>
      </c>
      <c r="AT43">
        <f t="shared" si="32"/>
        <v>0.14431240799782555</v>
      </c>
      <c r="AU43">
        <f t="shared" si="33"/>
        <v>7.5947300011909311</v>
      </c>
      <c r="AV43" s="18">
        <f t="shared" si="34"/>
        <v>0.50631533341272872</v>
      </c>
      <c r="AW43">
        <f t="shared" si="35"/>
        <v>0.13255304432077461</v>
      </c>
      <c r="AX43">
        <f t="shared" si="36"/>
        <v>3.2788853148246369</v>
      </c>
      <c r="AY43" t="str">
        <f t="shared" si="37"/>
        <v>POSITIF</v>
      </c>
      <c r="AZ43">
        <f t="shared" si="38"/>
        <v>3</v>
      </c>
      <c r="BA43">
        <f t="shared" si="39"/>
        <v>16</v>
      </c>
      <c r="BB43">
        <f t="shared" si="40"/>
        <v>43</v>
      </c>
      <c r="BC43">
        <f t="shared" si="41"/>
        <v>5.7227344538980755E-2</v>
      </c>
      <c r="BD43">
        <f t="shared" si="42"/>
        <v>-1.7246802429685908</v>
      </c>
      <c r="BE43">
        <f t="shared" si="43"/>
        <v>-0.12222152900771403</v>
      </c>
      <c r="BF43">
        <f t="shared" si="44"/>
        <v>1.9428132568574878</v>
      </c>
      <c r="BG43">
        <f t="shared" si="45"/>
        <v>-99.716067194632998</v>
      </c>
      <c r="BH43">
        <f t="shared" si="46"/>
        <v>0.50631533341272872</v>
      </c>
      <c r="BI43">
        <f t="shared" si="47"/>
        <v>80.283932805367002</v>
      </c>
      <c r="BJ43">
        <f t="shared" si="48"/>
        <v>80</v>
      </c>
      <c r="BK43">
        <f t="shared" si="49"/>
        <v>17</v>
      </c>
      <c r="BL43">
        <f t="shared" si="50"/>
        <v>2</v>
      </c>
      <c r="BM43">
        <f t="shared" si="51"/>
        <v>34.231694315915604</v>
      </c>
      <c r="BN43" t="str">
        <f t="shared" si="52"/>
        <v>POSITIF</v>
      </c>
      <c r="BO43">
        <f t="shared" si="53"/>
        <v>34</v>
      </c>
      <c r="BP43">
        <f t="shared" si="54"/>
        <v>13</v>
      </c>
      <c r="BQ43">
        <f t="shared" si="55"/>
        <v>54</v>
      </c>
    </row>
    <row r="44" spans="1:69">
      <c r="A44">
        <f t="shared" ref="A44" si="84">A42</f>
        <v>-7.0027777777777782</v>
      </c>
      <c r="B44">
        <f t="shared" si="71"/>
        <v>111.315</v>
      </c>
      <c r="C44">
        <f>INT(G3/15)</f>
        <v>7</v>
      </c>
      <c r="D44">
        <f>L3</f>
        <v>2014</v>
      </c>
      <c r="E44">
        <f>L2</f>
        <v>3</v>
      </c>
      <c r="F44">
        <f>L4-1</f>
        <v>29</v>
      </c>
      <c r="H44">
        <v>8</v>
      </c>
      <c r="I44">
        <v>15</v>
      </c>
      <c r="J44">
        <f t="shared" si="0"/>
        <v>8.25</v>
      </c>
      <c r="L44">
        <f t="shared" si="1"/>
        <v>20</v>
      </c>
      <c r="M44">
        <f t="shared" si="2"/>
        <v>-13</v>
      </c>
      <c r="N44">
        <f t="shared" si="3"/>
        <v>2456745.5520833335</v>
      </c>
      <c r="O44">
        <f>'delta T'!F19/86400</f>
        <v>7.9449039617955674E-4</v>
      </c>
      <c r="P44">
        <f t="shared" si="4"/>
        <v>2456745.5528778238</v>
      </c>
      <c r="Q44">
        <f t="shared" si="5"/>
        <v>0.14238337790072067</v>
      </c>
      <c r="R44">
        <f t="shared" si="6"/>
        <v>6.3772811502531113</v>
      </c>
      <c r="S44">
        <f t="shared" si="7"/>
        <v>83.195482931952029</v>
      </c>
      <c r="T44">
        <f t="shared" si="8"/>
        <v>1.9048364754208389</v>
      </c>
      <c r="U44">
        <f t="shared" si="9"/>
        <v>0.11130455339728801</v>
      </c>
      <c r="V44">
        <f t="shared" si="10"/>
        <v>1.4520350999493083</v>
      </c>
      <c r="W44">
        <f t="shared" si="11"/>
        <v>1.6702619898128171E-2</v>
      </c>
      <c r="X44">
        <f t="shared" si="12"/>
        <v>8.2821176256739495</v>
      </c>
      <c r="Y44">
        <f t="shared" si="13"/>
        <v>85.100319407372865</v>
      </c>
      <c r="Z44">
        <f t="shared" si="14"/>
        <v>1.485280768157486</v>
      </c>
      <c r="AA44">
        <f t="shared" si="15"/>
        <v>209.65566598093349</v>
      </c>
      <c r="AB44">
        <f t="shared" si="16"/>
        <v>3.6591816668287565</v>
      </c>
      <c r="AC44">
        <f t="shared" si="17"/>
        <v>23.437439532348606</v>
      </c>
      <c r="AD44">
        <f t="shared" si="18"/>
        <v>-2.0663887418875611E-3</v>
      </c>
      <c r="AE44">
        <f t="shared" si="19"/>
        <v>23.435373143606718</v>
      </c>
      <c r="AF44">
        <f t="shared" si="20"/>
        <v>2456745.5</v>
      </c>
      <c r="AG44">
        <f t="shared" si="21"/>
        <v>0.14238193018480494</v>
      </c>
      <c r="AH44">
        <f t="shared" si="22"/>
        <v>12.421316974063132</v>
      </c>
      <c r="AI44">
        <f t="shared" si="23"/>
        <v>13.674739360750632</v>
      </c>
      <c r="AJ44">
        <f t="shared" si="24"/>
        <v>0.40902442278939111</v>
      </c>
      <c r="AK44">
        <f t="shared" si="25"/>
        <v>21.095739360750631</v>
      </c>
      <c r="AL44">
        <f t="shared" si="56"/>
        <v>308.831878275458</v>
      </c>
      <c r="AM44">
        <f t="shared" si="26"/>
        <v>5.3901331110250892</v>
      </c>
      <c r="AN44">
        <f t="shared" si="27"/>
        <v>0.99829787481743981</v>
      </c>
      <c r="AO44" t="s">
        <v>137</v>
      </c>
      <c r="AP44">
        <f t="shared" si="28"/>
        <v>8.2787927046428713</v>
      </c>
      <c r="AQ44">
        <f t="shared" si="29"/>
        <v>8</v>
      </c>
      <c r="AR44">
        <f t="shared" si="30"/>
        <v>16</v>
      </c>
      <c r="AS44">
        <f t="shared" si="31"/>
        <v>43</v>
      </c>
      <c r="AT44">
        <f t="shared" si="32"/>
        <v>0.14449219078610456</v>
      </c>
      <c r="AU44">
        <f t="shared" si="33"/>
        <v>7.6042121358014256</v>
      </c>
      <c r="AV44" s="18">
        <f t="shared" si="34"/>
        <v>0.50694747572009502</v>
      </c>
      <c r="AW44">
        <f t="shared" si="35"/>
        <v>0.13271853878984505</v>
      </c>
      <c r="AX44">
        <f t="shared" si="36"/>
        <v>3.2829461027855817</v>
      </c>
      <c r="AY44" t="str">
        <f t="shared" si="37"/>
        <v>POSITIF</v>
      </c>
      <c r="AZ44">
        <f t="shared" si="38"/>
        <v>3</v>
      </c>
      <c r="BA44">
        <f t="shared" si="39"/>
        <v>16</v>
      </c>
      <c r="BB44">
        <f t="shared" si="40"/>
        <v>58</v>
      </c>
      <c r="BC44">
        <f t="shared" si="41"/>
        <v>5.7298218659124586E-2</v>
      </c>
      <c r="BD44">
        <f t="shared" si="42"/>
        <v>-1.7403736896862512</v>
      </c>
      <c r="BE44">
        <f t="shared" si="43"/>
        <v>-0.12222152900771403</v>
      </c>
      <c r="BF44">
        <f t="shared" si="44"/>
        <v>1.9428132568574878</v>
      </c>
      <c r="BG44">
        <f t="shared" si="45"/>
        <v>-100.72808540536531</v>
      </c>
      <c r="BH44">
        <f t="shared" si="46"/>
        <v>0.50694747572009502</v>
      </c>
      <c r="BI44">
        <f t="shared" si="47"/>
        <v>79.271914594634694</v>
      </c>
      <c r="BJ44">
        <f t="shared" si="48"/>
        <v>79</v>
      </c>
      <c r="BK44">
        <f t="shared" si="49"/>
        <v>16</v>
      </c>
      <c r="BL44">
        <f t="shared" si="50"/>
        <v>18</v>
      </c>
      <c r="BM44">
        <f t="shared" si="51"/>
        <v>37.905184125639849</v>
      </c>
      <c r="BN44" t="str">
        <f t="shared" si="52"/>
        <v>POSITIF</v>
      </c>
      <c r="BO44">
        <f t="shared" si="53"/>
        <v>37</v>
      </c>
      <c r="BP44">
        <f t="shared" si="54"/>
        <v>54</v>
      </c>
      <c r="BQ44">
        <f t="shared" si="55"/>
        <v>18</v>
      </c>
    </row>
    <row r="45" spans="1:69">
      <c r="A45">
        <f t="shared" ref="A45" si="85">A43</f>
        <v>-7.0027777777777782</v>
      </c>
      <c r="B45">
        <f t="shared" si="71"/>
        <v>111.315</v>
      </c>
      <c r="C45">
        <f>INT(G3/15)</f>
        <v>7</v>
      </c>
      <c r="D45">
        <f>L3</f>
        <v>2014</v>
      </c>
      <c r="E45">
        <f>L2</f>
        <v>3</v>
      </c>
      <c r="F45">
        <f>L4-1</f>
        <v>29</v>
      </c>
      <c r="H45">
        <v>8</v>
      </c>
      <c r="I45">
        <v>30</v>
      </c>
      <c r="J45">
        <f t="shared" si="0"/>
        <v>8.5</v>
      </c>
      <c r="L45">
        <f t="shared" si="1"/>
        <v>20</v>
      </c>
      <c r="M45">
        <f t="shared" si="2"/>
        <v>-13</v>
      </c>
      <c r="N45">
        <f t="shared" si="3"/>
        <v>2456745.5625</v>
      </c>
      <c r="O45">
        <f>'delta T'!F19/86400</f>
        <v>7.9449039617955674E-4</v>
      </c>
      <c r="P45">
        <f t="shared" si="4"/>
        <v>2456745.5632944903</v>
      </c>
      <c r="Q45">
        <f t="shared" si="5"/>
        <v>0.14238366309350675</v>
      </c>
      <c r="R45">
        <f t="shared" si="6"/>
        <v>6.387548310092825</v>
      </c>
      <c r="S45">
        <f t="shared" si="7"/>
        <v>83.205749601403113</v>
      </c>
      <c r="T45">
        <f t="shared" si="8"/>
        <v>1.9048700890287462</v>
      </c>
      <c r="U45">
        <f t="shared" si="9"/>
        <v>0.11148374914131955</v>
      </c>
      <c r="V45">
        <f t="shared" si="10"/>
        <v>1.4522142871344439</v>
      </c>
      <c r="W45">
        <f t="shared" si="11"/>
        <v>1.6702619886150072E-2</v>
      </c>
      <c r="X45">
        <f t="shared" si="12"/>
        <v>8.292418399121571</v>
      </c>
      <c r="Y45">
        <f t="shared" si="13"/>
        <v>85.110619690431861</v>
      </c>
      <c r="Z45">
        <f t="shared" si="14"/>
        <v>1.4854605420107529</v>
      </c>
      <c r="AA45">
        <f t="shared" si="15"/>
        <v>209.65511437922484</v>
      </c>
      <c r="AB45">
        <f t="shared" si="16"/>
        <v>3.6591720395627809</v>
      </c>
      <c r="AC45">
        <f t="shared" si="17"/>
        <v>23.43743952863991</v>
      </c>
      <c r="AD45">
        <f t="shared" si="18"/>
        <v>-2.0664134528914756E-3</v>
      </c>
      <c r="AE45">
        <f t="shared" si="19"/>
        <v>23.435373115187019</v>
      </c>
      <c r="AF45">
        <f t="shared" si="20"/>
        <v>2456745.5</v>
      </c>
      <c r="AG45">
        <f t="shared" si="21"/>
        <v>0.14238193018480494</v>
      </c>
      <c r="AH45">
        <f t="shared" si="22"/>
        <v>12.421316974063132</v>
      </c>
      <c r="AI45">
        <f t="shared" si="23"/>
        <v>13.925423838088131</v>
      </c>
      <c r="AJ45">
        <f t="shared" si="24"/>
        <v>0.40902442229337382</v>
      </c>
      <c r="AK45">
        <f t="shared" si="25"/>
        <v>21.346423838088132</v>
      </c>
      <c r="AL45">
        <f t="shared" si="56"/>
        <v>312.58266328045823</v>
      </c>
      <c r="AM45">
        <f t="shared" si="26"/>
        <v>5.4555966588967753</v>
      </c>
      <c r="AN45">
        <f t="shared" si="27"/>
        <v>0.99830085722561979</v>
      </c>
      <c r="AO45" t="s">
        <v>137</v>
      </c>
      <c r="AP45">
        <f t="shared" si="28"/>
        <v>8.2890934380997798</v>
      </c>
      <c r="AQ45">
        <f t="shared" si="29"/>
        <v>8</v>
      </c>
      <c r="AR45">
        <f t="shared" si="30"/>
        <v>17</v>
      </c>
      <c r="AS45">
        <f t="shared" si="31"/>
        <v>20</v>
      </c>
      <c r="AT45">
        <f t="shared" si="32"/>
        <v>0.14467197250029795</v>
      </c>
      <c r="AU45">
        <f t="shared" si="33"/>
        <v>7.6136942908637453</v>
      </c>
      <c r="AV45" s="18">
        <f t="shared" si="34"/>
        <v>0.50757961939091634</v>
      </c>
      <c r="AW45">
        <f t="shared" si="35"/>
        <v>0.13288403361586718</v>
      </c>
      <c r="AX45">
        <f t="shared" si="36"/>
        <v>3.2870067767560815</v>
      </c>
      <c r="AY45" t="str">
        <f t="shared" si="37"/>
        <v>POSITIF</v>
      </c>
      <c r="AZ45">
        <f t="shared" si="38"/>
        <v>3</v>
      </c>
      <c r="BA45">
        <f t="shared" si="39"/>
        <v>17</v>
      </c>
      <c r="BB45">
        <f t="shared" si="40"/>
        <v>13</v>
      </c>
      <c r="BC45">
        <f t="shared" si="41"/>
        <v>5.7369090789759838E-2</v>
      </c>
      <c r="BD45">
        <f t="shared" si="42"/>
        <v>-1.7580367395536718</v>
      </c>
      <c r="BE45">
        <f t="shared" si="43"/>
        <v>-0.12222152900771403</v>
      </c>
      <c r="BF45">
        <f t="shared" si="44"/>
        <v>1.9428132568574878</v>
      </c>
      <c r="BG45">
        <f t="shared" si="45"/>
        <v>-101.88116342505572</v>
      </c>
      <c r="BH45">
        <f t="shared" si="46"/>
        <v>0.50757961939091634</v>
      </c>
      <c r="BI45">
        <f t="shared" si="47"/>
        <v>78.118836574944282</v>
      </c>
      <c r="BJ45">
        <f t="shared" si="48"/>
        <v>78</v>
      </c>
      <c r="BK45">
        <f t="shared" si="49"/>
        <v>7</v>
      </c>
      <c r="BL45">
        <f t="shared" si="50"/>
        <v>7</v>
      </c>
      <c r="BM45">
        <f t="shared" si="51"/>
        <v>41.568132187151591</v>
      </c>
      <c r="BN45" t="str">
        <f t="shared" si="52"/>
        <v>POSITIF</v>
      </c>
      <c r="BO45">
        <f t="shared" si="53"/>
        <v>41</v>
      </c>
      <c r="BP45">
        <f t="shared" si="54"/>
        <v>34</v>
      </c>
      <c r="BQ45">
        <f t="shared" si="55"/>
        <v>5</v>
      </c>
    </row>
    <row r="46" spans="1:69">
      <c r="A46">
        <f t="shared" ref="A46" si="86">A44</f>
        <v>-7.0027777777777782</v>
      </c>
      <c r="B46">
        <f t="shared" si="71"/>
        <v>111.315</v>
      </c>
      <c r="C46">
        <f>INT(G3/15)</f>
        <v>7</v>
      </c>
      <c r="D46">
        <f>L3</f>
        <v>2014</v>
      </c>
      <c r="E46">
        <f>L2</f>
        <v>3</v>
      </c>
      <c r="F46">
        <f>L4-1</f>
        <v>29</v>
      </c>
      <c r="H46">
        <v>8</v>
      </c>
      <c r="I46">
        <v>45</v>
      </c>
      <c r="J46">
        <f t="shared" si="0"/>
        <v>8.75</v>
      </c>
      <c r="L46">
        <f t="shared" si="1"/>
        <v>20</v>
      </c>
      <c r="M46">
        <f t="shared" si="2"/>
        <v>-13</v>
      </c>
      <c r="N46">
        <f t="shared" si="3"/>
        <v>2456745.572916667</v>
      </c>
      <c r="O46">
        <f>O15</f>
        <v>7.9449039617955674E-4</v>
      </c>
      <c r="P46">
        <f t="shared" si="4"/>
        <v>2456745.5737111573</v>
      </c>
      <c r="Q46">
        <f t="shared" si="5"/>
        <v>0.14238394828630557</v>
      </c>
      <c r="R46">
        <f t="shared" si="6"/>
        <v>6.3978154703918335</v>
      </c>
      <c r="S46">
        <f t="shared" si="7"/>
        <v>83.216016271313492</v>
      </c>
      <c r="T46">
        <f t="shared" si="8"/>
        <v>1.9049036410983122</v>
      </c>
      <c r="U46">
        <f t="shared" si="9"/>
        <v>0.11166294489336728</v>
      </c>
      <c r="V46">
        <f t="shared" si="10"/>
        <v>1.4523934743275952</v>
      </c>
      <c r="W46">
        <f t="shared" si="11"/>
        <v>1.6702619874171976E-2</v>
      </c>
      <c r="X46">
        <f t="shared" si="12"/>
        <v>8.3027191114901449</v>
      </c>
      <c r="Y46">
        <f t="shared" si="13"/>
        <v>85.120919912411807</v>
      </c>
      <c r="Z46">
        <f t="shared" si="14"/>
        <v>1.4856403147979893</v>
      </c>
      <c r="AA46">
        <f t="shared" si="15"/>
        <v>209.65456277749152</v>
      </c>
      <c r="AB46">
        <f t="shared" si="16"/>
        <v>3.6591624122963746</v>
      </c>
      <c r="AC46">
        <f t="shared" si="17"/>
        <v>23.437439524931214</v>
      </c>
      <c r="AD46">
        <f t="shared" si="18"/>
        <v>-2.0664381835242677E-3</v>
      </c>
      <c r="AE46">
        <f t="shared" si="19"/>
        <v>23.435373086747688</v>
      </c>
      <c r="AF46">
        <f t="shared" si="20"/>
        <v>2456745.5</v>
      </c>
      <c r="AG46">
        <f t="shared" si="21"/>
        <v>0.14238193018480494</v>
      </c>
      <c r="AH46">
        <f t="shared" si="22"/>
        <v>12.421316974063132</v>
      </c>
      <c r="AI46">
        <f t="shared" si="23"/>
        <v>14.176108315425632</v>
      </c>
      <c r="AJ46">
        <f t="shared" si="24"/>
        <v>0.40902442179701387</v>
      </c>
      <c r="AK46">
        <f t="shared" si="25"/>
        <v>21.597108315425633</v>
      </c>
      <c r="AL46">
        <f t="shared" si="56"/>
        <v>316.33344826448888</v>
      </c>
      <c r="AM46">
        <f t="shared" si="26"/>
        <v>5.5210602064024732</v>
      </c>
      <c r="AN46">
        <f t="shared" si="27"/>
        <v>0.9983038396797953</v>
      </c>
      <c r="AO46" t="s">
        <v>137</v>
      </c>
      <c r="AP46">
        <f t="shared" si="28"/>
        <v>8.2993941104774187</v>
      </c>
      <c r="AQ46">
        <f t="shared" si="29"/>
        <v>8</v>
      </c>
      <c r="AR46">
        <f t="shared" si="30"/>
        <v>17</v>
      </c>
      <c r="AS46">
        <f t="shared" si="31"/>
        <v>57</v>
      </c>
      <c r="AT46">
        <f t="shared" si="32"/>
        <v>0.14485175314845697</v>
      </c>
      <c r="AU46">
        <f t="shared" si="33"/>
        <v>7.6231764668956492</v>
      </c>
      <c r="AV46" s="18">
        <f t="shared" si="34"/>
        <v>0.50821176445970995</v>
      </c>
      <c r="AW46">
        <f t="shared" si="35"/>
        <v>0.1330495288078776</v>
      </c>
      <c r="AX46">
        <f t="shared" si="36"/>
        <v>3.291067336807632</v>
      </c>
      <c r="AY46" t="str">
        <f t="shared" si="37"/>
        <v>POSITIF</v>
      </c>
      <c r="AZ46">
        <f t="shared" si="38"/>
        <v>3</v>
      </c>
      <c r="BA46">
        <f t="shared" si="39"/>
        <v>17</v>
      </c>
      <c r="BB46">
        <f t="shared" si="40"/>
        <v>27</v>
      </c>
      <c r="BC46">
        <f t="shared" si="41"/>
        <v>5.7439960932134347E-2</v>
      </c>
      <c r="BD46">
        <f t="shared" si="42"/>
        <v>-1.7781617475296454</v>
      </c>
      <c r="BE46">
        <f t="shared" si="43"/>
        <v>-0.12222152900771403</v>
      </c>
      <c r="BF46">
        <f t="shared" si="44"/>
        <v>1.9428132568574878</v>
      </c>
      <c r="BG46">
        <f t="shared" si="45"/>
        <v>-103.21303092573868</v>
      </c>
      <c r="BH46">
        <f t="shared" si="46"/>
        <v>0.50821176445970995</v>
      </c>
      <c r="BI46">
        <f t="shared" si="47"/>
        <v>76.786969074261322</v>
      </c>
      <c r="BJ46">
        <f t="shared" si="48"/>
        <v>76</v>
      </c>
      <c r="BK46">
        <f t="shared" si="49"/>
        <v>47</v>
      </c>
      <c r="BL46">
        <f t="shared" si="50"/>
        <v>13</v>
      </c>
      <c r="BM46">
        <f t="shared" si="51"/>
        <v>45.217912874912358</v>
      </c>
      <c r="BN46" t="str">
        <f t="shared" si="52"/>
        <v>POSITIF</v>
      </c>
      <c r="BO46">
        <f t="shared" si="53"/>
        <v>45</v>
      </c>
      <c r="BP46">
        <f t="shared" si="54"/>
        <v>13</v>
      </c>
      <c r="BQ46">
        <f t="shared" si="55"/>
        <v>4</v>
      </c>
    </row>
    <row r="47" spans="1:69">
      <c r="A47">
        <f t="shared" ref="A47" si="87">A45</f>
        <v>-7.0027777777777782</v>
      </c>
      <c r="B47">
        <f t="shared" si="71"/>
        <v>111.315</v>
      </c>
      <c r="C47">
        <f>INT(G3/15)</f>
        <v>7</v>
      </c>
      <c r="D47">
        <f>L3</f>
        <v>2014</v>
      </c>
      <c r="E47">
        <f>L2</f>
        <v>3</v>
      </c>
      <c r="F47">
        <f>L4-1</f>
        <v>29</v>
      </c>
      <c r="H47">
        <v>9</v>
      </c>
      <c r="I47">
        <v>0</v>
      </c>
      <c r="J47">
        <f t="shared" si="0"/>
        <v>9</v>
      </c>
      <c r="L47">
        <f t="shared" si="1"/>
        <v>20</v>
      </c>
      <c r="M47">
        <f t="shared" si="2"/>
        <v>-13</v>
      </c>
      <c r="N47">
        <f t="shared" si="3"/>
        <v>2456745.5833333335</v>
      </c>
      <c r="O47">
        <f>O15</f>
        <v>7.9449039617955674E-4</v>
      </c>
      <c r="P47">
        <f t="shared" si="4"/>
        <v>2456745.5841278238</v>
      </c>
      <c r="Q47">
        <f t="shared" si="5"/>
        <v>0.14238423347909165</v>
      </c>
      <c r="R47">
        <f t="shared" si="6"/>
        <v>6.4080826302324567</v>
      </c>
      <c r="S47">
        <f t="shared" si="7"/>
        <v>83.226282940764577</v>
      </c>
      <c r="T47">
        <f t="shared" si="8"/>
        <v>1.9049371316261405</v>
      </c>
      <c r="U47">
        <f t="shared" si="9"/>
        <v>0.1118421406374147</v>
      </c>
      <c r="V47">
        <f t="shared" si="10"/>
        <v>1.4525726615127308</v>
      </c>
      <c r="W47">
        <f t="shared" si="11"/>
        <v>1.6702619862193877E-2</v>
      </c>
      <c r="X47">
        <f t="shared" si="12"/>
        <v>8.3130197618585981</v>
      </c>
      <c r="Y47">
        <f t="shared" si="13"/>
        <v>85.131220072390718</v>
      </c>
      <c r="Z47">
        <f t="shared" si="14"/>
        <v>1.4858200865031035</v>
      </c>
      <c r="AA47">
        <f t="shared" si="15"/>
        <v>209.65401117578287</v>
      </c>
      <c r="AB47">
        <f t="shared" si="16"/>
        <v>3.6591527850303991</v>
      </c>
      <c r="AC47">
        <f t="shared" si="17"/>
        <v>23.437439521222519</v>
      </c>
      <c r="AD47">
        <f t="shared" si="18"/>
        <v>-2.0664629337821122E-3</v>
      </c>
      <c r="AE47">
        <f t="shared" si="19"/>
        <v>23.435373058288736</v>
      </c>
      <c r="AF47">
        <f t="shared" si="20"/>
        <v>2456745.5</v>
      </c>
      <c r="AG47">
        <f t="shared" si="21"/>
        <v>0.14238193018480494</v>
      </c>
      <c r="AH47">
        <f t="shared" si="22"/>
        <v>12.421316974063132</v>
      </c>
      <c r="AI47">
        <f t="shared" si="23"/>
        <v>14.426792792763131</v>
      </c>
      <c r="AJ47">
        <f t="shared" si="24"/>
        <v>0.40902442130031141</v>
      </c>
      <c r="AK47">
        <f t="shared" si="25"/>
        <v>21.84779279276313</v>
      </c>
      <c r="AL47">
        <f t="shared" si="56"/>
        <v>320.08423322830458</v>
      </c>
      <c r="AM47">
        <f t="shared" si="26"/>
        <v>5.5865237535553538</v>
      </c>
      <c r="AN47">
        <f t="shared" si="27"/>
        <v>0.99830682217960265</v>
      </c>
      <c r="AO47" t="s">
        <v>137</v>
      </c>
      <c r="AP47">
        <f t="shared" si="28"/>
        <v>8.309694720854722</v>
      </c>
      <c r="AQ47">
        <f t="shared" si="29"/>
        <v>8</v>
      </c>
      <c r="AR47">
        <f t="shared" si="30"/>
        <v>18</v>
      </c>
      <c r="AS47">
        <f t="shared" si="31"/>
        <v>34</v>
      </c>
      <c r="AT47">
        <f t="shared" si="32"/>
        <v>0.145031532714506</v>
      </c>
      <c r="AU47">
        <f t="shared" si="33"/>
        <v>7.6326586631423705</v>
      </c>
      <c r="AV47" s="18">
        <f t="shared" si="34"/>
        <v>0.50884391087615799</v>
      </c>
      <c r="AW47">
        <f t="shared" si="35"/>
        <v>0.13321502435270313</v>
      </c>
      <c r="AX47">
        <f t="shared" si="36"/>
        <v>3.2951277824668068</v>
      </c>
      <c r="AY47" t="str">
        <f t="shared" si="37"/>
        <v>POSITIF</v>
      </c>
      <c r="AZ47">
        <f t="shared" si="38"/>
        <v>3</v>
      </c>
      <c r="BA47">
        <f t="shared" si="39"/>
        <v>17</v>
      </c>
      <c r="BB47">
        <f t="shared" si="40"/>
        <v>42</v>
      </c>
      <c r="BC47">
        <f t="shared" si="41"/>
        <v>5.7510829077985257E-2</v>
      </c>
      <c r="BD47">
        <f t="shared" si="42"/>
        <v>-1.801407220616871</v>
      </c>
      <c r="BE47">
        <f t="shared" si="43"/>
        <v>-0.12222152900771403</v>
      </c>
      <c r="BF47">
        <f t="shared" si="44"/>
        <v>1.9428132568574878</v>
      </c>
      <c r="BG47">
        <f t="shared" si="45"/>
        <v>-104.77526877933963</v>
      </c>
      <c r="BH47">
        <f t="shared" si="46"/>
        <v>0.50884391087615799</v>
      </c>
      <c r="BI47">
        <f t="shared" si="47"/>
        <v>75.224731220660374</v>
      </c>
      <c r="BJ47">
        <f t="shared" si="48"/>
        <v>75</v>
      </c>
      <c r="BK47">
        <f t="shared" si="49"/>
        <v>13</v>
      </c>
      <c r="BL47">
        <f t="shared" si="50"/>
        <v>29</v>
      </c>
      <c r="BM47">
        <f t="shared" si="51"/>
        <v>48.85098513993087</v>
      </c>
      <c r="BN47" t="str">
        <f t="shared" si="52"/>
        <v>POSITIF</v>
      </c>
      <c r="BO47">
        <f t="shared" si="53"/>
        <v>48</v>
      </c>
      <c r="BP47">
        <f t="shared" si="54"/>
        <v>51</v>
      </c>
      <c r="BQ47">
        <f t="shared" si="55"/>
        <v>3</v>
      </c>
    </row>
    <row r="48" spans="1:69">
      <c r="A48">
        <f t="shared" ref="A48" si="88">A46</f>
        <v>-7.0027777777777782</v>
      </c>
      <c r="B48">
        <f t="shared" si="71"/>
        <v>111.315</v>
      </c>
      <c r="C48">
        <f>INT(G3/15)</f>
        <v>7</v>
      </c>
      <c r="D48">
        <f>L3</f>
        <v>2014</v>
      </c>
      <c r="E48">
        <f>L2</f>
        <v>3</v>
      </c>
      <c r="F48">
        <f>L4-1</f>
        <v>29</v>
      </c>
      <c r="H48">
        <v>9</v>
      </c>
      <c r="I48">
        <v>15</v>
      </c>
      <c r="J48">
        <f t="shared" si="0"/>
        <v>9.25</v>
      </c>
      <c r="L48">
        <f t="shared" si="1"/>
        <v>20</v>
      </c>
      <c r="M48">
        <f t="shared" si="2"/>
        <v>-13</v>
      </c>
      <c r="N48">
        <f t="shared" si="3"/>
        <v>2456745.59375</v>
      </c>
      <c r="O48">
        <f t="shared" ref="O48:O110" si="89">O16</f>
        <v>7.9449039617955674E-4</v>
      </c>
      <c r="P48">
        <f t="shared" si="4"/>
        <v>2456745.5945444903</v>
      </c>
      <c r="Q48">
        <f t="shared" si="5"/>
        <v>0.14238451867187771</v>
      </c>
      <c r="R48">
        <f t="shared" si="6"/>
        <v>6.4183497900721704</v>
      </c>
      <c r="S48">
        <f t="shared" si="7"/>
        <v>83.236549610214752</v>
      </c>
      <c r="T48">
        <f t="shared" si="8"/>
        <v>1.9049705606133369</v>
      </c>
      <c r="U48">
        <f t="shared" si="9"/>
        <v>0.11202133638144623</v>
      </c>
      <c r="V48">
        <f t="shared" si="10"/>
        <v>1.4527518486978501</v>
      </c>
      <c r="W48">
        <f t="shared" si="11"/>
        <v>1.6702619850215782E-2</v>
      </c>
      <c r="X48">
        <f t="shared" si="12"/>
        <v>8.323320350685508</v>
      </c>
      <c r="Y48">
        <f t="shared" si="13"/>
        <v>85.141520170828088</v>
      </c>
      <c r="Z48">
        <f t="shared" si="14"/>
        <v>1.4859998571341151</v>
      </c>
      <c r="AA48">
        <f t="shared" si="15"/>
        <v>209.65345957407428</v>
      </c>
      <c r="AB48">
        <f t="shared" si="16"/>
        <v>3.6591431577644244</v>
      </c>
      <c r="AC48">
        <f t="shared" si="17"/>
        <v>23.437439517513823</v>
      </c>
      <c r="AD48">
        <f t="shared" si="18"/>
        <v>-2.0664877036644957E-3</v>
      </c>
      <c r="AE48">
        <f t="shared" si="19"/>
        <v>23.435373029810158</v>
      </c>
      <c r="AF48">
        <f t="shared" si="20"/>
        <v>2456745.5</v>
      </c>
      <c r="AG48">
        <f t="shared" si="21"/>
        <v>0.14238193018480494</v>
      </c>
      <c r="AH48">
        <f t="shared" si="22"/>
        <v>12.421316974063132</v>
      </c>
      <c r="AI48">
        <f t="shared" si="23"/>
        <v>14.677477270100631</v>
      </c>
      <c r="AJ48">
        <f t="shared" si="24"/>
        <v>0.40902442080326645</v>
      </c>
      <c r="AK48">
        <f t="shared" si="25"/>
        <v>22.098477270100631</v>
      </c>
      <c r="AL48">
        <f t="shared" si="56"/>
        <v>323.83501817139035</v>
      </c>
      <c r="AM48">
        <f t="shared" si="26"/>
        <v>5.6519873003464287</v>
      </c>
      <c r="AN48">
        <f t="shared" si="27"/>
        <v>0.99830980472507858</v>
      </c>
      <c r="AO48" t="s">
        <v>137</v>
      </c>
      <c r="AP48">
        <f t="shared" si="28"/>
        <v>8.3199952696902617</v>
      </c>
      <c r="AQ48">
        <f t="shared" si="29"/>
        <v>8</v>
      </c>
      <c r="AR48">
        <f t="shared" si="30"/>
        <v>19</v>
      </c>
      <c r="AS48">
        <f t="shared" si="31"/>
        <v>11</v>
      </c>
      <c r="AT48">
        <f t="shared" si="32"/>
        <v>0.14521131120644865</v>
      </c>
      <c r="AU48">
        <f t="shared" si="33"/>
        <v>7.64214088011913</v>
      </c>
      <c r="AV48" s="18">
        <f t="shared" si="34"/>
        <v>0.50947605867460866</v>
      </c>
      <c r="AW48">
        <f t="shared" si="35"/>
        <v>0.13338052025933608</v>
      </c>
      <c r="AX48">
        <f t="shared" si="36"/>
        <v>3.2991881138040338</v>
      </c>
      <c r="AY48" t="str">
        <f t="shared" si="37"/>
        <v>POSITIF</v>
      </c>
      <c r="AZ48">
        <f t="shared" si="38"/>
        <v>3</v>
      </c>
      <c r="BA48">
        <f t="shared" si="39"/>
        <v>17</v>
      </c>
      <c r="BB48">
        <f t="shared" si="40"/>
        <v>57</v>
      </c>
      <c r="BC48">
        <f t="shared" si="41"/>
        <v>5.7581695228541771E-2</v>
      </c>
      <c r="BD48">
        <f t="shared" si="42"/>
        <v>-1.8286734148614965</v>
      </c>
      <c r="BE48">
        <f t="shared" si="43"/>
        <v>-0.12222152900771403</v>
      </c>
      <c r="BF48">
        <f t="shared" si="44"/>
        <v>1.9428132568574878</v>
      </c>
      <c r="BG48">
        <f t="shared" si="45"/>
        <v>-106.64012389590584</v>
      </c>
      <c r="BH48">
        <f t="shared" si="46"/>
        <v>0.50947605867460866</v>
      </c>
      <c r="BI48">
        <f t="shared" si="47"/>
        <v>73.359876104094155</v>
      </c>
      <c r="BJ48">
        <f t="shared" si="48"/>
        <v>73</v>
      </c>
      <c r="BK48">
        <f t="shared" si="49"/>
        <v>21</v>
      </c>
      <c r="BL48">
        <f t="shared" si="50"/>
        <v>35</v>
      </c>
      <c r="BM48">
        <f t="shared" si="51"/>
        <v>52.462461437339961</v>
      </c>
      <c r="BN48" t="str">
        <f t="shared" si="52"/>
        <v>POSITIF</v>
      </c>
      <c r="BO48">
        <f t="shared" si="53"/>
        <v>52</v>
      </c>
      <c r="BP48">
        <f t="shared" si="54"/>
        <v>27</v>
      </c>
      <c r="BQ48">
        <f t="shared" si="55"/>
        <v>44</v>
      </c>
    </row>
    <row r="49" spans="1:69">
      <c r="A49">
        <f t="shared" ref="A49" si="90">A47</f>
        <v>-7.0027777777777782</v>
      </c>
      <c r="B49">
        <f t="shared" si="71"/>
        <v>111.315</v>
      </c>
      <c r="C49">
        <f>INT(G3/15)</f>
        <v>7</v>
      </c>
      <c r="D49">
        <f>L3</f>
        <v>2014</v>
      </c>
      <c r="E49">
        <f>L2</f>
        <v>3</v>
      </c>
      <c r="F49">
        <f>L4-1</f>
        <v>29</v>
      </c>
      <c r="H49">
        <v>9</v>
      </c>
      <c r="I49">
        <v>30</v>
      </c>
      <c r="J49">
        <f t="shared" si="0"/>
        <v>9.5</v>
      </c>
      <c r="L49">
        <f t="shared" si="1"/>
        <v>20</v>
      </c>
      <c r="M49">
        <f t="shared" si="2"/>
        <v>-13</v>
      </c>
      <c r="N49">
        <f t="shared" si="3"/>
        <v>2456745.604166667</v>
      </c>
      <c r="O49">
        <f t="shared" si="89"/>
        <v>7.9449039617955674E-4</v>
      </c>
      <c r="P49">
        <f t="shared" si="4"/>
        <v>2456745.6049611573</v>
      </c>
      <c r="Q49">
        <f t="shared" si="5"/>
        <v>0.14238480386467656</v>
      </c>
      <c r="R49">
        <f t="shared" si="6"/>
        <v>6.4286169503720885</v>
      </c>
      <c r="S49">
        <f t="shared" si="7"/>
        <v>83.246816280126041</v>
      </c>
      <c r="T49">
        <f t="shared" si="8"/>
        <v>1.9050039280610107</v>
      </c>
      <c r="U49">
        <f t="shared" si="9"/>
        <v>0.11220053213350985</v>
      </c>
      <c r="V49">
        <f t="shared" si="10"/>
        <v>1.4529310358910177</v>
      </c>
      <c r="W49">
        <f t="shared" si="11"/>
        <v>1.6702619838237683E-2</v>
      </c>
      <c r="X49">
        <f t="shared" si="12"/>
        <v>8.3336208784330985</v>
      </c>
      <c r="Y49">
        <f t="shared" si="13"/>
        <v>85.151820208187047</v>
      </c>
      <c r="Z49">
        <f t="shared" si="14"/>
        <v>1.4861796266991074</v>
      </c>
      <c r="AA49">
        <f t="shared" si="15"/>
        <v>209.65290797234096</v>
      </c>
      <c r="AB49">
        <f t="shared" si="16"/>
        <v>3.6591335304980186</v>
      </c>
      <c r="AC49">
        <f t="shared" si="17"/>
        <v>23.437439513805128</v>
      </c>
      <c r="AD49">
        <f t="shared" si="18"/>
        <v>-2.0665124931709116E-3</v>
      </c>
      <c r="AE49">
        <f t="shared" si="19"/>
        <v>23.435373001311955</v>
      </c>
      <c r="AF49">
        <f t="shared" si="20"/>
        <v>2456745.5</v>
      </c>
      <c r="AG49">
        <f t="shared" si="21"/>
        <v>0.14238193018480494</v>
      </c>
      <c r="AH49">
        <f t="shared" si="22"/>
        <v>12.421316974063132</v>
      </c>
      <c r="AI49">
        <f t="shared" si="23"/>
        <v>14.928161747438132</v>
      </c>
      <c r="AJ49">
        <f t="shared" si="24"/>
        <v>0.40902442030587899</v>
      </c>
      <c r="AK49">
        <f t="shared" si="25"/>
        <v>22.349161747438131</v>
      </c>
      <c r="AL49">
        <f t="shared" si="56"/>
        <v>327.58580309322747</v>
      </c>
      <c r="AM49">
        <f t="shared" si="26"/>
        <v>5.7174508467666438</v>
      </c>
      <c r="AN49">
        <f t="shared" si="27"/>
        <v>0.99831278731626061</v>
      </c>
      <c r="AO49" t="s">
        <v>137</v>
      </c>
      <c r="AP49">
        <f t="shared" si="28"/>
        <v>8.3302957574462599</v>
      </c>
      <c r="AQ49">
        <f t="shared" si="29"/>
        <v>8</v>
      </c>
      <c r="AR49">
        <f t="shared" si="30"/>
        <v>19</v>
      </c>
      <c r="AS49">
        <f t="shared" si="31"/>
        <v>49</v>
      </c>
      <c r="AT49">
        <f t="shared" si="32"/>
        <v>0.14539108863235217</v>
      </c>
      <c r="AU49">
        <f t="shared" si="33"/>
        <v>7.6516231183445154</v>
      </c>
      <c r="AV49" s="18">
        <f t="shared" si="34"/>
        <v>0.5101082078896344</v>
      </c>
      <c r="AW49">
        <f t="shared" si="35"/>
        <v>0.13354601653682752</v>
      </c>
      <c r="AX49">
        <f t="shared" si="36"/>
        <v>3.3032483308911722</v>
      </c>
      <c r="AY49" t="str">
        <f t="shared" si="37"/>
        <v>POSITIF</v>
      </c>
      <c r="AZ49">
        <f t="shared" si="38"/>
        <v>3</v>
      </c>
      <c r="BA49">
        <f t="shared" si="39"/>
        <v>18</v>
      </c>
      <c r="BB49">
        <f t="shared" si="40"/>
        <v>11</v>
      </c>
      <c r="BC49">
        <f t="shared" si="41"/>
        <v>5.7652559385058075E-2</v>
      </c>
      <c r="BD49">
        <f t="shared" si="42"/>
        <v>-1.8612212767182397</v>
      </c>
      <c r="BE49">
        <f t="shared" si="43"/>
        <v>-0.12222152900771403</v>
      </c>
      <c r="BF49">
        <f t="shared" si="44"/>
        <v>1.9428132568574878</v>
      </c>
      <c r="BG49">
        <f t="shared" si="45"/>
        <v>-108.91153484931056</v>
      </c>
      <c r="BH49">
        <f t="shared" si="46"/>
        <v>0.5101082078896344</v>
      </c>
      <c r="BI49">
        <f t="shared" si="47"/>
        <v>71.088465150689444</v>
      </c>
      <c r="BJ49">
        <f t="shared" si="48"/>
        <v>71</v>
      </c>
      <c r="BK49">
        <f t="shared" si="49"/>
        <v>5</v>
      </c>
      <c r="BL49">
        <f t="shared" si="50"/>
        <v>18</v>
      </c>
      <c r="BM49">
        <f t="shared" si="51"/>
        <v>56.045415380123117</v>
      </c>
      <c r="BN49" t="str">
        <f t="shared" si="52"/>
        <v>POSITIF</v>
      </c>
      <c r="BO49">
        <f t="shared" si="53"/>
        <v>56</v>
      </c>
      <c r="BP49">
        <f t="shared" si="54"/>
        <v>2</v>
      </c>
      <c r="BQ49">
        <f t="shared" si="55"/>
        <v>43</v>
      </c>
    </row>
    <row r="50" spans="1:69">
      <c r="A50">
        <f t="shared" ref="A50" si="91">A48</f>
        <v>-7.0027777777777782</v>
      </c>
      <c r="B50">
        <f t="shared" si="71"/>
        <v>111.315</v>
      </c>
      <c r="C50">
        <f>INT(G3/15)</f>
        <v>7</v>
      </c>
      <c r="D50">
        <f>L3</f>
        <v>2014</v>
      </c>
      <c r="E50">
        <f>L2</f>
        <v>3</v>
      </c>
      <c r="F50">
        <f>L4-1</f>
        <v>29</v>
      </c>
      <c r="H50">
        <v>9</v>
      </c>
      <c r="I50">
        <v>45</v>
      </c>
      <c r="J50">
        <f t="shared" si="0"/>
        <v>9.75</v>
      </c>
      <c r="L50">
        <f t="shared" si="1"/>
        <v>20</v>
      </c>
      <c r="M50">
        <f t="shared" si="2"/>
        <v>-13</v>
      </c>
      <c r="N50">
        <f t="shared" si="3"/>
        <v>2456745.6145833335</v>
      </c>
      <c r="O50">
        <f t="shared" si="89"/>
        <v>7.9449039617955674E-4</v>
      </c>
      <c r="P50">
        <f t="shared" si="4"/>
        <v>2456745.6153778238</v>
      </c>
      <c r="Q50">
        <f t="shared" si="5"/>
        <v>0.14238508905746261</v>
      </c>
      <c r="R50">
        <f t="shared" si="6"/>
        <v>6.4388841102108927</v>
      </c>
      <c r="S50">
        <f t="shared" si="7"/>
        <v>83.257082949576215</v>
      </c>
      <c r="T50">
        <f t="shared" si="8"/>
        <v>1.9050372339657753</v>
      </c>
      <c r="U50">
        <f t="shared" si="9"/>
        <v>0.11237972787752551</v>
      </c>
      <c r="V50">
        <f t="shared" si="10"/>
        <v>1.453110223076137</v>
      </c>
      <c r="W50">
        <f t="shared" si="11"/>
        <v>1.6702619826259587E-2</v>
      </c>
      <c r="X50">
        <f t="shared" si="12"/>
        <v>8.3439213441766675</v>
      </c>
      <c r="Y50">
        <f t="shared" si="13"/>
        <v>85.162120183541987</v>
      </c>
      <c r="Z50">
        <f t="shared" si="14"/>
        <v>1.4863593951819254</v>
      </c>
      <c r="AA50">
        <f t="shared" si="15"/>
        <v>209.65235637063236</v>
      </c>
      <c r="AB50">
        <f t="shared" si="16"/>
        <v>3.659123903232044</v>
      </c>
      <c r="AC50">
        <f t="shared" si="17"/>
        <v>23.437439510096432</v>
      </c>
      <c r="AD50">
        <f t="shared" si="18"/>
        <v>-2.0665373022975149E-3</v>
      </c>
      <c r="AE50">
        <f t="shared" si="19"/>
        <v>23.435372972794134</v>
      </c>
      <c r="AF50">
        <f t="shared" si="20"/>
        <v>2456745.5</v>
      </c>
      <c r="AG50">
        <f t="shared" si="21"/>
        <v>0.14238193018480494</v>
      </c>
      <c r="AH50">
        <f t="shared" si="22"/>
        <v>12.421316974063132</v>
      </c>
      <c r="AI50">
        <f t="shared" si="23"/>
        <v>15.178846224775631</v>
      </c>
      <c r="AJ50">
        <f t="shared" si="24"/>
        <v>0.40902441980814913</v>
      </c>
      <c r="AK50">
        <f t="shared" si="25"/>
        <v>22.599846224775632</v>
      </c>
      <c r="AL50">
        <f t="shared" si="56"/>
        <v>331.33658799457413</v>
      </c>
      <c r="AM50">
        <f t="shared" si="26"/>
        <v>5.7829143928292339</v>
      </c>
      <c r="AN50">
        <f t="shared" si="27"/>
        <v>0.99831576995278415</v>
      </c>
      <c r="AO50" t="s">
        <v>137</v>
      </c>
      <c r="AP50">
        <f t="shared" si="28"/>
        <v>8.34059618319802</v>
      </c>
      <c r="AQ50">
        <f t="shared" si="29"/>
        <v>8</v>
      </c>
      <c r="AR50">
        <f t="shared" si="30"/>
        <v>20</v>
      </c>
      <c r="AS50">
        <f t="shared" si="31"/>
        <v>26</v>
      </c>
      <c r="AT50">
        <f t="shared" si="32"/>
        <v>0.1455708649760776</v>
      </c>
      <c r="AU50">
        <f t="shared" si="33"/>
        <v>7.6611053770603705</v>
      </c>
      <c r="AV50" s="18">
        <f t="shared" si="34"/>
        <v>0.51074035847069132</v>
      </c>
      <c r="AW50">
        <f t="shared" si="35"/>
        <v>0.13371151317194513</v>
      </c>
      <c r="AX50">
        <f t="shared" si="36"/>
        <v>3.3073084332533922</v>
      </c>
      <c r="AY50" t="str">
        <f t="shared" si="37"/>
        <v>POSITIF</v>
      </c>
      <c r="AZ50">
        <f t="shared" si="38"/>
        <v>3</v>
      </c>
      <c r="BA50">
        <f t="shared" si="39"/>
        <v>18</v>
      </c>
      <c r="BB50">
        <f t="shared" si="40"/>
        <v>26</v>
      </c>
      <c r="BC50">
        <f t="shared" si="41"/>
        <v>5.7723421539246811E-2</v>
      </c>
      <c r="BD50">
        <f t="shared" si="42"/>
        <v>-1.9008648765210154</v>
      </c>
      <c r="BE50">
        <f t="shared" si="43"/>
        <v>-0.12222152900771403</v>
      </c>
      <c r="BF50">
        <f t="shared" si="44"/>
        <v>1.9428132568574878</v>
      </c>
      <c r="BG50">
        <f t="shared" si="45"/>
        <v>-111.74346250332358</v>
      </c>
      <c r="BH50">
        <f t="shared" si="46"/>
        <v>0.51074035847069132</v>
      </c>
      <c r="BI50">
        <f t="shared" si="47"/>
        <v>68.256537496676415</v>
      </c>
      <c r="BJ50">
        <f t="shared" si="48"/>
        <v>68</v>
      </c>
      <c r="BK50">
        <f t="shared" si="49"/>
        <v>15</v>
      </c>
      <c r="BL50">
        <f t="shared" si="50"/>
        <v>23</v>
      </c>
      <c r="BM50">
        <f t="shared" si="51"/>
        <v>59.58972998215387</v>
      </c>
      <c r="BN50" t="str">
        <f t="shared" si="52"/>
        <v>POSITIF</v>
      </c>
      <c r="BO50">
        <f t="shared" si="53"/>
        <v>59</v>
      </c>
      <c r="BP50">
        <f t="shared" si="54"/>
        <v>35</v>
      </c>
      <c r="BQ50">
        <f t="shared" si="55"/>
        <v>23</v>
      </c>
    </row>
    <row r="51" spans="1:69">
      <c r="A51">
        <f t="shared" ref="A51" si="92">A49</f>
        <v>-7.0027777777777782</v>
      </c>
      <c r="B51">
        <f t="shared" si="71"/>
        <v>111.315</v>
      </c>
      <c r="C51">
        <f>INT(G3/15)</f>
        <v>7</v>
      </c>
      <c r="D51">
        <f>L3</f>
        <v>2014</v>
      </c>
      <c r="E51">
        <f>L2</f>
        <v>3</v>
      </c>
      <c r="F51">
        <f>L4-1</f>
        <v>29</v>
      </c>
      <c r="H51">
        <v>10</v>
      </c>
      <c r="I51">
        <v>0</v>
      </c>
      <c r="J51">
        <f t="shared" si="0"/>
        <v>10</v>
      </c>
      <c r="L51">
        <f t="shared" si="1"/>
        <v>20</v>
      </c>
      <c r="M51">
        <f t="shared" si="2"/>
        <v>-13</v>
      </c>
      <c r="N51">
        <f t="shared" si="3"/>
        <v>2456745.625</v>
      </c>
      <c r="O51">
        <f t="shared" si="89"/>
        <v>7.9449039617955674E-4</v>
      </c>
      <c r="P51">
        <f t="shared" si="4"/>
        <v>2456745.6257944903</v>
      </c>
      <c r="Q51">
        <f t="shared" si="5"/>
        <v>0.14238537425024869</v>
      </c>
      <c r="R51">
        <f t="shared" si="6"/>
        <v>6.4491512700515159</v>
      </c>
      <c r="S51">
        <f t="shared" si="7"/>
        <v>83.2673496190273</v>
      </c>
      <c r="T51">
        <f t="shared" si="8"/>
        <v>1.9050704783287475</v>
      </c>
      <c r="U51">
        <f t="shared" si="9"/>
        <v>0.11255892362157292</v>
      </c>
      <c r="V51">
        <f t="shared" si="10"/>
        <v>1.4532894102612723</v>
      </c>
      <c r="W51">
        <f t="shared" si="11"/>
        <v>1.6702619814281491E-2</v>
      </c>
      <c r="X51">
        <f t="shared" si="12"/>
        <v>8.3542217483802634</v>
      </c>
      <c r="Y51">
        <f t="shared" si="13"/>
        <v>85.172420097356053</v>
      </c>
      <c r="Z51">
        <f t="shared" si="14"/>
        <v>1.4865391625906523</v>
      </c>
      <c r="AA51">
        <f t="shared" si="15"/>
        <v>209.65180476892371</v>
      </c>
      <c r="AB51">
        <f t="shared" si="16"/>
        <v>3.6591142759660684</v>
      </c>
      <c r="AC51">
        <f t="shared" si="17"/>
        <v>23.437439506387737</v>
      </c>
      <c r="AD51">
        <f t="shared" si="18"/>
        <v>-2.0665621310437974E-3</v>
      </c>
      <c r="AE51">
        <f t="shared" si="19"/>
        <v>23.435372944256692</v>
      </c>
      <c r="AF51">
        <f t="shared" si="20"/>
        <v>2456745.5</v>
      </c>
      <c r="AG51">
        <f t="shared" si="21"/>
        <v>0.14238193018480494</v>
      </c>
      <c r="AH51">
        <f t="shared" si="22"/>
        <v>12.421316974063132</v>
      </c>
      <c r="AI51">
        <f t="shared" si="23"/>
        <v>15.429530702113132</v>
      </c>
      <c r="AJ51">
        <f t="shared" si="24"/>
        <v>0.40902441931007683</v>
      </c>
      <c r="AK51">
        <f t="shared" si="25"/>
        <v>22.850530702113133</v>
      </c>
      <c r="AL51">
        <f t="shared" si="56"/>
        <v>335.08737287491005</v>
      </c>
      <c r="AM51">
        <f t="shared" si="26"/>
        <v>5.8483779385251173</v>
      </c>
      <c r="AN51">
        <f t="shared" si="27"/>
        <v>0.99831875263468683</v>
      </c>
      <c r="AO51" t="s">
        <v>137</v>
      </c>
      <c r="AP51">
        <f t="shared" si="28"/>
        <v>8.3508965474095884</v>
      </c>
      <c r="AQ51">
        <f t="shared" si="29"/>
        <v>8</v>
      </c>
      <c r="AR51">
        <f t="shared" si="30"/>
        <v>21</v>
      </c>
      <c r="AS51">
        <f t="shared" si="31"/>
        <v>3</v>
      </c>
      <c r="AT51">
        <f t="shared" si="32"/>
        <v>0.14575064024572407</v>
      </c>
      <c r="AU51">
        <f t="shared" si="33"/>
        <v>7.6705876567869424</v>
      </c>
      <c r="AV51" s="18">
        <f t="shared" si="34"/>
        <v>0.51137251045246279</v>
      </c>
      <c r="AW51">
        <f t="shared" si="35"/>
        <v>0.13387701017376891</v>
      </c>
      <c r="AX51">
        <f t="shared" si="36"/>
        <v>3.311368420963281</v>
      </c>
      <c r="AY51" t="str">
        <f t="shared" si="37"/>
        <v>POSITIF</v>
      </c>
      <c r="AZ51">
        <f t="shared" si="38"/>
        <v>3</v>
      </c>
      <c r="BA51">
        <f t="shared" si="39"/>
        <v>18</v>
      </c>
      <c r="BB51">
        <f t="shared" si="40"/>
        <v>40</v>
      </c>
      <c r="BC51">
        <f t="shared" si="41"/>
        <v>5.7794281692374876E-2</v>
      </c>
      <c r="BD51">
        <f t="shared" si="42"/>
        <v>-1.9502913382618217</v>
      </c>
      <c r="BE51">
        <f t="shared" si="43"/>
        <v>-0.12222152900771403</v>
      </c>
      <c r="BF51">
        <f t="shared" si="44"/>
        <v>1.9428132568574878</v>
      </c>
      <c r="BG51">
        <f t="shared" si="45"/>
        <v>-115.37104125112648</v>
      </c>
      <c r="BH51">
        <f t="shared" si="46"/>
        <v>0.51137251045246279</v>
      </c>
      <c r="BI51">
        <f t="shared" si="47"/>
        <v>64.628958748873515</v>
      </c>
      <c r="BJ51">
        <f t="shared" si="48"/>
        <v>64</v>
      </c>
      <c r="BK51">
        <f t="shared" si="49"/>
        <v>37</v>
      </c>
      <c r="BL51">
        <f t="shared" si="50"/>
        <v>44</v>
      </c>
      <c r="BM51">
        <f t="shared" si="51"/>
        <v>63.080106023937944</v>
      </c>
      <c r="BN51" t="str">
        <f t="shared" si="52"/>
        <v>POSITIF</v>
      </c>
      <c r="BO51">
        <f t="shared" si="53"/>
        <v>63</v>
      </c>
      <c r="BP51">
        <f t="shared" si="54"/>
        <v>4</v>
      </c>
      <c r="BQ51">
        <f t="shared" si="55"/>
        <v>48</v>
      </c>
    </row>
    <row r="52" spans="1:69">
      <c r="A52">
        <f t="shared" ref="A52" si="93">A50</f>
        <v>-7.0027777777777782</v>
      </c>
      <c r="B52">
        <f t="shared" si="71"/>
        <v>111.315</v>
      </c>
      <c r="C52">
        <f>INT(G3/15)</f>
        <v>7</v>
      </c>
      <c r="D52">
        <f>L3</f>
        <v>2014</v>
      </c>
      <c r="E52">
        <f>L2</f>
        <v>3</v>
      </c>
      <c r="F52">
        <f>L4-1</f>
        <v>29</v>
      </c>
      <c r="H52">
        <v>10</v>
      </c>
      <c r="I52">
        <v>15</v>
      </c>
      <c r="J52">
        <f t="shared" si="0"/>
        <v>10.25</v>
      </c>
      <c r="L52">
        <f t="shared" si="1"/>
        <v>20</v>
      </c>
      <c r="M52">
        <f t="shared" si="2"/>
        <v>-13</v>
      </c>
      <c r="N52">
        <f t="shared" si="3"/>
        <v>2456745.635416667</v>
      </c>
      <c r="O52">
        <f t="shared" si="89"/>
        <v>7.9449039617955674E-4</v>
      </c>
      <c r="P52">
        <f t="shared" si="4"/>
        <v>2456745.6362111573</v>
      </c>
      <c r="Q52">
        <f t="shared" si="5"/>
        <v>0.14238565944304751</v>
      </c>
      <c r="R52">
        <f t="shared" si="6"/>
        <v>6.4594184303505244</v>
      </c>
      <c r="S52">
        <f t="shared" si="7"/>
        <v>83.277616288937679</v>
      </c>
      <c r="T52">
        <f t="shared" si="8"/>
        <v>1.9051036611510219</v>
      </c>
      <c r="U52">
        <f t="shared" si="9"/>
        <v>0.11273811937362067</v>
      </c>
      <c r="V52">
        <f t="shared" si="10"/>
        <v>1.4534685974544239</v>
      </c>
      <c r="W52">
        <f t="shared" si="11"/>
        <v>1.6702619802303392E-2</v>
      </c>
      <c r="X52">
        <f t="shared" si="12"/>
        <v>8.3645220915015468</v>
      </c>
      <c r="Y52">
        <f t="shared" si="13"/>
        <v>85.182719950088696</v>
      </c>
      <c r="Z52">
        <f t="shared" si="14"/>
        <v>1.4867189289333076</v>
      </c>
      <c r="AA52">
        <f t="shared" si="15"/>
        <v>209.65125316719039</v>
      </c>
      <c r="AB52">
        <f t="shared" si="16"/>
        <v>3.6591046486996621</v>
      </c>
      <c r="AC52">
        <f t="shared" si="17"/>
        <v>23.437439502679041</v>
      </c>
      <c r="AD52">
        <f t="shared" si="18"/>
        <v>-2.0665869794092391E-3</v>
      </c>
      <c r="AE52">
        <f t="shared" si="19"/>
        <v>23.435372915699631</v>
      </c>
      <c r="AF52">
        <f t="shared" si="20"/>
        <v>2456745.5</v>
      </c>
      <c r="AG52">
        <f t="shared" si="21"/>
        <v>0.14238193018480494</v>
      </c>
      <c r="AH52">
        <f t="shared" si="22"/>
        <v>12.421316974063132</v>
      </c>
      <c r="AI52">
        <f t="shared" si="23"/>
        <v>15.680215179450631</v>
      </c>
      <c r="AJ52">
        <f t="shared" si="24"/>
        <v>0.40902441881166207</v>
      </c>
      <c r="AK52">
        <f t="shared" si="25"/>
        <v>23.10121517945063</v>
      </c>
      <c r="AL52">
        <f t="shared" si="56"/>
        <v>338.83815773372083</v>
      </c>
      <c r="AM52">
        <f t="shared" si="26"/>
        <v>5.9138414838453164</v>
      </c>
      <c r="AN52">
        <f t="shared" si="27"/>
        <v>0.99832173536200508</v>
      </c>
      <c r="AO52" t="s">
        <v>137</v>
      </c>
      <c r="AP52">
        <f t="shared" si="28"/>
        <v>8.361196850538624</v>
      </c>
      <c r="AQ52">
        <f t="shared" si="29"/>
        <v>8</v>
      </c>
      <c r="AR52">
        <f t="shared" si="30"/>
        <v>21</v>
      </c>
      <c r="AS52">
        <f t="shared" si="31"/>
        <v>40</v>
      </c>
      <c r="AT52">
        <f t="shared" si="32"/>
        <v>0.14593041444927921</v>
      </c>
      <c r="AU52">
        <f t="shared" si="33"/>
        <v>7.6800699580386045</v>
      </c>
      <c r="AV52" s="18">
        <f t="shared" si="34"/>
        <v>0.51200466386924026</v>
      </c>
      <c r="AW52">
        <f t="shared" si="35"/>
        <v>0.13404250755127639</v>
      </c>
      <c r="AX52">
        <f t="shared" si="36"/>
        <v>3.3154282940908928</v>
      </c>
      <c r="AY52" t="str">
        <f t="shared" si="37"/>
        <v>POSITIF</v>
      </c>
      <c r="AZ52">
        <f t="shared" si="38"/>
        <v>3</v>
      </c>
      <c r="BA52">
        <f t="shared" si="39"/>
        <v>18</v>
      </c>
      <c r="BB52">
        <f t="shared" si="40"/>
        <v>55</v>
      </c>
      <c r="BC52">
        <f t="shared" si="41"/>
        <v>5.7865139845664937E-2</v>
      </c>
      <c r="BD52">
        <f t="shared" si="42"/>
        <v>-2.0136045312863553</v>
      </c>
      <c r="BE52">
        <f t="shared" si="43"/>
        <v>-0.12222152900771403</v>
      </c>
      <c r="BF52">
        <f t="shared" si="44"/>
        <v>1.9428132568574878</v>
      </c>
      <c r="BG52">
        <f t="shared" si="45"/>
        <v>-120.16375397363991</v>
      </c>
      <c r="BH52">
        <f t="shared" si="46"/>
        <v>0.51200466386924026</v>
      </c>
      <c r="BI52">
        <f t="shared" si="47"/>
        <v>59.836246026360087</v>
      </c>
      <c r="BJ52">
        <f t="shared" si="48"/>
        <v>59</v>
      </c>
      <c r="BK52">
        <f t="shared" si="49"/>
        <v>50</v>
      </c>
      <c r="BL52">
        <f t="shared" si="50"/>
        <v>10</v>
      </c>
      <c r="BM52">
        <f t="shared" si="51"/>
        <v>66.492472740492289</v>
      </c>
      <c r="BN52" t="str">
        <f t="shared" si="52"/>
        <v>POSITIF</v>
      </c>
      <c r="BO52">
        <f t="shared" si="53"/>
        <v>66</v>
      </c>
      <c r="BP52">
        <f t="shared" si="54"/>
        <v>29</v>
      </c>
      <c r="BQ52">
        <f t="shared" si="55"/>
        <v>32</v>
      </c>
    </row>
    <row r="53" spans="1:69">
      <c r="A53">
        <f t="shared" ref="A53" si="94">A51</f>
        <v>-7.0027777777777782</v>
      </c>
      <c r="B53">
        <f t="shared" si="71"/>
        <v>111.315</v>
      </c>
      <c r="C53">
        <f>INT(G3/15)</f>
        <v>7</v>
      </c>
      <c r="D53">
        <f>L3</f>
        <v>2014</v>
      </c>
      <c r="E53">
        <f>L2</f>
        <v>3</v>
      </c>
      <c r="F53">
        <f>L4-1</f>
        <v>29</v>
      </c>
      <c r="H53">
        <v>10</v>
      </c>
      <c r="I53">
        <v>30</v>
      </c>
      <c r="J53">
        <f t="shared" si="0"/>
        <v>10.5</v>
      </c>
      <c r="L53">
        <f t="shared" si="1"/>
        <v>20</v>
      </c>
      <c r="M53">
        <f t="shared" si="2"/>
        <v>-13</v>
      </c>
      <c r="N53">
        <f t="shared" si="3"/>
        <v>2456745.6458333335</v>
      </c>
      <c r="O53">
        <f t="shared" si="89"/>
        <v>7.9449039617955674E-4</v>
      </c>
      <c r="P53">
        <f t="shared" si="4"/>
        <v>2456745.6466278238</v>
      </c>
      <c r="Q53">
        <f t="shared" si="5"/>
        <v>0.14238594463583359</v>
      </c>
      <c r="R53">
        <f t="shared" si="6"/>
        <v>6.4696855901911476</v>
      </c>
      <c r="S53">
        <f t="shared" si="7"/>
        <v>83.287882958388764</v>
      </c>
      <c r="T53">
        <f t="shared" si="8"/>
        <v>1.9051367824292464</v>
      </c>
      <c r="U53">
        <f t="shared" si="9"/>
        <v>0.11291731511766809</v>
      </c>
      <c r="V53">
        <f t="shared" si="10"/>
        <v>1.4536477846395592</v>
      </c>
      <c r="W53">
        <f t="shared" si="11"/>
        <v>1.6702619790325297E-2</v>
      </c>
      <c r="X53">
        <f t="shared" si="12"/>
        <v>8.3748223726203932</v>
      </c>
      <c r="Y53">
        <f t="shared" si="13"/>
        <v>85.193019740818016</v>
      </c>
      <c r="Z53">
        <f t="shared" si="14"/>
        <v>1.4868986941938005</v>
      </c>
      <c r="AA53">
        <f t="shared" si="15"/>
        <v>209.65070156548174</v>
      </c>
      <c r="AB53">
        <f t="shared" si="16"/>
        <v>3.6590950214336866</v>
      </c>
      <c r="AC53">
        <f t="shared" si="17"/>
        <v>23.437439498970345</v>
      </c>
      <c r="AD53">
        <f t="shared" si="18"/>
        <v>-2.0666118473899901E-3</v>
      </c>
      <c r="AE53">
        <f t="shared" si="19"/>
        <v>23.435372887122956</v>
      </c>
      <c r="AF53">
        <f t="shared" si="20"/>
        <v>2456745.5</v>
      </c>
      <c r="AG53">
        <f t="shared" si="21"/>
        <v>0.14238193018480494</v>
      </c>
      <c r="AH53">
        <f t="shared" si="22"/>
        <v>12.421316974063132</v>
      </c>
      <c r="AI53">
        <f t="shared" si="23"/>
        <v>15.930899656788132</v>
      </c>
      <c r="AJ53">
        <f t="shared" si="24"/>
        <v>0.40902441831290498</v>
      </c>
      <c r="AK53">
        <f t="shared" si="25"/>
        <v>23.351899656788131</v>
      </c>
      <c r="AL53">
        <f t="shared" si="56"/>
        <v>342.58894257176064</v>
      </c>
      <c r="AM53">
        <f t="shared" si="26"/>
        <v>5.979305028802993</v>
      </c>
      <c r="AN53">
        <f t="shared" si="27"/>
        <v>0.99832471813437529</v>
      </c>
      <c r="AO53" t="s">
        <v>137</v>
      </c>
      <c r="AP53">
        <f t="shared" si="28"/>
        <v>8.3714970916650042</v>
      </c>
      <c r="AQ53">
        <f t="shared" si="29"/>
        <v>8</v>
      </c>
      <c r="AR53">
        <f t="shared" si="30"/>
        <v>22</v>
      </c>
      <c r="AS53">
        <f t="shared" si="31"/>
        <v>17</v>
      </c>
      <c r="AT53">
        <f t="shared" si="32"/>
        <v>0.14611018757068386</v>
      </c>
      <c r="AU53">
        <f t="shared" si="33"/>
        <v>7.6895522800613572</v>
      </c>
      <c r="AV53" s="18">
        <f t="shared" si="34"/>
        <v>0.51263681867075717</v>
      </c>
      <c r="AW53">
        <f t="shared" si="35"/>
        <v>0.1342080052913078</v>
      </c>
      <c r="AX53">
        <f t="shared" si="36"/>
        <v>3.3194880521632344</v>
      </c>
      <c r="AY53" t="str">
        <f t="shared" si="37"/>
        <v>POSITIF</v>
      </c>
      <c r="AZ53">
        <f t="shared" si="38"/>
        <v>3</v>
      </c>
      <c r="BA53">
        <f t="shared" si="39"/>
        <v>19</v>
      </c>
      <c r="BB53">
        <f t="shared" si="40"/>
        <v>10</v>
      </c>
      <c r="BC53">
        <f t="shared" si="41"/>
        <v>5.7935995990861716E-2</v>
      </c>
      <c r="BD53">
        <f t="shared" si="42"/>
        <v>-2.0972531483964358</v>
      </c>
      <c r="BE53">
        <f t="shared" si="43"/>
        <v>-0.12222152900771403</v>
      </c>
      <c r="BF53">
        <f t="shared" si="44"/>
        <v>1.9428132568574878</v>
      </c>
      <c r="BG53">
        <f t="shared" si="45"/>
        <v>-126.71185760790051</v>
      </c>
      <c r="BH53">
        <f t="shared" si="46"/>
        <v>0.51263681867075717</v>
      </c>
      <c r="BI53">
        <f t="shared" si="47"/>
        <v>53.288142392099488</v>
      </c>
      <c r="BJ53">
        <f t="shared" si="48"/>
        <v>53</v>
      </c>
      <c r="BK53">
        <f t="shared" si="49"/>
        <v>17</v>
      </c>
      <c r="BL53">
        <f t="shared" si="50"/>
        <v>17</v>
      </c>
      <c r="BM53">
        <f t="shared" si="51"/>
        <v>69.787250727797485</v>
      </c>
      <c r="BN53" t="str">
        <f t="shared" si="52"/>
        <v>POSITIF</v>
      </c>
      <c r="BO53">
        <f t="shared" si="53"/>
        <v>69</v>
      </c>
      <c r="BP53">
        <f t="shared" si="54"/>
        <v>47</v>
      </c>
      <c r="BQ53">
        <f t="shared" si="55"/>
        <v>14</v>
      </c>
    </row>
    <row r="54" spans="1:69">
      <c r="A54">
        <f t="shared" ref="A54" si="95">A52</f>
        <v>-7.0027777777777782</v>
      </c>
      <c r="B54">
        <f t="shared" si="71"/>
        <v>111.315</v>
      </c>
      <c r="C54">
        <f>INT(G3/15)</f>
        <v>7</v>
      </c>
      <c r="D54">
        <f>L3</f>
        <v>2014</v>
      </c>
      <c r="E54">
        <f>L2</f>
        <v>3</v>
      </c>
      <c r="F54">
        <f>L4-1</f>
        <v>29</v>
      </c>
      <c r="H54">
        <v>10</v>
      </c>
      <c r="I54">
        <v>45</v>
      </c>
      <c r="J54">
        <f t="shared" si="0"/>
        <v>10.75</v>
      </c>
      <c r="L54">
        <f t="shared" si="1"/>
        <v>20</v>
      </c>
      <c r="M54">
        <f t="shared" si="2"/>
        <v>-13</v>
      </c>
      <c r="N54">
        <f t="shared" si="3"/>
        <v>2456745.65625</v>
      </c>
      <c r="O54">
        <f t="shared" si="89"/>
        <v>7.9449039617955674E-4</v>
      </c>
      <c r="P54">
        <f t="shared" si="4"/>
        <v>2456745.6570444903</v>
      </c>
      <c r="Q54">
        <f t="shared" si="5"/>
        <v>0.14238622982861968</v>
      </c>
      <c r="R54">
        <f t="shared" si="6"/>
        <v>6.4799527500308614</v>
      </c>
      <c r="S54">
        <f t="shared" si="7"/>
        <v>83.298149627839848</v>
      </c>
      <c r="T54">
        <f t="shared" si="8"/>
        <v>1.9051698421645267</v>
      </c>
      <c r="U54">
        <f t="shared" si="9"/>
        <v>0.11309651086169963</v>
      </c>
      <c r="V54">
        <f t="shared" si="10"/>
        <v>1.4538269718246946</v>
      </c>
      <c r="W54">
        <f t="shared" si="11"/>
        <v>1.6702619778347198E-2</v>
      </c>
      <c r="X54">
        <f t="shared" si="12"/>
        <v>8.3851225921953887</v>
      </c>
      <c r="Y54">
        <f t="shared" si="13"/>
        <v>85.203319470004374</v>
      </c>
      <c r="Z54">
        <f t="shared" si="14"/>
        <v>1.4870784583801664</v>
      </c>
      <c r="AA54">
        <f t="shared" si="15"/>
        <v>209.65014996377309</v>
      </c>
      <c r="AB54">
        <f t="shared" si="16"/>
        <v>3.6590853941677111</v>
      </c>
      <c r="AC54">
        <f t="shared" si="17"/>
        <v>23.43743949526165</v>
      </c>
      <c r="AD54">
        <f t="shared" si="18"/>
        <v>-2.0666367349855275E-3</v>
      </c>
      <c r="AE54">
        <f t="shared" si="19"/>
        <v>23.435372858526666</v>
      </c>
      <c r="AF54">
        <f t="shared" si="20"/>
        <v>2456745.5</v>
      </c>
      <c r="AG54">
        <f t="shared" si="21"/>
        <v>0.14238193018480494</v>
      </c>
      <c r="AH54">
        <f t="shared" si="22"/>
        <v>12.421316974063132</v>
      </c>
      <c r="AI54">
        <f t="shared" si="23"/>
        <v>16.181584134125632</v>
      </c>
      <c r="AJ54">
        <f t="shared" si="24"/>
        <v>0.40902441781380561</v>
      </c>
      <c r="AK54">
        <f t="shared" si="25"/>
        <v>23.602584134125632</v>
      </c>
      <c r="AL54">
        <f t="shared" si="56"/>
        <v>346.33972738851406</v>
      </c>
      <c r="AM54">
        <f t="shared" si="26"/>
        <v>6.0447685733891525</v>
      </c>
      <c r="AN54">
        <f t="shared" si="27"/>
        <v>0.99832770095183443</v>
      </c>
      <c r="AO54" t="s">
        <v>137</v>
      </c>
      <c r="AP54">
        <f t="shared" si="28"/>
        <v>8.3817972712473132</v>
      </c>
      <c r="AQ54">
        <f t="shared" si="29"/>
        <v>8</v>
      </c>
      <c r="AR54">
        <f t="shared" si="30"/>
        <v>22</v>
      </c>
      <c r="AS54">
        <f t="shared" si="31"/>
        <v>54</v>
      </c>
      <c r="AT54">
        <f t="shared" si="32"/>
        <v>0.14628995961794186</v>
      </c>
      <c r="AU54">
        <f t="shared" si="33"/>
        <v>7.699034623370407</v>
      </c>
      <c r="AV54" s="18">
        <f t="shared" si="34"/>
        <v>0.51326897489136047</v>
      </c>
      <c r="AW54">
        <f t="shared" si="35"/>
        <v>0.13437350340285517</v>
      </c>
      <c r="AX54">
        <f t="shared" si="36"/>
        <v>3.3235476952507361</v>
      </c>
      <c r="AY54" t="str">
        <f t="shared" si="37"/>
        <v>POSITIF</v>
      </c>
      <c r="AZ54">
        <f t="shared" si="38"/>
        <v>3</v>
      </c>
      <c r="BA54">
        <f t="shared" si="39"/>
        <v>19</v>
      </c>
      <c r="BB54">
        <f t="shared" si="40"/>
        <v>24</v>
      </c>
      <c r="BC54">
        <f t="shared" si="41"/>
        <v>5.8006850129194452E-2</v>
      </c>
      <c r="BD54">
        <f t="shared" si="42"/>
        <v>-2.2115391165760898</v>
      </c>
      <c r="BE54">
        <f t="shared" si="43"/>
        <v>-0.12222152900771403</v>
      </c>
      <c r="BF54">
        <f t="shared" si="44"/>
        <v>1.9428132568574878</v>
      </c>
      <c r="BG54">
        <f t="shared" si="45"/>
        <v>-135.93585462978081</v>
      </c>
      <c r="BH54">
        <f t="shared" si="46"/>
        <v>0.51326897489136047</v>
      </c>
      <c r="BI54">
        <f t="shared" si="47"/>
        <v>44.064145370219194</v>
      </c>
      <c r="BJ54">
        <f t="shared" si="48"/>
        <v>44</v>
      </c>
      <c r="BK54">
        <f t="shared" si="49"/>
        <v>3</v>
      </c>
      <c r="BL54">
        <f t="shared" si="50"/>
        <v>50</v>
      </c>
      <c r="BM54">
        <f t="shared" si="51"/>
        <v>72.896318456237736</v>
      </c>
      <c r="BN54" t="str">
        <f t="shared" si="52"/>
        <v>POSITIF</v>
      </c>
      <c r="BO54">
        <f t="shared" si="53"/>
        <v>72</v>
      </c>
      <c r="BP54">
        <f t="shared" si="54"/>
        <v>53</v>
      </c>
      <c r="BQ54">
        <f t="shared" si="55"/>
        <v>46</v>
      </c>
    </row>
    <row r="55" spans="1:69">
      <c r="A55">
        <f t="shared" ref="A55" si="96">A53</f>
        <v>-7.0027777777777782</v>
      </c>
      <c r="B55">
        <f t="shared" si="71"/>
        <v>111.315</v>
      </c>
      <c r="C55">
        <f>INT(G3/15)</f>
        <v>7</v>
      </c>
      <c r="D55">
        <f>L3</f>
        <v>2014</v>
      </c>
      <c r="E55">
        <f>L2</f>
        <v>3</v>
      </c>
      <c r="F55">
        <f>L4-1</f>
        <v>29</v>
      </c>
      <c r="H55">
        <v>11</v>
      </c>
      <c r="I55">
        <v>0</v>
      </c>
      <c r="J55">
        <f t="shared" si="0"/>
        <v>11</v>
      </c>
      <c r="L55">
        <f t="shared" si="1"/>
        <v>20</v>
      </c>
      <c r="M55">
        <f t="shared" si="2"/>
        <v>-13</v>
      </c>
      <c r="N55">
        <f t="shared" si="3"/>
        <v>2456745.666666667</v>
      </c>
      <c r="O55">
        <f t="shared" si="89"/>
        <v>7.9449039617955674E-4</v>
      </c>
      <c r="P55">
        <f t="shared" si="4"/>
        <v>2456745.6674611573</v>
      </c>
      <c r="Q55">
        <f t="shared" si="5"/>
        <v>0.1423865150214185</v>
      </c>
      <c r="R55">
        <f t="shared" si="6"/>
        <v>6.4902199103298699</v>
      </c>
      <c r="S55">
        <f t="shared" si="7"/>
        <v>83.308416297750227</v>
      </c>
      <c r="T55">
        <f t="shared" si="8"/>
        <v>1.9052028403579579</v>
      </c>
      <c r="U55">
        <f t="shared" si="9"/>
        <v>0.11327570661374736</v>
      </c>
      <c r="V55">
        <f t="shared" si="10"/>
        <v>1.4540061590178461</v>
      </c>
      <c r="W55">
        <f t="shared" si="11"/>
        <v>1.6702619766369102E-2</v>
      </c>
      <c r="X55">
        <f t="shared" si="12"/>
        <v>8.3954227506878283</v>
      </c>
      <c r="Y55">
        <f t="shared" si="13"/>
        <v>85.213619138108186</v>
      </c>
      <c r="Z55">
        <f t="shared" si="14"/>
        <v>1.4872582215004404</v>
      </c>
      <c r="AA55">
        <f t="shared" si="15"/>
        <v>209.64959836203982</v>
      </c>
      <c r="AB55">
        <f t="shared" si="16"/>
        <v>3.6590757669013056</v>
      </c>
      <c r="AC55">
        <f t="shared" si="17"/>
        <v>23.437439491552954</v>
      </c>
      <c r="AD55">
        <f t="shared" si="18"/>
        <v>-2.0666616421953308E-3</v>
      </c>
      <c r="AE55">
        <f t="shared" si="19"/>
        <v>23.435372829910758</v>
      </c>
      <c r="AF55">
        <f t="shared" si="20"/>
        <v>2456745.5</v>
      </c>
      <c r="AG55">
        <f t="shared" si="21"/>
        <v>0.14238193018480494</v>
      </c>
      <c r="AH55">
        <f t="shared" si="22"/>
        <v>12.421316974063132</v>
      </c>
      <c r="AI55">
        <f t="shared" si="23"/>
        <v>16.43226861146313</v>
      </c>
      <c r="AJ55">
        <f t="shared" si="24"/>
        <v>0.40902441731436379</v>
      </c>
      <c r="AK55">
        <f t="shared" si="25"/>
        <v>23.853268611463129</v>
      </c>
      <c r="AL55">
        <f t="shared" si="56"/>
        <v>350.09051218346349</v>
      </c>
      <c r="AM55">
        <f t="shared" si="26"/>
        <v>6.1102321175947605</v>
      </c>
      <c r="AN55">
        <f t="shared" si="27"/>
        <v>0.99833068381441914</v>
      </c>
      <c r="AO55" t="s">
        <v>137</v>
      </c>
      <c r="AP55">
        <f t="shared" si="28"/>
        <v>8.3920973897468478</v>
      </c>
      <c r="AQ55">
        <f t="shared" si="29"/>
        <v>8</v>
      </c>
      <c r="AR55">
        <f t="shared" si="30"/>
        <v>23</v>
      </c>
      <c r="AS55">
        <f t="shared" si="31"/>
        <v>31</v>
      </c>
      <c r="AT55">
        <f t="shared" si="32"/>
        <v>0.14646973059910431</v>
      </c>
      <c r="AU55">
        <f t="shared" si="33"/>
        <v>7.7085169884834581</v>
      </c>
      <c r="AV55" s="18">
        <f t="shared" si="34"/>
        <v>0.51390113256556391</v>
      </c>
      <c r="AW55">
        <f t="shared" si="35"/>
        <v>0.13453900189495416</v>
      </c>
      <c r="AX55">
        <f t="shared" si="36"/>
        <v>3.3276072234248812</v>
      </c>
      <c r="AY55" t="str">
        <f t="shared" si="37"/>
        <v>POSITIF</v>
      </c>
      <c r="AZ55">
        <f t="shared" si="38"/>
        <v>3</v>
      </c>
      <c r="BA55">
        <f t="shared" si="39"/>
        <v>19</v>
      </c>
      <c r="BB55">
        <f t="shared" si="40"/>
        <v>39</v>
      </c>
      <c r="BC55">
        <f t="shared" si="41"/>
        <v>5.8077702261910759E-2</v>
      </c>
      <c r="BD55">
        <f t="shared" si="42"/>
        <v>-2.3725282348020524</v>
      </c>
      <c r="BE55">
        <f t="shared" si="43"/>
        <v>-0.12222152900771403</v>
      </c>
      <c r="BF55">
        <f t="shared" si="44"/>
        <v>1.9428132568574878</v>
      </c>
      <c r="BG55">
        <f t="shared" si="45"/>
        <v>-149.06295742428682</v>
      </c>
      <c r="BH55">
        <f t="shared" si="46"/>
        <v>0.51390113256556391</v>
      </c>
      <c r="BI55">
        <f t="shared" si="47"/>
        <v>30.937042575713178</v>
      </c>
      <c r="BJ55">
        <f t="shared" si="48"/>
        <v>30</v>
      </c>
      <c r="BK55">
        <f t="shared" si="49"/>
        <v>56</v>
      </c>
      <c r="BL55">
        <f t="shared" si="50"/>
        <v>13</v>
      </c>
      <c r="BM55">
        <f t="shared" si="51"/>
        <v>75.698016409141914</v>
      </c>
      <c r="BN55" t="str">
        <f t="shared" si="52"/>
        <v>POSITIF</v>
      </c>
      <c r="BO55">
        <f t="shared" si="53"/>
        <v>75</v>
      </c>
      <c r="BP55">
        <f t="shared" si="54"/>
        <v>41</v>
      </c>
      <c r="BQ55">
        <f t="shared" si="55"/>
        <v>52</v>
      </c>
    </row>
    <row r="56" spans="1:69">
      <c r="A56">
        <f t="shared" ref="A56" si="97">A54</f>
        <v>-7.0027777777777782</v>
      </c>
      <c r="B56">
        <f t="shared" si="71"/>
        <v>111.315</v>
      </c>
      <c r="C56">
        <f>INT(G3/15)</f>
        <v>7</v>
      </c>
      <c r="D56">
        <f>L3</f>
        <v>2014</v>
      </c>
      <c r="E56">
        <f>L2</f>
        <v>3</v>
      </c>
      <c r="F56">
        <f>L4-1</f>
        <v>29</v>
      </c>
      <c r="H56">
        <v>11</v>
      </c>
      <c r="I56">
        <v>15</v>
      </c>
      <c r="J56">
        <f t="shared" si="0"/>
        <v>11.25</v>
      </c>
      <c r="L56">
        <f t="shared" si="1"/>
        <v>20</v>
      </c>
      <c r="M56">
        <f t="shared" si="2"/>
        <v>-13</v>
      </c>
      <c r="N56">
        <f t="shared" si="3"/>
        <v>2456745.6770833335</v>
      </c>
      <c r="O56">
        <f t="shared" si="89"/>
        <v>7.9449039617955674E-4</v>
      </c>
      <c r="P56">
        <f t="shared" si="4"/>
        <v>2456745.6778778238</v>
      </c>
      <c r="Q56">
        <f t="shared" si="5"/>
        <v>0.14238680021420458</v>
      </c>
      <c r="R56">
        <f t="shared" si="6"/>
        <v>6.5004870701704931</v>
      </c>
      <c r="S56">
        <f t="shared" si="7"/>
        <v>83.318682967201312</v>
      </c>
      <c r="T56">
        <f t="shared" si="8"/>
        <v>1.9052357770062112</v>
      </c>
      <c r="U56">
        <f t="shared" si="9"/>
        <v>0.11345490235779478</v>
      </c>
      <c r="V56">
        <f t="shared" si="10"/>
        <v>1.4541853462029815</v>
      </c>
      <c r="W56">
        <f t="shared" si="11"/>
        <v>1.6702619754391003E-2</v>
      </c>
      <c r="X56">
        <f t="shared" si="12"/>
        <v>8.4057228471767047</v>
      </c>
      <c r="Y56">
        <f t="shared" si="13"/>
        <v>85.223918744207523</v>
      </c>
      <c r="Z56">
        <f t="shared" si="14"/>
        <v>1.4874379835385323</v>
      </c>
      <c r="AA56">
        <f t="shared" si="15"/>
        <v>209.64904676033117</v>
      </c>
      <c r="AB56">
        <f t="shared" si="16"/>
        <v>3.6590661396353301</v>
      </c>
      <c r="AC56">
        <f t="shared" si="17"/>
        <v>23.437439487844259</v>
      </c>
      <c r="AD56">
        <f t="shared" si="18"/>
        <v>-2.066686569015539E-3</v>
      </c>
      <c r="AE56">
        <f t="shared" si="19"/>
        <v>23.435372801275243</v>
      </c>
      <c r="AF56">
        <f t="shared" si="20"/>
        <v>2456745.5</v>
      </c>
      <c r="AG56">
        <f t="shared" si="21"/>
        <v>0.14238193018480494</v>
      </c>
      <c r="AH56">
        <f t="shared" si="22"/>
        <v>12.421316974063132</v>
      </c>
      <c r="AI56">
        <f t="shared" si="23"/>
        <v>16.68295308880063</v>
      </c>
      <c r="AJ56">
        <f t="shared" si="24"/>
        <v>0.40902441681457974</v>
      </c>
      <c r="AK56">
        <f t="shared" si="25"/>
        <v>0.1039530888006297</v>
      </c>
      <c r="AL56">
        <f t="shared" si="56"/>
        <v>353.8412969573638</v>
      </c>
      <c r="AM56">
        <f t="shared" si="26"/>
        <v>6.1756956614329921</v>
      </c>
      <c r="AN56">
        <f t="shared" si="27"/>
        <v>0.99833366672176616</v>
      </c>
      <c r="AO56" t="s">
        <v>137</v>
      </c>
      <c r="AP56">
        <f t="shared" si="28"/>
        <v>8.402397446242599</v>
      </c>
      <c r="AQ56">
        <f t="shared" si="29"/>
        <v>8</v>
      </c>
      <c r="AR56">
        <f t="shared" si="30"/>
        <v>24</v>
      </c>
      <c r="AS56">
        <f t="shared" si="31"/>
        <v>8</v>
      </c>
      <c r="AT56">
        <f t="shared" si="32"/>
        <v>0.14664950049809661</v>
      </c>
      <c r="AU56">
        <f t="shared" si="33"/>
        <v>7.7179993746456521</v>
      </c>
      <c r="AV56" s="18">
        <f t="shared" si="34"/>
        <v>0.51453329164304351</v>
      </c>
      <c r="AW56">
        <f t="shared" si="35"/>
        <v>0.13470450075443</v>
      </c>
      <c r="AX56">
        <f t="shared" si="36"/>
        <v>3.3316666362123617</v>
      </c>
      <c r="AY56" t="str">
        <f t="shared" si="37"/>
        <v>POSITIF</v>
      </c>
      <c r="AZ56">
        <f t="shared" si="38"/>
        <v>3</v>
      </c>
      <c r="BA56">
        <f t="shared" si="39"/>
        <v>19</v>
      </c>
      <c r="BB56">
        <f t="shared" si="40"/>
        <v>53</v>
      </c>
      <c r="BC56">
        <f t="shared" si="41"/>
        <v>5.8148552380749854E-2</v>
      </c>
      <c r="BD56">
        <f t="shared" si="42"/>
        <v>-2.6016393998139309</v>
      </c>
      <c r="BE56">
        <f t="shared" si="43"/>
        <v>-0.12222152900771403</v>
      </c>
      <c r="BF56">
        <f t="shared" si="44"/>
        <v>1.9428132568574878</v>
      </c>
      <c r="BG56">
        <f t="shared" si="45"/>
        <v>-166.8378539798702</v>
      </c>
      <c r="BH56">
        <f t="shared" si="46"/>
        <v>0.51453329164304351</v>
      </c>
      <c r="BI56">
        <f t="shared" si="47"/>
        <v>13.162146020129796</v>
      </c>
      <c r="BJ56">
        <f t="shared" si="48"/>
        <v>13</v>
      </c>
      <c r="BK56">
        <f t="shared" si="49"/>
        <v>9</v>
      </c>
      <c r="BL56">
        <f t="shared" si="50"/>
        <v>43</v>
      </c>
      <c r="BM56">
        <f t="shared" si="51"/>
        <v>77.975512787744492</v>
      </c>
      <c r="BN56" t="str">
        <f t="shared" si="52"/>
        <v>POSITIF</v>
      </c>
      <c r="BO56">
        <f t="shared" si="53"/>
        <v>77</v>
      </c>
      <c r="BP56">
        <f t="shared" si="54"/>
        <v>58</v>
      </c>
      <c r="BQ56">
        <f t="shared" si="55"/>
        <v>31</v>
      </c>
    </row>
    <row r="57" spans="1:69">
      <c r="A57">
        <f t="shared" ref="A57" si="98">A55</f>
        <v>-7.0027777777777782</v>
      </c>
      <c r="B57">
        <f t="shared" si="71"/>
        <v>111.315</v>
      </c>
      <c r="C57">
        <f>INT(G3/15)</f>
        <v>7</v>
      </c>
      <c r="D57">
        <f>L3</f>
        <v>2014</v>
      </c>
      <c r="E57">
        <f>L2</f>
        <v>3</v>
      </c>
      <c r="F57">
        <f>L4-1</f>
        <v>29</v>
      </c>
      <c r="H57">
        <v>11</v>
      </c>
      <c r="I57">
        <v>30</v>
      </c>
      <c r="J57">
        <f t="shared" si="0"/>
        <v>11.5</v>
      </c>
      <c r="L57">
        <f t="shared" si="1"/>
        <v>20</v>
      </c>
      <c r="M57">
        <f t="shared" si="2"/>
        <v>-13</v>
      </c>
      <c r="N57">
        <f t="shared" si="3"/>
        <v>2456745.6875</v>
      </c>
      <c r="O57">
        <f t="shared" si="89"/>
        <v>7.9449039617955674E-4</v>
      </c>
      <c r="P57">
        <f t="shared" si="4"/>
        <v>2456745.6882944903</v>
      </c>
      <c r="Q57">
        <f t="shared" si="5"/>
        <v>0.14238708540699066</v>
      </c>
      <c r="R57">
        <f t="shared" si="6"/>
        <v>6.5107542300111163</v>
      </c>
      <c r="S57">
        <f t="shared" si="7"/>
        <v>83.328949636653306</v>
      </c>
      <c r="T57">
        <f t="shared" si="8"/>
        <v>1.9052686521103916</v>
      </c>
      <c r="U57">
        <f t="shared" si="9"/>
        <v>0.11363409810184219</v>
      </c>
      <c r="V57">
        <f t="shared" si="10"/>
        <v>1.4543645333881328</v>
      </c>
      <c r="W57">
        <f t="shared" si="11"/>
        <v>1.6702619742412907E-2</v>
      </c>
      <c r="X57">
        <f t="shared" si="12"/>
        <v>8.4160228821215082</v>
      </c>
      <c r="Y57">
        <f t="shared" si="13"/>
        <v>85.234218288763699</v>
      </c>
      <c r="Z57">
        <f t="shared" si="14"/>
        <v>1.4876177445024934</v>
      </c>
      <c r="AA57">
        <f t="shared" si="15"/>
        <v>209.64849515862252</v>
      </c>
      <c r="AB57">
        <f t="shared" si="16"/>
        <v>3.6590565123693546</v>
      </c>
      <c r="AC57">
        <f t="shared" si="17"/>
        <v>23.437439484135563</v>
      </c>
      <c r="AD57">
        <f t="shared" si="18"/>
        <v>-2.066711515445623E-3</v>
      </c>
      <c r="AE57">
        <f t="shared" si="19"/>
        <v>23.435372772620116</v>
      </c>
      <c r="AF57">
        <f t="shared" si="20"/>
        <v>2456745.5</v>
      </c>
      <c r="AG57">
        <f t="shared" si="21"/>
        <v>0.14238193018480494</v>
      </c>
      <c r="AH57">
        <f t="shared" si="22"/>
        <v>12.421316974063132</v>
      </c>
      <c r="AI57">
        <f t="shared" si="23"/>
        <v>16.933637566138131</v>
      </c>
      <c r="AJ57">
        <f t="shared" si="24"/>
        <v>0.40902441631445347</v>
      </c>
      <c r="AK57">
        <f t="shared" si="25"/>
        <v>0.35463756613813047</v>
      </c>
      <c r="AL57">
        <f t="shared" si="56"/>
        <v>357.59208170969896</v>
      </c>
      <c r="AM57">
        <f t="shared" si="26"/>
        <v>6.2411592048948403</v>
      </c>
      <c r="AN57">
        <f t="shared" si="27"/>
        <v>0.998336649673912</v>
      </c>
      <c r="AO57" t="s">
        <v>137</v>
      </c>
      <c r="AP57">
        <f t="shared" si="28"/>
        <v>8.4126974411940605</v>
      </c>
      <c r="AQ57">
        <f t="shared" si="29"/>
        <v>8</v>
      </c>
      <c r="AR57">
        <f t="shared" si="30"/>
        <v>24</v>
      </c>
      <c r="AS57">
        <f t="shared" si="31"/>
        <v>45</v>
      </c>
      <c r="AT57">
        <f t="shared" si="32"/>
        <v>0.14682926932293841</v>
      </c>
      <c r="AU57">
        <f t="shared" si="33"/>
        <v>7.7274817823730091</v>
      </c>
      <c r="AV57" s="18">
        <f t="shared" si="34"/>
        <v>0.51516545215820064</v>
      </c>
      <c r="AW57">
        <f t="shared" si="35"/>
        <v>0.13486999999028892</v>
      </c>
      <c r="AX57">
        <f t="shared" si="36"/>
        <v>3.3357259336839635</v>
      </c>
      <c r="AY57" t="str">
        <f t="shared" si="37"/>
        <v>POSITIF</v>
      </c>
      <c r="AZ57">
        <f t="shared" si="38"/>
        <v>3</v>
      </c>
      <c r="BA57">
        <f t="shared" si="39"/>
        <v>20</v>
      </c>
      <c r="BB57">
        <f t="shared" si="40"/>
        <v>8</v>
      </c>
      <c r="BC57">
        <f t="shared" si="41"/>
        <v>5.8219400486947188E-2</v>
      </c>
      <c r="BD57">
        <f t="shared" si="42"/>
        <v>-2.9118698689102605</v>
      </c>
      <c r="BE57">
        <f t="shared" si="43"/>
        <v>-0.12222152900771403</v>
      </c>
      <c r="BF57">
        <f t="shared" si="44"/>
        <v>1.9428132568574878</v>
      </c>
      <c r="BG57">
        <f t="shared" si="45"/>
        <v>172.57408539641818</v>
      </c>
      <c r="BH57">
        <f t="shared" si="46"/>
        <v>0.51516545215820064</v>
      </c>
      <c r="BI57">
        <f t="shared" si="47"/>
        <v>352.57408539641818</v>
      </c>
      <c r="BJ57">
        <f t="shared" si="48"/>
        <v>352</v>
      </c>
      <c r="BK57">
        <f t="shared" si="49"/>
        <v>34</v>
      </c>
      <c r="BL57">
        <f t="shared" si="50"/>
        <v>26</v>
      </c>
      <c r="BM57">
        <f t="shared" si="51"/>
        <v>79.385810436163396</v>
      </c>
      <c r="BN57" t="str">
        <f t="shared" si="52"/>
        <v>POSITIF</v>
      </c>
      <c r="BO57">
        <f t="shared" si="53"/>
        <v>79</v>
      </c>
      <c r="BP57">
        <f t="shared" si="54"/>
        <v>23</v>
      </c>
      <c r="BQ57">
        <f t="shared" si="55"/>
        <v>8</v>
      </c>
    </row>
    <row r="58" spans="1:69">
      <c r="A58">
        <f t="shared" ref="A58" si="99">A56</f>
        <v>-7.0027777777777782</v>
      </c>
      <c r="B58">
        <f t="shared" si="71"/>
        <v>111.315</v>
      </c>
      <c r="C58">
        <f>INT(G3/15)</f>
        <v>7</v>
      </c>
      <c r="D58">
        <f>L3</f>
        <v>2014</v>
      </c>
      <c r="E58">
        <f>L2</f>
        <v>3</v>
      </c>
      <c r="F58">
        <f>L4-1</f>
        <v>29</v>
      </c>
      <c r="H58">
        <v>11</v>
      </c>
      <c r="I58">
        <v>45</v>
      </c>
      <c r="J58">
        <f t="shared" si="0"/>
        <v>11.75</v>
      </c>
      <c r="L58">
        <f t="shared" si="1"/>
        <v>20</v>
      </c>
      <c r="M58">
        <f t="shared" si="2"/>
        <v>-13</v>
      </c>
      <c r="N58">
        <f t="shared" si="3"/>
        <v>2456745.697916667</v>
      </c>
      <c r="O58">
        <f t="shared" si="89"/>
        <v>7.9449039617955674E-4</v>
      </c>
      <c r="P58">
        <f t="shared" si="4"/>
        <v>2456745.6987111573</v>
      </c>
      <c r="Q58">
        <f t="shared" si="5"/>
        <v>0.14238737059978948</v>
      </c>
      <c r="R58">
        <f t="shared" si="6"/>
        <v>6.5210213903101248</v>
      </c>
      <c r="S58">
        <f t="shared" si="7"/>
        <v>83.339216306562776</v>
      </c>
      <c r="T58">
        <f t="shared" si="8"/>
        <v>1.9053014656715845</v>
      </c>
      <c r="U58">
        <f t="shared" si="9"/>
        <v>0.11381329385388993</v>
      </c>
      <c r="V58">
        <f t="shared" si="10"/>
        <v>1.4545437205812684</v>
      </c>
      <c r="W58">
        <f t="shared" si="11"/>
        <v>1.6702619730434808E-2</v>
      </c>
      <c r="X58">
        <f t="shared" si="12"/>
        <v>8.4263228559817094</v>
      </c>
      <c r="Y58">
        <f t="shared" si="13"/>
        <v>85.24451777223436</v>
      </c>
      <c r="Z58">
        <f t="shared" si="14"/>
        <v>1.4877975044003113</v>
      </c>
      <c r="AA58">
        <f t="shared" si="15"/>
        <v>209.6479435568892</v>
      </c>
      <c r="AB58">
        <f t="shared" si="16"/>
        <v>3.6590468851029487</v>
      </c>
      <c r="AC58">
        <f t="shared" si="17"/>
        <v>23.437439480426868</v>
      </c>
      <c r="AD58">
        <f t="shared" si="18"/>
        <v>-2.0667364814850558E-3</v>
      </c>
      <c r="AE58">
        <f t="shared" si="19"/>
        <v>23.435372743945383</v>
      </c>
      <c r="AF58">
        <f t="shared" si="20"/>
        <v>2456745.5</v>
      </c>
      <c r="AG58">
        <f t="shared" si="21"/>
        <v>0.14238193018480494</v>
      </c>
      <c r="AH58">
        <f t="shared" si="22"/>
        <v>12.421316974063132</v>
      </c>
      <c r="AI58">
        <f t="shared" si="23"/>
        <v>17.184322043475632</v>
      </c>
      <c r="AJ58">
        <f t="shared" si="24"/>
        <v>0.40902441581398491</v>
      </c>
      <c r="AK58">
        <f t="shared" si="25"/>
        <v>0.60532204347563123</v>
      </c>
      <c r="AL58">
        <f t="shared" si="56"/>
        <v>1.3428664399529282</v>
      </c>
      <c r="AM58">
        <f t="shared" si="26"/>
        <v>2.3437440791713324E-2</v>
      </c>
      <c r="AN58">
        <f t="shared" si="27"/>
        <v>0.99833963267089287</v>
      </c>
      <c r="AO58" t="s">
        <v>137</v>
      </c>
      <c r="AP58">
        <f t="shared" si="28"/>
        <v>8.4229973750606977</v>
      </c>
      <c r="AQ58">
        <f t="shared" si="29"/>
        <v>8</v>
      </c>
      <c r="AR58">
        <f t="shared" si="30"/>
        <v>25</v>
      </c>
      <c r="AS58">
        <f t="shared" si="31"/>
        <v>22</v>
      </c>
      <c r="AT58">
        <f t="shared" si="32"/>
        <v>0.14700903708164889</v>
      </c>
      <c r="AU58">
        <f t="shared" si="33"/>
        <v>7.7369642121815403</v>
      </c>
      <c r="AV58" s="18">
        <f t="shared" si="34"/>
        <v>0.51579761414543601</v>
      </c>
      <c r="AW58">
        <f t="shared" si="35"/>
        <v>0.13503549961153705</v>
      </c>
      <c r="AX58">
        <f t="shared" si="36"/>
        <v>3.3397851159104435</v>
      </c>
      <c r="AY58" t="str">
        <f t="shared" si="37"/>
        <v>POSITIF</v>
      </c>
      <c r="AZ58">
        <f t="shared" si="38"/>
        <v>3</v>
      </c>
      <c r="BA58">
        <f t="shared" si="39"/>
        <v>20</v>
      </c>
      <c r="BB58">
        <f t="shared" si="40"/>
        <v>23</v>
      </c>
      <c r="BC58">
        <f t="shared" si="41"/>
        <v>5.8290246581737697E-2</v>
      </c>
      <c r="BD58">
        <f t="shared" si="42"/>
        <v>3.0119859937853608</v>
      </c>
      <c r="BE58">
        <f t="shared" si="43"/>
        <v>-0.12222152900771403</v>
      </c>
      <c r="BF58">
        <f t="shared" si="44"/>
        <v>1.9428132568574878</v>
      </c>
      <c r="BG58">
        <f t="shared" si="45"/>
        <v>153.6729848610787</v>
      </c>
      <c r="BH58">
        <f t="shared" si="46"/>
        <v>0.51579761414543601</v>
      </c>
      <c r="BI58">
        <f t="shared" si="47"/>
        <v>333.6729848610787</v>
      </c>
      <c r="BJ58">
        <f t="shared" si="48"/>
        <v>333</v>
      </c>
      <c r="BK58">
        <f t="shared" si="49"/>
        <v>40</v>
      </c>
      <c r="BL58">
        <f t="shared" si="50"/>
        <v>22</v>
      </c>
      <c r="BM58">
        <f t="shared" si="51"/>
        <v>79.570947019728422</v>
      </c>
      <c r="BN58" t="str">
        <f t="shared" si="52"/>
        <v>POSITIF</v>
      </c>
      <c r="BO58">
        <f t="shared" si="53"/>
        <v>79</v>
      </c>
      <c r="BP58">
        <f t="shared" si="54"/>
        <v>34</v>
      </c>
      <c r="BQ58">
        <f t="shared" si="55"/>
        <v>15</v>
      </c>
    </row>
    <row r="59" spans="1:69">
      <c r="A59">
        <f t="shared" ref="A59" si="100">A57</f>
        <v>-7.0027777777777782</v>
      </c>
      <c r="B59">
        <f t="shared" si="71"/>
        <v>111.315</v>
      </c>
      <c r="C59">
        <f>INT(G3/15)</f>
        <v>7</v>
      </c>
      <c r="D59">
        <f>L3</f>
        <v>2014</v>
      </c>
      <c r="E59">
        <f>L2</f>
        <v>3</v>
      </c>
      <c r="F59">
        <f>L4-1</f>
        <v>29</v>
      </c>
      <c r="H59">
        <v>12</v>
      </c>
      <c r="I59">
        <v>0</v>
      </c>
      <c r="J59">
        <f t="shared" si="0"/>
        <v>12</v>
      </c>
      <c r="L59">
        <f t="shared" si="1"/>
        <v>20</v>
      </c>
      <c r="M59">
        <f t="shared" si="2"/>
        <v>-13</v>
      </c>
      <c r="N59">
        <f t="shared" si="3"/>
        <v>2456745.7083333335</v>
      </c>
      <c r="O59">
        <f t="shared" si="89"/>
        <v>7.9449039617955674E-4</v>
      </c>
      <c r="P59">
        <f t="shared" si="4"/>
        <v>2456745.7091278238</v>
      </c>
      <c r="Q59">
        <f t="shared" si="5"/>
        <v>0.14238765579257556</v>
      </c>
      <c r="R59">
        <f t="shared" si="6"/>
        <v>6.5312885501498386</v>
      </c>
      <c r="S59">
        <f t="shared" si="7"/>
        <v>83.34948297601386</v>
      </c>
      <c r="T59">
        <f t="shared" si="8"/>
        <v>1.9053342176864918</v>
      </c>
      <c r="U59">
        <f t="shared" si="9"/>
        <v>0.11399248959792146</v>
      </c>
      <c r="V59">
        <f t="shared" si="10"/>
        <v>1.4547229077664037</v>
      </c>
      <c r="W59">
        <f t="shared" si="11"/>
        <v>1.6702619718456713E-2</v>
      </c>
      <c r="X59">
        <f t="shared" si="12"/>
        <v>8.4366227678363295</v>
      </c>
      <c r="Y59">
        <f t="shared" si="13"/>
        <v>85.254817193700347</v>
      </c>
      <c r="Z59">
        <f t="shared" si="14"/>
        <v>1.4879772632159434</v>
      </c>
      <c r="AA59">
        <f t="shared" si="15"/>
        <v>209.64739195518055</v>
      </c>
      <c r="AB59">
        <f t="shared" si="16"/>
        <v>3.6590372578369728</v>
      </c>
      <c r="AC59">
        <f t="shared" si="17"/>
        <v>23.437439476718172</v>
      </c>
      <c r="AD59">
        <f t="shared" si="18"/>
        <v>-2.0667614671299639E-3</v>
      </c>
      <c r="AE59">
        <f t="shared" si="19"/>
        <v>23.435372715251042</v>
      </c>
      <c r="AF59">
        <f t="shared" si="20"/>
        <v>2456745.5</v>
      </c>
      <c r="AG59">
        <f t="shared" si="21"/>
        <v>0.14238193018480494</v>
      </c>
      <c r="AH59">
        <f t="shared" si="22"/>
        <v>12.421316974063132</v>
      </c>
      <c r="AI59">
        <f t="shared" si="23"/>
        <v>17.435006520813133</v>
      </c>
      <c r="AJ59">
        <f t="shared" si="24"/>
        <v>0.40902441531317418</v>
      </c>
      <c r="AK59">
        <f t="shared" si="25"/>
        <v>0.856006520813132</v>
      </c>
      <c r="AL59">
        <f t="shared" si="56"/>
        <v>5.0936511488806167</v>
      </c>
      <c r="AM59">
        <f t="shared" si="26"/>
        <v>8.8900983495958638E-2</v>
      </c>
      <c r="AN59">
        <f t="shared" si="27"/>
        <v>0.99834261571234617</v>
      </c>
      <c r="AO59" t="s">
        <v>137</v>
      </c>
      <c r="AP59">
        <f t="shared" si="28"/>
        <v>8.433297246921537</v>
      </c>
      <c r="AQ59">
        <f t="shared" si="29"/>
        <v>8</v>
      </c>
      <c r="AR59">
        <f t="shared" si="30"/>
        <v>25</v>
      </c>
      <c r="AS59">
        <f t="shared" si="31"/>
        <v>59</v>
      </c>
      <c r="AT59">
        <f t="shared" si="32"/>
        <v>0.14718880375815405</v>
      </c>
      <c r="AU59">
        <f t="shared" si="33"/>
        <v>7.7464466633163633</v>
      </c>
      <c r="AV59" s="18">
        <f t="shared" si="34"/>
        <v>0.51642977755442421</v>
      </c>
      <c r="AW59">
        <f t="shared" si="35"/>
        <v>0.13520099960499918</v>
      </c>
      <c r="AX59">
        <f t="shared" si="36"/>
        <v>3.343844182418541</v>
      </c>
      <c r="AY59" t="str">
        <f t="shared" si="37"/>
        <v>POSITIF</v>
      </c>
      <c r="AZ59">
        <f t="shared" si="38"/>
        <v>3</v>
      </c>
      <c r="BA59">
        <f t="shared" si="39"/>
        <v>20</v>
      </c>
      <c r="BB59">
        <f t="shared" si="40"/>
        <v>37</v>
      </c>
      <c r="BC59">
        <f t="shared" si="41"/>
        <v>5.8361090656861424E-2</v>
      </c>
      <c r="BD59">
        <f t="shared" si="42"/>
        <v>2.682099557193224</v>
      </c>
      <c r="BE59">
        <f t="shared" si="43"/>
        <v>-0.12222152900771403</v>
      </c>
      <c r="BF59">
        <f t="shared" si="44"/>
        <v>1.9428132568574878</v>
      </c>
      <c r="BG59">
        <f t="shared" si="45"/>
        <v>139.2645577809613</v>
      </c>
      <c r="BH59">
        <f t="shared" si="46"/>
        <v>0.51642977755442421</v>
      </c>
      <c r="BI59">
        <f t="shared" si="47"/>
        <v>319.2645577809613</v>
      </c>
      <c r="BJ59">
        <f t="shared" si="48"/>
        <v>319</v>
      </c>
      <c r="BK59">
        <f t="shared" si="49"/>
        <v>15</v>
      </c>
      <c r="BL59">
        <f t="shared" si="50"/>
        <v>52</v>
      </c>
      <c r="BM59">
        <f t="shared" si="51"/>
        <v>78.471743023546352</v>
      </c>
      <c r="BN59" t="str">
        <f t="shared" si="52"/>
        <v>POSITIF</v>
      </c>
      <c r="BO59">
        <f t="shared" si="53"/>
        <v>78</v>
      </c>
      <c r="BP59">
        <f t="shared" si="54"/>
        <v>28</v>
      </c>
      <c r="BQ59">
        <f t="shared" si="55"/>
        <v>18</v>
      </c>
    </row>
    <row r="60" spans="1:69">
      <c r="A60">
        <f t="shared" ref="A60" si="101">A58</f>
        <v>-7.0027777777777782</v>
      </c>
      <c r="B60">
        <f t="shared" si="71"/>
        <v>111.315</v>
      </c>
      <c r="C60">
        <f>INT(G3/15)</f>
        <v>7</v>
      </c>
      <c r="D60">
        <f>L3</f>
        <v>2014</v>
      </c>
      <c r="E60">
        <f>L2</f>
        <v>3</v>
      </c>
      <c r="F60">
        <f>L4-1</f>
        <v>29</v>
      </c>
      <c r="H60">
        <v>12</v>
      </c>
      <c r="I60">
        <v>15</v>
      </c>
      <c r="J60">
        <f t="shared" si="0"/>
        <v>12.25</v>
      </c>
      <c r="L60">
        <f t="shared" si="1"/>
        <v>20</v>
      </c>
      <c r="M60">
        <f t="shared" si="2"/>
        <v>-13</v>
      </c>
      <c r="N60">
        <f t="shared" si="3"/>
        <v>2456745.71875</v>
      </c>
      <c r="O60">
        <f t="shared" si="89"/>
        <v>7.9449039617955674E-4</v>
      </c>
      <c r="P60">
        <f t="shared" si="4"/>
        <v>2456745.7195444903</v>
      </c>
      <c r="Q60">
        <f t="shared" si="5"/>
        <v>0.14238794098536164</v>
      </c>
      <c r="R60">
        <f t="shared" si="6"/>
        <v>6.5415557099904618</v>
      </c>
      <c r="S60">
        <f t="shared" si="7"/>
        <v>83.359749645465854</v>
      </c>
      <c r="T60">
        <f t="shared" si="8"/>
        <v>1.9053669081562137</v>
      </c>
      <c r="U60">
        <f t="shared" si="9"/>
        <v>0.11417168534196888</v>
      </c>
      <c r="V60">
        <f t="shared" si="10"/>
        <v>1.454902094951555</v>
      </c>
      <c r="W60">
        <f t="shared" si="11"/>
        <v>1.6702619706478617E-2</v>
      </c>
      <c r="X60">
        <f t="shared" si="12"/>
        <v>8.4469226181466759</v>
      </c>
      <c r="Y60">
        <f t="shared" si="13"/>
        <v>85.265116553622065</v>
      </c>
      <c r="Z60">
        <f t="shared" si="14"/>
        <v>1.4881570209574253</v>
      </c>
      <c r="AA60">
        <f t="shared" si="15"/>
        <v>209.6468403534719</v>
      </c>
      <c r="AB60">
        <f t="shared" si="16"/>
        <v>3.6590276305709972</v>
      </c>
      <c r="AC60">
        <f t="shared" si="17"/>
        <v>23.437439473009476</v>
      </c>
      <c r="AD60">
        <f t="shared" si="18"/>
        <v>-2.0667864723798138E-3</v>
      </c>
      <c r="AE60">
        <f t="shared" si="19"/>
        <v>23.435372686537097</v>
      </c>
      <c r="AF60">
        <f t="shared" si="20"/>
        <v>2456745.5</v>
      </c>
      <c r="AG60">
        <f t="shared" si="21"/>
        <v>0.14238193018480494</v>
      </c>
      <c r="AH60">
        <f t="shared" si="22"/>
        <v>12.421316974063132</v>
      </c>
      <c r="AI60">
        <f t="shared" si="23"/>
        <v>17.685690998150633</v>
      </c>
      <c r="AJ60">
        <f t="shared" si="24"/>
        <v>0.40902441481202134</v>
      </c>
      <c r="AK60">
        <f t="shared" si="25"/>
        <v>1.1066909981506328</v>
      </c>
      <c r="AL60">
        <f t="shared" si="56"/>
        <v>8.8444358359643349</v>
      </c>
      <c r="AM60">
        <f t="shared" si="26"/>
        <v>0.15436452581895477</v>
      </c>
      <c r="AN60">
        <f t="shared" si="27"/>
        <v>0.99834559879830864</v>
      </c>
      <c r="AO60" t="s">
        <v>137</v>
      </c>
      <c r="AP60">
        <f t="shared" si="28"/>
        <v>8.4435970572378825</v>
      </c>
      <c r="AQ60">
        <f t="shared" si="29"/>
        <v>8</v>
      </c>
      <c r="AR60">
        <f t="shared" si="30"/>
        <v>26</v>
      </c>
      <c r="AS60">
        <f t="shared" si="31"/>
        <v>36</v>
      </c>
      <c r="AT60">
        <f t="shared" si="32"/>
        <v>0.14736856936050516</v>
      </c>
      <c r="AU60">
        <f t="shared" si="33"/>
        <v>7.7559291362951557</v>
      </c>
      <c r="AV60" s="18">
        <f t="shared" si="34"/>
        <v>0.51706194241967707</v>
      </c>
      <c r="AW60">
        <f t="shared" si="35"/>
        <v>0.13536649997971051</v>
      </c>
      <c r="AX60">
        <f t="shared" si="36"/>
        <v>3.3479031332797495</v>
      </c>
      <c r="AY60" t="str">
        <f t="shared" si="37"/>
        <v>POSITIF</v>
      </c>
      <c r="AZ60">
        <f t="shared" si="38"/>
        <v>3</v>
      </c>
      <c r="BA60">
        <f t="shared" si="39"/>
        <v>20</v>
      </c>
      <c r="BB60">
        <f t="shared" si="40"/>
        <v>52</v>
      </c>
      <c r="BC60">
        <f t="shared" si="41"/>
        <v>5.8431932713566177E-2</v>
      </c>
      <c r="BD60">
        <f t="shared" si="42"/>
        <v>2.4306250646116627</v>
      </c>
      <c r="BE60">
        <f t="shared" si="43"/>
        <v>-0.12222152900771403</v>
      </c>
      <c r="BF60">
        <f t="shared" si="44"/>
        <v>1.9428132568574878</v>
      </c>
      <c r="BG60">
        <f t="shared" si="45"/>
        <v>129.08451482058263</v>
      </c>
      <c r="BH60">
        <f t="shared" si="46"/>
        <v>0.51706194241967707</v>
      </c>
      <c r="BI60">
        <f t="shared" si="47"/>
        <v>309.08451482058263</v>
      </c>
      <c r="BJ60">
        <f t="shared" si="48"/>
        <v>309</v>
      </c>
      <c r="BK60">
        <f t="shared" si="49"/>
        <v>5</v>
      </c>
      <c r="BL60">
        <f t="shared" si="50"/>
        <v>4</v>
      </c>
      <c r="BM60">
        <f t="shared" si="51"/>
        <v>76.396046260968944</v>
      </c>
      <c r="BN60" t="str">
        <f t="shared" si="52"/>
        <v>POSITIF</v>
      </c>
      <c r="BO60">
        <f t="shared" si="53"/>
        <v>76</v>
      </c>
      <c r="BP60">
        <f t="shared" si="54"/>
        <v>23</v>
      </c>
      <c r="BQ60">
        <f t="shared" si="55"/>
        <v>45</v>
      </c>
    </row>
    <row r="61" spans="1:69">
      <c r="A61">
        <f t="shared" ref="A61" si="102">A59</f>
        <v>-7.0027777777777782</v>
      </c>
      <c r="B61">
        <f t="shared" si="71"/>
        <v>111.315</v>
      </c>
      <c r="C61">
        <f>INT(G3/15)</f>
        <v>7</v>
      </c>
      <c r="D61">
        <f>L3</f>
        <v>2014</v>
      </c>
      <c r="E61">
        <f>L2</f>
        <v>3</v>
      </c>
      <c r="F61">
        <f>L4-1</f>
        <v>29</v>
      </c>
      <c r="H61">
        <v>12</v>
      </c>
      <c r="I61">
        <v>30</v>
      </c>
      <c r="J61">
        <f t="shared" si="0"/>
        <v>12.5</v>
      </c>
      <c r="L61">
        <f t="shared" si="1"/>
        <v>20</v>
      </c>
      <c r="M61">
        <f t="shared" si="2"/>
        <v>-13</v>
      </c>
      <c r="N61">
        <f t="shared" si="3"/>
        <v>2456745.729166667</v>
      </c>
      <c r="O61">
        <f t="shared" si="89"/>
        <v>7.9449039617955674E-4</v>
      </c>
      <c r="P61">
        <f t="shared" si="4"/>
        <v>2456745.7299611573</v>
      </c>
      <c r="Q61">
        <f t="shared" si="5"/>
        <v>0.14238822617816047</v>
      </c>
      <c r="R61">
        <f t="shared" si="6"/>
        <v>6.5518228702894703</v>
      </c>
      <c r="S61">
        <f t="shared" si="7"/>
        <v>83.370016315375324</v>
      </c>
      <c r="T61">
        <f t="shared" si="8"/>
        <v>1.9053995370818333</v>
      </c>
      <c r="U61">
        <f t="shared" si="9"/>
        <v>0.11435088109401663</v>
      </c>
      <c r="V61">
        <f t="shared" si="10"/>
        <v>1.4550812821446906</v>
      </c>
      <c r="W61">
        <f t="shared" si="11"/>
        <v>1.6702619694500518E-2</v>
      </c>
      <c r="X61">
        <f t="shared" si="12"/>
        <v>8.4572224073713045</v>
      </c>
      <c r="Y61">
        <f t="shared" si="13"/>
        <v>85.275415852457158</v>
      </c>
      <c r="Z61">
        <f t="shared" si="14"/>
        <v>1.4883367776327445</v>
      </c>
      <c r="AA61">
        <f t="shared" si="15"/>
        <v>209.64628875173864</v>
      </c>
      <c r="AB61">
        <f t="shared" si="16"/>
        <v>3.6590180033045923</v>
      </c>
      <c r="AC61">
        <f t="shared" si="17"/>
        <v>23.437439469300781</v>
      </c>
      <c r="AD61">
        <f t="shared" si="18"/>
        <v>-2.0668114972340742E-3</v>
      </c>
      <c r="AE61">
        <f t="shared" si="19"/>
        <v>23.435372657803548</v>
      </c>
      <c r="AF61">
        <f t="shared" si="20"/>
        <v>2456745.5</v>
      </c>
      <c r="AG61">
        <f t="shared" si="21"/>
        <v>0.14238193018480494</v>
      </c>
      <c r="AH61">
        <f t="shared" si="22"/>
        <v>12.421316974063132</v>
      </c>
      <c r="AI61">
        <f t="shared" si="23"/>
        <v>17.936375475488131</v>
      </c>
      <c r="AJ61">
        <f t="shared" si="24"/>
        <v>0.40902441431052627</v>
      </c>
      <c r="AK61">
        <f t="shared" si="25"/>
        <v>1.35737547548813</v>
      </c>
      <c r="AL61">
        <f t="shared" si="56"/>
        <v>12.595220500688876</v>
      </c>
      <c r="AM61">
        <f t="shared" si="26"/>
        <v>0.21982806775170963</v>
      </c>
      <c r="AN61">
        <f t="shared" si="27"/>
        <v>0.99834858192881626</v>
      </c>
      <c r="AO61" t="s">
        <v>137</v>
      </c>
      <c r="AP61">
        <f t="shared" si="28"/>
        <v>8.4538968064682898</v>
      </c>
      <c r="AQ61">
        <f t="shared" si="29"/>
        <v>8</v>
      </c>
      <c r="AR61">
        <f t="shared" si="30"/>
        <v>27</v>
      </c>
      <c r="AS61">
        <f t="shared" si="31"/>
        <v>14</v>
      </c>
      <c r="AT61">
        <f t="shared" si="32"/>
        <v>0.14754833389670552</v>
      </c>
      <c r="AU61">
        <f t="shared" si="33"/>
        <v>7.7654116316330732</v>
      </c>
      <c r="AV61" s="18">
        <f t="shared" si="34"/>
        <v>0.51769410877553823</v>
      </c>
      <c r="AW61">
        <f t="shared" si="35"/>
        <v>0.13553200074466218</v>
      </c>
      <c r="AX61">
        <f t="shared" si="36"/>
        <v>3.3519619685644657</v>
      </c>
      <c r="AY61" t="str">
        <f t="shared" si="37"/>
        <v>POSITIF</v>
      </c>
      <c r="AZ61">
        <f t="shared" si="38"/>
        <v>3</v>
      </c>
      <c r="BA61">
        <f t="shared" si="39"/>
        <v>21</v>
      </c>
      <c r="BB61">
        <f t="shared" si="40"/>
        <v>7</v>
      </c>
      <c r="BC61">
        <f t="shared" si="41"/>
        <v>5.8502772753080592E-2</v>
      </c>
      <c r="BD61">
        <f t="shared" si="42"/>
        <v>2.2529497969585841</v>
      </c>
      <c r="BE61">
        <f t="shared" si="43"/>
        <v>-0.12222152900771403</v>
      </c>
      <c r="BF61">
        <f t="shared" si="44"/>
        <v>1.9428132568574878</v>
      </c>
      <c r="BG61">
        <f t="shared" si="45"/>
        <v>121.90197722284432</v>
      </c>
      <c r="BH61">
        <f t="shared" si="46"/>
        <v>0.51769410877553823</v>
      </c>
      <c r="BI61">
        <f t="shared" si="47"/>
        <v>301.90197722284432</v>
      </c>
      <c r="BJ61">
        <f t="shared" si="48"/>
        <v>301</v>
      </c>
      <c r="BK61">
        <f t="shared" si="49"/>
        <v>54</v>
      </c>
      <c r="BL61">
        <f t="shared" si="50"/>
        <v>7</v>
      </c>
      <c r="BM61">
        <f t="shared" si="51"/>
        <v>73.713031284174505</v>
      </c>
      <c r="BN61" t="str">
        <f t="shared" si="52"/>
        <v>POSITIF</v>
      </c>
      <c r="BO61">
        <f t="shared" si="53"/>
        <v>73</v>
      </c>
      <c r="BP61">
        <f t="shared" si="54"/>
        <v>42</v>
      </c>
      <c r="BQ61">
        <f t="shared" si="55"/>
        <v>46</v>
      </c>
    </row>
    <row r="62" spans="1:69">
      <c r="A62">
        <f t="shared" ref="A62" si="103">A60</f>
        <v>-7.0027777777777782</v>
      </c>
      <c r="B62">
        <f t="shared" si="71"/>
        <v>111.315</v>
      </c>
      <c r="C62">
        <f>INT(G3/15)</f>
        <v>7</v>
      </c>
      <c r="D62">
        <f>L3</f>
        <v>2014</v>
      </c>
      <c r="E62">
        <f>L2</f>
        <v>3</v>
      </c>
      <c r="F62">
        <f>L4-1</f>
        <v>29</v>
      </c>
      <c r="H62">
        <v>12</v>
      </c>
      <c r="I62">
        <v>45</v>
      </c>
      <c r="J62">
        <f t="shared" si="0"/>
        <v>12.75</v>
      </c>
      <c r="L62">
        <f t="shared" si="1"/>
        <v>20</v>
      </c>
      <c r="M62">
        <f t="shared" si="2"/>
        <v>-13</v>
      </c>
      <c r="N62">
        <f t="shared" si="3"/>
        <v>2456745.7395833335</v>
      </c>
      <c r="O62">
        <f t="shared" si="89"/>
        <v>7.9449039617955674E-4</v>
      </c>
      <c r="P62">
        <f t="shared" si="4"/>
        <v>2456745.7403778238</v>
      </c>
      <c r="Q62">
        <f t="shared" si="5"/>
        <v>0.14238851137094655</v>
      </c>
      <c r="R62">
        <f t="shared" si="6"/>
        <v>6.5620900301300935</v>
      </c>
      <c r="S62">
        <f t="shared" si="7"/>
        <v>83.380282984826408</v>
      </c>
      <c r="T62">
        <f t="shared" si="8"/>
        <v>1.9054321044600744</v>
      </c>
      <c r="U62">
        <f t="shared" si="9"/>
        <v>0.11453007683806403</v>
      </c>
      <c r="V62">
        <f t="shared" si="10"/>
        <v>1.4552604693298259</v>
      </c>
      <c r="W62">
        <f t="shared" si="11"/>
        <v>1.6702619682522422E-2</v>
      </c>
      <c r="X62">
        <f t="shared" si="12"/>
        <v>8.4675221345901672</v>
      </c>
      <c r="Y62">
        <f t="shared" si="13"/>
        <v>85.285715089286484</v>
      </c>
      <c r="Z62">
        <f t="shared" si="14"/>
        <v>1.4885165332258588</v>
      </c>
      <c r="AA62">
        <f t="shared" si="15"/>
        <v>209.64573715002999</v>
      </c>
      <c r="AB62">
        <f t="shared" si="16"/>
        <v>3.6590083760386167</v>
      </c>
      <c r="AC62">
        <f t="shared" si="17"/>
        <v>23.437439465592085</v>
      </c>
      <c r="AD62">
        <f t="shared" si="18"/>
        <v>-2.0668365416888577E-3</v>
      </c>
      <c r="AE62">
        <f t="shared" si="19"/>
        <v>23.435372629050395</v>
      </c>
      <c r="AF62">
        <f t="shared" si="20"/>
        <v>2456745.5</v>
      </c>
      <c r="AG62">
        <f t="shared" si="21"/>
        <v>0.14238193018480494</v>
      </c>
      <c r="AH62">
        <f t="shared" si="22"/>
        <v>12.421316974063132</v>
      </c>
      <c r="AI62">
        <f t="shared" si="23"/>
        <v>18.187059952825631</v>
      </c>
      <c r="AJ62">
        <f t="shared" si="24"/>
        <v>0.40902441380868909</v>
      </c>
      <c r="AK62">
        <f t="shared" si="25"/>
        <v>1.6080599528256307</v>
      </c>
      <c r="AL62">
        <f t="shared" si="56"/>
        <v>16.346005143808423</v>
      </c>
      <c r="AM62">
        <f t="shared" si="26"/>
        <v>0.28529160930738617</v>
      </c>
      <c r="AN62">
        <f t="shared" si="27"/>
        <v>0.99835156510350598</v>
      </c>
      <c r="AO62" t="s">
        <v>137</v>
      </c>
      <c r="AP62">
        <f t="shared" si="28"/>
        <v>8.4641964936927145</v>
      </c>
      <c r="AQ62">
        <f t="shared" si="29"/>
        <v>8</v>
      </c>
      <c r="AR62">
        <f t="shared" si="30"/>
        <v>27</v>
      </c>
      <c r="AS62">
        <f t="shared" si="31"/>
        <v>51</v>
      </c>
      <c r="AT62">
        <f t="shared" si="32"/>
        <v>0.14772809735069733</v>
      </c>
      <c r="AU62">
        <f t="shared" si="33"/>
        <v>7.7748941485760357</v>
      </c>
      <c r="AV62" s="18">
        <f t="shared" si="34"/>
        <v>0.51832627657173569</v>
      </c>
      <c r="AW62">
        <f t="shared" si="35"/>
        <v>0.13569750188669302</v>
      </c>
      <c r="AX62">
        <f t="shared" si="36"/>
        <v>3.3560206877998278</v>
      </c>
      <c r="AY62" t="str">
        <f t="shared" si="37"/>
        <v>POSITIF</v>
      </c>
      <c r="AZ62">
        <f t="shared" si="38"/>
        <v>3</v>
      </c>
      <c r="BA62">
        <f t="shared" si="39"/>
        <v>21</v>
      </c>
      <c r="BB62">
        <f t="shared" si="40"/>
        <v>21</v>
      </c>
      <c r="BC62">
        <f t="shared" si="41"/>
        <v>5.8573610767151688E-2</v>
      </c>
      <c r="BD62">
        <f t="shared" si="42"/>
        <v>2.1275908672297668</v>
      </c>
      <c r="BE62">
        <f t="shared" si="43"/>
        <v>-0.12222152900771403</v>
      </c>
      <c r="BF62">
        <f t="shared" si="44"/>
        <v>1.9428132568574878</v>
      </c>
      <c r="BG62">
        <f t="shared" si="45"/>
        <v>116.69358147983301</v>
      </c>
      <c r="BH62">
        <f t="shared" si="46"/>
        <v>0.51832627657173569</v>
      </c>
      <c r="BI62">
        <f t="shared" si="47"/>
        <v>296.69358147983303</v>
      </c>
      <c r="BJ62">
        <f t="shared" si="48"/>
        <v>296</v>
      </c>
      <c r="BK62">
        <f t="shared" si="49"/>
        <v>41</v>
      </c>
      <c r="BL62">
        <f t="shared" si="50"/>
        <v>36</v>
      </c>
      <c r="BM62">
        <f t="shared" si="51"/>
        <v>70.674018701902725</v>
      </c>
      <c r="BN62" t="str">
        <f t="shared" si="52"/>
        <v>POSITIF</v>
      </c>
      <c r="BO62">
        <f t="shared" si="53"/>
        <v>70</v>
      </c>
      <c r="BP62">
        <f t="shared" si="54"/>
        <v>40</v>
      </c>
      <c r="BQ62">
        <f t="shared" si="55"/>
        <v>26</v>
      </c>
    </row>
    <row r="63" spans="1:69">
      <c r="A63">
        <f t="shared" ref="A63" si="104">A61</f>
        <v>-7.0027777777777782</v>
      </c>
      <c r="B63">
        <f t="shared" si="71"/>
        <v>111.315</v>
      </c>
      <c r="C63">
        <f>INT(G3/15)</f>
        <v>7</v>
      </c>
      <c r="D63">
        <f>L3</f>
        <v>2014</v>
      </c>
      <c r="E63">
        <f>L2</f>
        <v>3</v>
      </c>
      <c r="F63">
        <f>L4-1</f>
        <v>29</v>
      </c>
      <c r="H63">
        <v>13</v>
      </c>
      <c r="I63">
        <v>0</v>
      </c>
      <c r="J63">
        <f t="shared" si="0"/>
        <v>13</v>
      </c>
      <c r="L63">
        <f t="shared" si="1"/>
        <v>20</v>
      </c>
      <c r="M63">
        <f t="shared" si="2"/>
        <v>-13</v>
      </c>
      <c r="N63">
        <f t="shared" si="3"/>
        <v>2456745.75</v>
      </c>
      <c r="O63">
        <f t="shared" si="89"/>
        <v>7.9449039617955674E-4</v>
      </c>
      <c r="P63">
        <f t="shared" si="4"/>
        <v>2456745.7507944903</v>
      </c>
      <c r="Q63">
        <f t="shared" si="5"/>
        <v>0.1423887965637326</v>
      </c>
      <c r="R63">
        <f t="shared" si="6"/>
        <v>6.5723571899688977</v>
      </c>
      <c r="S63">
        <f t="shared" si="7"/>
        <v>83.390549654277493</v>
      </c>
      <c r="T63">
        <f t="shared" si="8"/>
        <v>1.9054646102920334</v>
      </c>
      <c r="U63">
        <f t="shared" si="9"/>
        <v>0.1147092725820797</v>
      </c>
      <c r="V63">
        <f t="shared" si="10"/>
        <v>1.4554396565149614</v>
      </c>
      <c r="W63">
        <f t="shared" si="11"/>
        <v>1.6702619670544323E-2</v>
      </c>
      <c r="X63">
        <f t="shared" si="12"/>
        <v>8.4778218002609318</v>
      </c>
      <c r="Y63">
        <f t="shared" si="13"/>
        <v>85.296014264569521</v>
      </c>
      <c r="Z63">
        <f t="shared" si="14"/>
        <v>1.4886962877447878</v>
      </c>
      <c r="AA63">
        <f t="shared" si="15"/>
        <v>209.64518554832139</v>
      </c>
      <c r="AB63">
        <f t="shared" si="16"/>
        <v>3.6589987487726421</v>
      </c>
      <c r="AC63">
        <f t="shared" si="17"/>
        <v>23.43743946188339</v>
      </c>
      <c r="AD63">
        <f t="shared" si="18"/>
        <v>-2.0668616057436238E-3</v>
      </c>
      <c r="AE63">
        <f t="shared" si="19"/>
        <v>23.435372600277645</v>
      </c>
      <c r="AF63">
        <f t="shared" si="20"/>
        <v>2456745.5</v>
      </c>
      <c r="AG63">
        <f t="shared" si="21"/>
        <v>0.14238193018480494</v>
      </c>
      <c r="AH63">
        <f t="shared" si="22"/>
        <v>12.421316974063132</v>
      </c>
      <c r="AI63">
        <f t="shared" si="23"/>
        <v>18.437744430163132</v>
      </c>
      <c r="AJ63">
        <f t="shared" si="24"/>
        <v>0.4090244133065099</v>
      </c>
      <c r="AK63">
        <f t="shared" si="25"/>
        <v>1.8587444301631315</v>
      </c>
      <c r="AL63">
        <f t="shared" si="56"/>
        <v>20.096789764808609</v>
      </c>
      <c r="AM63">
        <f t="shared" si="26"/>
        <v>0.35075515047700706</v>
      </c>
      <c r="AN63">
        <f t="shared" si="27"/>
        <v>0.99835454832241477</v>
      </c>
      <c r="AO63" t="s">
        <v>137</v>
      </c>
      <c r="AP63">
        <f t="shared" si="28"/>
        <v>8.4744961193688209</v>
      </c>
      <c r="AQ63">
        <f t="shared" si="29"/>
        <v>8</v>
      </c>
      <c r="AR63">
        <f t="shared" si="30"/>
        <v>28</v>
      </c>
      <c r="AS63">
        <f t="shared" si="31"/>
        <v>28</v>
      </c>
      <c r="AT63">
        <f t="shared" si="32"/>
        <v>0.14790785973046833</v>
      </c>
      <c r="AU63">
        <f t="shared" si="33"/>
        <v>7.7843766876383631</v>
      </c>
      <c r="AV63" s="18">
        <f t="shared" si="34"/>
        <v>0.51895844584255757</v>
      </c>
      <c r="AW63">
        <f t="shared" si="35"/>
        <v>0.13586300341477961</v>
      </c>
      <c r="AX63">
        <f t="shared" si="36"/>
        <v>3.3600792910558916</v>
      </c>
      <c r="AY63" t="str">
        <f t="shared" si="37"/>
        <v>POSITIF</v>
      </c>
      <c r="AZ63">
        <f t="shared" si="38"/>
        <v>3</v>
      </c>
      <c r="BA63">
        <f t="shared" si="39"/>
        <v>21</v>
      </c>
      <c r="BB63">
        <f t="shared" si="40"/>
        <v>36</v>
      </c>
      <c r="BC63">
        <f t="shared" si="41"/>
        <v>5.8644446757002165E-2</v>
      </c>
      <c r="BD63">
        <f t="shared" si="42"/>
        <v>2.036687212767363</v>
      </c>
      <c r="BE63">
        <f t="shared" si="43"/>
        <v>-0.12222152900771403</v>
      </c>
      <c r="BF63">
        <f t="shared" si="44"/>
        <v>1.9428132568574878</v>
      </c>
      <c r="BG63">
        <f t="shared" si="45"/>
        <v>112.78782227187413</v>
      </c>
      <c r="BH63">
        <f t="shared" si="46"/>
        <v>0.51895844584255757</v>
      </c>
      <c r="BI63">
        <f t="shared" si="47"/>
        <v>292.78782227187412</v>
      </c>
      <c r="BJ63">
        <f t="shared" si="48"/>
        <v>292</v>
      </c>
      <c r="BK63">
        <f t="shared" si="49"/>
        <v>47</v>
      </c>
      <c r="BL63">
        <f t="shared" si="50"/>
        <v>16</v>
      </c>
      <c r="BM63">
        <f t="shared" si="51"/>
        <v>67.422324369551689</v>
      </c>
      <c r="BN63" t="str">
        <f t="shared" si="52"/>
        <v>POSITIF</v>
      </c>
      <c r="BO63">
        <f t="shared" si="53"/>
        <v>67</v>
      </c>
      <c r="BP63">
        <f t="shared" si="54"/>
        <v>25</v>
      </c>
      <c r="BQ63">
        <f t="shared" si="55"/>
        <v>20</v>
      </c>
    </row>
    <row r="64" spans="1:69">
      <c r="A64">
        <f t="shared" ref="A64" si="105">A62</f>
        <v>-7.0027777777777782</v>
      </c>
      <c r="B64">
        <f t="shared" si="71"/>
        <v>111.315</v>
      </c>
      <c r="C64">
        <f>INT(G3/15)</f>
        <v>7</v>
      </c>
      <c r="D64">
        <f>L3</f>
        <v>2014</v>
      </c>
      <c r="E64">
        <f>L2</f>
        <v>3</v>
      </c>
      <c r="F64">
        <f>L4-1</f>
        <v>29</v>
      </c>
      <c r="H64">
        <v>13</v>
      </c>
      <c r="I64">
        <v>15</v>
      </c>
      <c r="J64">
        <f t="shared" si="0"/>
        <v>13.25</v>
      </c>
      <c r="L64">
        <f t="shared" si="1"/>
        <v>20</v>
      </c>
      <c r="M64">
        <f t="shared" si="2"/>
        <v>-13</v>
      </c>
      <c r="N64">
        <f t="shared" si="3"/>
        <v>2456745.760416667</v>
      </c>
      <c r="O64">
        <f t="shared" si="89"/>
        <v>7.9449039617955674E-4</v>
      </c>
      <c r="P64">
        <f t="shared" si="4"/>
        <v>2456745.7612111573</v>
      </c>
      <c r="Q64">
        <f t="shared" si="5"/>
        <v>0.14238908175653145</v>
      </c>
      <c r="R64">
        <f t="shared" si="6"/>
        <v>6.5826243502688158</v>
      </c>
      <c r="S64">
        <f t="shared" si="7"/>
        <v>83.400816324187872</v>
      </c>
      <c r="T64">
        <f t="shared" si="8"/>
        <v>1.9054970545787986</v>
      </c>
      <c r="U64">
        <f t="shared" si="9"/>
        <v>0.11488846833414332</v>
      </c>
      <c r="V64">
        <f t="shared" si="10"/>
        <v>1.4556188437081128</v>
      </c>
      <c r="W64">
        <f t="shared" si="11"/>
        <v>1.6702619658566228E-2</v>
      </c>
      <c r="X64">
        <f t="shared" si="12"/>
        <v>8.4881214048476146</v>
      </c>
      <c r="Y64">
        <f t="shared" si="13"/>
        <v>85.306313378766674</v>
      </c>
      <c r="Z64">
        <f t="shared" si="14"/>
        <v>1.488876041197567</v>
      </c>
      <c r="AA64">
        <f t="shared" si="15"/>
        <v>209.64463394658802</v>
      </c>
      <c r="AB64">
        <f t="shared" si="16"/>
        <v>3.6589891215062349</v>
      </c>
      <c r="AC64">
        <f t="shared" si="17"/>
        <v>23.437439458174694</v>
      </c>
      <c r="AD64">
        <f t="shared" si="18"/>
        <v>-2.0668866893978452E-3</v>
      </c>
      <c r="AE64">
        <f t="shared" si="19"/>
        <v>23.435372571485296</v>
      </c>
      <c r="AF64">
        <f t="shared" si="20"/>
        <v>2456745.5</v>
      </c>
      <c r="AG64">
        <f t="shared" si="21"/>
        <v>0.14238193018480494</v>
      </c>
      <c r="AH64">
        <f t="shared" si="22"/>
        <v>12.421316974063132</v>
      </c>
      <c r="AI64">
        <f t="shared" si="23"/>
        <v>18.688428907500629</v>
      </c>
      <c r="AJ64">
        <f t="shared" si="24"/>
        <v>0.4090244128039886</v>
      </c>
      <c r="AK64">
        <f t="shared" si="25"/>
        <v>2.1094289075006287</v>
      </c>
      <c r="AL64">
        <f t="shared" si="56"/>
        <v>23.847574363169215</v>
      </c>
      <c r="AM64">
        <f t="shared" si="26"/>
        <v>0.41621869125149275</v>
      </c>
      <c r="AN64">
        <f t="shared" si="27"/>
        <v>0.99835753158557938</v>
      </c>
      <c r="AO64" t="s">
        <v>137</v>
      </c>
      <c r="AP64">
        <f t="shared" si="28"/>
        <v>8.4847956839606251</v>
      </c>
      <c r="AQ64">
        <f t="shared" si="29"/>
        <v>8</v>
      </c>
      <c r="AR64">
        <f t="shared" si="30"/>
        <v>29</v>
      </c>
      <c r="AS64">
        <f t="shared" si="31"/>
        <v>5</v>
      </c>
      <c r="AT64">
        <f t="shared" si="32"/>
        <v>0.14808762104411713</v>
      </c>
      <c r="AU64">
        <f t="shared" si="33"/>
        <v>7.7938592493402172</v>
      </c>
      <c r="AV64" s="18">
        <f t="shared" si="34"/>
        <v>0.51959061662268113</v>
      </c>
      <c r="AW64">
        <f t="shared" si="35"/>
        <v>0.13602850533800048</v>
      </c>
      <c r="AX64">
        <f t="shared" si="36"/>
        <v>3.3641377784052029</v>
      </c>
      <c r="AY64" t="str">
        <f t="shared" si="37"/>
        <v>POSITIF</v>
      </c>
      <c r="AZ64">
        <f t="shared" si="38"/>
        <v>3</v>
      </c>
      <c r="BA64">
        <f t="shared" si="39"/>
        <v>21</v>
      </c>
      <c r="BB64">
        <f t="shared" si="40"/>
        <v>50</v>
      </c>
      <c r="BC64">
        <f t="shared" si="41"/>
        <v>5.8715280723898186E-2</v>
      </c>
      <c r="BD64">
        <f t="shared" si="42"/>
        <v>1.9685188547983945</v>
      </c>
      <c r="BE64">
        <f t="shared" si="43"/>
        <v>-0.12222152900771403</v>
      </c>
      <c r="BF64">
        <f t="shared" si="44"/>
        <v>1.9428132568574878</v>
      </c>
      <c r="BG64">
        <f t="shared" si="45"/>
        <v>109.76413544624987</v>
      </c>
      <c r="BH64">
        <f t="shared" si="46"/>
        <v>0.51959061662268113</v>
      </c>
      <c r="BI64">
        <f t="shared" si="47"/>
        <v>289.76413544624984</v>
      </c>
      <c r="BJ64">
        <f t="shared" si="48"/>
        <v>289</v>
      </c>
      <c r="BK64">
        <f t="shared" si="49"/>
        <v>45</v>
      </c>
      <c r="BL64">
        <f t="shared" si="50"/>
        <v>50</v>
      </c>
      <c r="BM64">
        <f t="shared" si="51"/>
        <v>64.03775686246</v>
      </c>
      <c r="BN64" t="str">
        <f t="shared" si="52"/>
        <v>POSITIF</v>
      </c>
      <c r="BO64">
        <f t="shared" si="53"/>
        <v>64</v>
      </c>
      <c r="BP64">
        <f t="shared" si="54"/>
        <v>2</v>
      </c>
      <c r="BQ64">
        <f t="shared" si="55"/>
        <v>15</v>
      </c>
    </row>
    <row r="65" spans="1:70">
      <c r="A65">
        <f t="shared" ref="A65" si="106">A63</f>
        <v>-7.0027777777777782</v>
      </c>
      <c r="B65">
        <f t="shared" si="71"/>
        <v>111.315</v>
      </c>
      <c r="C65">
        <f>INT(G3/15)</f>
        <v>7</v>
      </c>
      <c r="D65">
        <f>L3</f>
        <v>2014</v>
      </c>
      <c r="E65">
        <f>L2</f>
        <v>3</v>
      </c>
      <c r="F65">
        <f>L4-1</f>
        <v>29</v>
      </c>
      <c r="H65">
        <v>13</v>
      </c>
      <c r="I65">
        <v>30</v>
      </c>
      <c r="J65">
        <f t="shared" si="0"/>
        <v>13.5</v>
      </c>
      <c r="L65">
        <f t="shared" si="1"/>
        <v>20</v>
      </c>
      <c r="M65">
        <f t="shared" si="2"/>
        <v>-13</v>
      </c>
      <c r="N65">
        <f t="shared" si="3"/>
        <v>2456745.7708333335</v>
      </c>
      <c r="O65">
        <f t="shared" si="89"/>
        <v>7.9449039617955674E-4</v>
      </c>
      <c r="P65">
        <f t="shared" si="4"/>
        <v>2456745.7716278238</v>
      </c>
      <c r="Q65">
        <f t="shared" si="5"/>
        <v>0.1423893669493175</v>
      </c>
      <c r="R65">
        <f t="shared" si="6"/>
        <v>6.5928915101085295</v>
      </c>
      <c r="S65">
        <f t="shared" si="7"/>
        <v>83.411082993638047</v>
      </c>
      <c r="T65">
        <f t="shared" si="8"/>
        <v>1.9055294373171063</v>
      </c>
      <c r="U65">
        <f t="shared" si="9"/>
        <v>0.11506766407817486</v>
      </c>
      <c r="V65">
        <f t="shared" si="10"/>
        <v>1.4557980308932323</v>
      </c>
      <c r="W65">
        <f t="shared" si="11"/>
        <v>1.6702619646588129E-2</v>
      </c>
      <c r="X65">
        <f t="shared" si="12"/>
        <v>8.498420947425636</v>
      </c>
      <c r="Y65">
        <f t="shared" si="13"/>
        <v>85.316612430955146</v>
      </c>
      <c r="Z65">
        <f t="shared" si="14"/>
        <v>1.4890557935680906</v>
      </c>
      <c r="AA65">
        <f t="shared" si="15"/>
        <v>209.64408234487942</v>
      </c>
      <c r="AB65">
        <f t="shared" si="16"/>
        <v>3.6589794942402603</v>
      </c>
      <c r="AC65">
        <f t="shared" si="17"/>
        <v>23.437439454465999</v>
      </c>
      <c r="AD65">
        <f t="shared" si="18"/>
        <v>-2.0669117926476093E-3</v>
      </c>
      <c r="AE65">
        <f t="shared" si="19"/>
        <v>23.435372542673353</v>
      </c>
      <c r="AF65">
        <f t="shared" si="20"/>
        <v>2456745.5</v>
      </c>
      <c r="AG65">
        <f t="shared" si="21"/>
        <v>0.14238193018480494</v>
      </c>
      <c r="AH65">
        <f t="shared" si="22"/>
        <v>12.421316974063132</v>
      </c>
      <c r="AI65">
        <f t="shared" si="23"/>
        <v>18.93911338483813</v>
      </c>
      <c r="AJ65">
        <f t="shared" si="24"/>
        <v>0.4090244123011253</v>
      </c>
      <c r="AK65">
        <f t="shared" si="25"/>
        <v>2.3601133848381295</v>
      </c>
      <c r="AL65">
        <f t="shared" si="56"/>
        <v>27.598358939648641</v>
      </c>
      <c r="AM65">
        <f t="shared" si="26"/>
        <v>0.48168223164407981</v>
      </c>
      <c r="AN65">
        <f t="shared" si="27"/>
        <v>0.99836051489263578</v>
      </c>
      <c r="AO65" t="s">
        <v>137</v>
      </c>
      <c r="AP65">
        <f t="shared" si="28"/>
        <v>8.4950951865435496</v>
      </c>
      <c r="AQ65">
        <f t="shared" si="29"/>
        <v>8</v>
      </c>
      <c r="AR65">
        <f t="shared" si="30"/>
        <v>29</v>
      </c>
      <c r="AS65">
        <f t="shared" si="31"/>
        <v>42</v>
      </c>
      <c r="AT65">
        <f t="shared" si="32"/>
        <v>0.14826738127550682</v>
      </c>
      <c r="AU65">
        <f t="shared" si="33"/>
        <v>7.8033418329232989</v>
      </c>
      <c r="AV65" s="18">
        <f t="shared" si="34"/>
        <v>0.52022278886155326</v>
      </c>
      <c r="AW65">
        <f t="shared" si="35"/>
        <v>0.13619400764312081</v>
      </c>
      <c r="AX65">
        <f t="shared" si="36"/>
        <v>3.3681961493731443</v>
      </c>
      <c r="AY65" t="str">
        <f t="shared" si="37"/>
        <v>POSITIF</v>
      </c>
      <c r="AZ65">
        <f t="shared" si="38"/>
        <v>3</v>
      </c>
      <c r="BA65">
        <f t="shared" si="39"/>
        <v>22</v>
      </c>
      <c r="BB65">
        <f t="shared" si="40"/>
        <v>5</v>
      </c>
      <c r="BC65">
        <f t="shared" si="41"/>
        <v>5.8786112659556113E-2</v>
      </c>
      <c r="BD65">
        <f t="shared" si="42"/>
        <v>1.9157455641420755</v>
      </c>
      <c r="BE65">
        <f t="shared" si="43"/>
        <v>-0.12222152900771403</v>
      </c>
      <c r="BF65">
        <f t="shared" si="44"/>
        <v>1.9428132568574878</v>
      </c>
      <c r="BG65">
        <f t="shared" si="45"/>
        <v>107.35661652121297</v>
      </c>
      <c r="BH65">
        <f t="shared" si="46"/>
        <v>0.52022278886155326</v>
      </c>
      <c r="BI65">
        <f t="shared" si="47"/>
        <v>287.35661652121297</v>
      </c>
      <c r="BJ65">
        <f t="shared" si="48"/>
        <v>287</v>
      </c>
      <c r="BK65">
        <f t="shared" si="49"/>
        <v>21</v>
      </c>
      <c r="BL65">
        <f t="shared" si="50"/>
        <v>23</v>
      </c>
      <c r="BM65">
        <f t="shared" si="51"/>
        <v>60.566136750749806</v>
      </c>
      <c r="BN65" t="str">
        <f t="shared" si="52"/>
        <v>POSITIF</v>
      </c>
      <c r="BO65">
        <f t="shared" si="53"/>
        <v>60</v>
      </c>
      <c r="BP65">
        <f t="shared" si="54"/>
        <v>33</v>
      </c>
      <c r="BQ65">
        <f t="shared" si="55"/>
        <v>58</v>
      </c>
    </row>
    <row r="66" spans="1:70">
      <c r="A66">
        <f t="shared" ref="A66" si="107">A64</f>
        <v>-7.0027777777777782</v>
      </c>
      <c r="B66">
        <f t="shared" si="71"/>
        <v>111.315</v>
      </c>
      <c r="C66">
        <f>INT(G3/15)</f>
        <v>7</v>
      </c>
      <c r="D66">
        <f>L3</f>
        <v>2014</v>
      </c>
      <c r="E66">
        <f>L2</f>
        <v>3</v>
      </c>
      <c r="F66">
        <f>L4-1</f>
        <v>29</v>
      </c>
      <c r="H66">
        <v>13</v>
      </c>
      <c r="I66">
        <v>45</v>
      </c>
      <c r="J66">
        <f t="shared" si="0"/>
        <v>13.75</v>
      </c>
      <c r="L66">
        <f t="shared" si="1"/>
        <v>20</v>
      </c>
      <c r="M66">
        <f t="shared" si="2"/>
        <v>-13</v>
      </c>
      <c r="N66">
        <f t="shared" si="3"/>
        <v>2456745.78125</v>
      </c>
      <c r="O66">
        <f t="shared" si="89"/>
        <v>7.9449039617955674E-4</v>
      </c>
      <c r="P66">
        <f t="shared" si="4"/>
        <v>2456745.7820444903</v>
      </c>
      <c r="Q66">
        <f t="shared" si="5"/>
        <v>0.14238965214210358</v>
      </c>
      <c r="R66">
        <f t="shared" si="6"/>
        <v>6.6031586699482432</v>
      </c>
      <c r="S66">
        <f t="shared" si="7"/>
        <v>83.421349663090041</v>
      </c>
      <c r="T66">
        <f t="shared" si="8"/>
        <v>1.9055617585080604</v>
      </c>
      <c r="U66">
        <f t="shared" si="9"/>
        <v>0.11524685982220639</v>
      </c>
      <c r="V66">
        <f t="shared" si="10"/>
        <v>1.4559772180783837</v>
      </c>
      <c r="W66">
        <f t="shared" si="11"/>
        <v>1.6702619634610033E-2</v>
      </c>
      <c r="X66">
        <f t="shared" si="12"/>
        <v>8.5087204284563036</v>
      </c>
      <c r="Y66">
        <f t="shared" si="13"/>
        <v>85.326911421598098</v>
      </c>
      <c r="Z66">
        <f t="shared" si="14"/>
        <v>1.4892355448644423</v>
      </c>
      <c r="AA66">
        <f t="shared" si="15"/>
        <v>209.64353074317077</v>
      </c>
      <c r="AB66">
        <f t="shared" si="16"/>
        <v>3.6589698669742847</v>
      </c>
      <c r="AC66">
        <f t="shared" si="17"/>
        <v>23.437439450757303</v>
      </c>
      <c r="AD66">
        <f t="shared" si="18"/>
        <v>-2.0669369154923799E-3</v>
      </c>
      <c r="AE66">
        <f t="shared" si="19"/>
        <v>23.435372513841809</v>
      </c>
      <c r="AF66">
        <f t="shared" si="20"/>
        <v>2456745.5</v>
      </c>
      <c r="AG66">
        <f t="shared" si="21"/>
        <v>0.14238193018480494</v>
      </c>
      <c r="AH66">
        <f t="shared" si="22"/>
        <v>12.421316974063132</v>
      </c>
      <c r="AI66">
        <f t="shared" si="23"/>
        <v>19.189797862175631</v>
      </c>
      <c r="AJ66">
        <f t="shared" si="24"/>
        <v>0.40902441179791993</v>
      </c>
      <c r="AK66">
        <f t="shared" si="25"/>
        <v>2.6107978621756303</v>
      </c>
      <c r="AL66">
        <f t="shared" si="56"/>
        <v>31.349143493729191</v>
      </c>
      <c r="AM66">
        <f t="shared" si="26"/>
        <v>0.54714577164573275</v>
      </c>
      <c r="AN66">
        <f t="shared" si="27"/>
        <v>0.99836349824362147</v>
      </c>
      <c r="AO66" t="s">
        <v>137</v>
      </c>
      <c r="AP66">
        <f t="shared" si="28"/>
        <v>8.5053946275789034</v>
      </c>
      <c r="AQ66">
        <f t="shared" si="29"/>
        <v>8</v>
      </c>
      <c r="AR66">
        <f t="shared" si="30"/>
        <v>30</v>
      </c>
      <c r="AS66">
        <f t="shared" si="31"/>
        <v>19</v>
      </c>
      <c r="AT66">
        <f t="shared" si="32"/>
        <v>0.14844714043268878</v>
      </c>
      <c r="AU66">
        <f t="shared" si="33"/>
        <v>7.812824438905265</v>
      </c>
      <c r="AV66" s="18">
        <f t="shared" si="34"/>
        <v>0.52085496259368436</v>
      </c>
      <c r="AW66">
        <f t="shared" si="35"/>
        <v>0.13635951033917543</v>
      </c>
      <c r="AX66">
        <f t="shared" si="36"/>
        <v>3.3722544040312048</v>
      </c>
      <c r="AY66" t="str">
        <f t="shared" si="37"/>
        <v>POSITIF</v>
      </c>
      <c r="AZ66">
        <f t="shared" si="38"/>
        <v>3</v>
      </c>
      <c r="BA66">
        <f t="shared" si="39"/>
        <v>22</v>
      </c>
      <c r="BB66">
        <f t="shared" si="40"/>
        <v>20</v>
      </c>
      <c r="BC66">
        <f t="shared" si="41"/>
        <v>5.8856942565223662E-2</v>
      </c>
      <c r="BD66">
        <f t="shared" si="42"/>
        <v>1.8737264320961071</v>
      </c>
      <c r="BE66">
        <f t="shared" si="43"/>
        <v>-0.12222152900771403</v>
      </c>
      <c r="BF66">
        <f t="shared" si="44"/>
        <v>1.9428132568574878</v>
      </c>
      <c r="BG66">
        <f t="shared" si="45"/>
        <v>105.39261377639727</v>
      </c>
      <c r="BH66">
        <f t="shared" si="46"/>
        <v>0.52085496259368436</v>
      </c>
      <c r="BI66">
        <f t="shared" si="47"/>
        <v>285.3926137763973</v>
      </c>
      <c r="BJ66">
        <f t="shared" si="48"/>
        <v>285</v>
      </c>
      <c r="BK66">
        <f t="shared" si="49"/>
        <v>23</v>
      </c>
      <c r="BL66">
        <f t="shared" si="50"/>
        <v>33</v>
      </c>
      <c r="BM66">
        <f t="shared" si="51"/>
        <v>57.034976352897118</v>
      </c>
      <c r="BN66" t="str">
        <f t="shared" si="52"/>
        <v>POSITIF</v>
      </c>
      <c r="BO66">
        <f t="shared" si="53"/>
        <v>57</v>
      </c>
      <c r="BP66">
        <f t="shared" si="54"/>
        <v>2</v>
      </c>
      <c r="BQ66">
        <f t="shared" si="55"/>
        <v>5</v>
      </c>
    </row>
    <row r="67" spans="1:70">
      <c r="A67">
        <f t="shared" ref="A67" si="108">A65</f>
        <v>-7.0027777777777782</v>
      </c>
      <c r="B67">
        <f t="shared" si="71"/>
        <v>111.315</v>
      </c>
      <c r="C67">
        <f>INT(G3/15)</f>
        <v>7</v>
      </c>
      <c r="D67">
        <f>L3</f>
        <v>2014</v>
      </c>
      <c r="E67">
        <f>L2</f>
        <v>3</v>
      </c>
      <c r="F67">
        <f>L4-1</f>
        <v>29</v>
      </c>
      <c r="H67">
        <v>14</v>
      </c>
      <c r="I67">
        <v>0</v>
      </c>
      <c r="J67">
        <f t="shared" si="0"/>
        <v>14</v>
      </c>
      <c r="L67">
        <f t="shared" si="1"/>
        <v>20</v>
      </c>
      <c r="M67">
        <f t="shared" si="2"/>
        <v>-13</v>
      </c>
      <c r="N67">
        <f t="shared" si="3"/>
        <v>2456745.791666667</v>
      </c>
      <c r="O67">
        <f t="shared" si="89"/>
        <v>7.9449039617955674E-4</v>
      </c>
      <c r="P67">
        <f t="shared" si="4"/>
        <v>2456745.7924611573</v>
      </c>
      <c r="Q67">
        <f t="shared" si="5"/>
        <v>0.14238993733490241</v>
      </c>
      <c r="R67">
        <f t="shared" si="6"/>
        <v>6.6134258302472517</v>
      </c>
      <c r="S67">
        <f t="shared" si="7"/>
        <v>83.431616332999511</v>
      </c>
      <c r="T67">
        <f t="shared" si="8"/>
        <v>1.9055940181527362</v>
      </c>
      <c r="U67">
        <f t="shared" si="9"/>
        <v>0.11542605557425414</v>
      </c>
      <c r="V67">
        <f t="shared" si="10"/>
        <v>1.4561564052715192</v>
      </c>
      <c r="W67">
        <f t="shared" si="11"/>
        <v>1.6702619622631934E-2</v>
      </c>
      <c r="X67">
        <f t="shared" si="12"/>
        <v>8.5190198483999886</v>
      </c>
      <c r="Y67">
        <f t="shared" si="13"/>
        <v>85.337210351152251</v>
      </c>
      <c r="Z67">
        <f t="shared" si="14"/>
        <v>1.4894152950945931</v>
      </c>
      <c r="AA67">
        <f t="shared" si="15"/>
        <v>209.64297914143751</v>
      </c>
      <c r="AB67">
        <f t="shared" si="16"/>
        <v>3.6589602397078798</v>
      </c>
      <c r="AC67">
        <f t="shared" si="17"/>
        <v>23.437439447048607</v>
      </c>
      <c r="AD67">
        <f t="shared" si="18"/>
        <v>-2.0669620579316151E-3</v>
      </c>
      <c r="AE67">
        <f t="shared" si="19"/>
        <v>23.435372484990676</v>
      </c>
      <c r="AF67">
        <f t="shared" si="20"/>
        <v>2456745.5</v>
      </c>
      <c r="AG67">
        <f t="shared" si="21"/>
        <v>0.14238193018480494</v>
      </c>
      <c r="AH67">
        <f t="shared" si="22"/>
        <v>12.421316974063132</v>
      </c>
      <c r="AI67">
        <f t="shared" si="23"/>
        <v>19.440482339513132</v>
      </c>
      <c r="AJ67">
        <f t="shared" si="24"/>
        <v>0.40902441129437267</v>
      </c>
      <c r="AK67">
        <f t="shared" si="25"/>
        <v>2.861482339513131</v>
      </c>
      <c r="AL67">
        <f t="shared" si="56"/>
        <v>35.099928024894076</v>
      </c>
      <c r="AM67">
        <f t="shared" si="26"/>
        <v>0.61260931124743179</v>
      </c>
      <c r="AN67">
        <f t="shared" si="27"/>
        <v>0.99836648163857278</v>
      </c>
      <c r="AO67" t="s">
        <v>137</v>
      </c>
      <c r="AP67">
        <f t="shared" si="28"/>
        <v>8.5156940075270526</v>
      </c>
      <c r="AQ67">
        <f t="shared" si="29"/>
        <v>8</v>
      </c>
      <c r="AR67">
        <f t="shared" si="30"/>
        <v>30</v>
      </c>
      <c r="AS67">
        <f t="shared" si="31"/>
        <v>56</v>
      </c>
      <c r="AT67">
        <f t="shared" si="32"/>
        <v>0.14862689852369784</v>
      </c>
      <c r="AU67">
        <f t="shared" si="33"/>
        <v>7.8223070678028916</v>
      </c>
      <c r="AV67" s="18">
        <f t="shared" si="34"/>
        <v>0.52148713785352607</v>
      </c>
      <c r="AW67">
        <f t="shared" si="35"/>
        <v>0.13652501343518378</v>
      </c>
      <c r="AX67">
        <f t="shared" si="36"/>
        <v>3.3763125424504885</v>
      </c>
      <c r="AY67" t="str">
        <f t="shared" si="37"/>
        <v>POSITIF</v>
      </c>
      <c r="AZ67">
        <f t="shared" si="38"/>
        <v>3</v>
      </c>
      <c r="BA67">
        <f t="shared" si="39"/>
        <v>22</v>
      </c>
      <c r="BB67">
        <f t="shared" si="40"/>
        <v>34</v>
      </c>
      <c r="BC67">
        <f t="shared" si="41"/>
        <v>5.8927770442141841E-2</v>
      </c>
      <c r="BD67">
        <f t="shared" si="42"/>
        <v>1.839448117680867</v>
      </c>
      <c r="BE67">
        <f t="shared" si="43"/>
        <v>-0.12222152900771403</v>
      </c>
      <c r="BF67">
        <f t="shared" si="44"/>
        <v>1.9428132568574878</v>
      </c>
      <c r="BG67">
        <f t="shared" si="45"/>
        <v>103.75655501449509</v>
      </c>
      <c r="BH67">
        <f t="shared" si="46"/>
        <v>0.52148713785352607</v>
      </c>
      <c r="BI67">
        <f t="shared" si="47"/>
        <v>283.75655501449512</v>
      </c>
      <c r="BJ67">
        <f t="shared" si="48"/>
        <v>283</v>
      </c>
      <c r="BK67">
        <f t="shared" si="49"/>
        <v>45</v>
      </c>
      <c r="BL67">
        <f t="shared" si="50"/>
        <v>23</v>
      </c>
      <c r="BM67">
        <f t="shared" si="51"/>
        <v>53.461555784701702</v>
      </c>
      <c r="BN67" t="str">
        <f t="shared" si="52"/>
        <v>POSITIF</v>
      </c>
      <c r="BO67">
        <f t="shared" si="53"/>
        <v>53</v>
      </c>
      <c r="BP67">
        <f t="shared" si="54"/>
        <v>27</v>
      </c>
      <c r="BQ67">
        <f t="shared" si="55"/>
        <v>41</v>
      </c>
    </row>
    <row r="68" spans="1:70">
      <c r="A68">
        <f t="shared" ref="A68" si="109">A66</f>
        <v>-7.0027777777777782</v>
      </c>
      <c r="B68">
        <f t="shared" si="71"/>
        <v>111.315</v>
      </c>
      <c r="C68">
        <f>INT(G3/15)</f>
        <v>7</v>
      </c>
      <c r="D68">
        <f>L3</f>
        <v>2014</v>
      </c>
      <c r="E68">
        <f>L2</f>
        <v>3</v>
      </c>
      <c r="F68">
        <f>L4-1</f>
        <v>29</v>
      </c>
      <c r="H68">
        <v>14</v>
      </c>
      <c r="I68">
        <v>15</v>
      </c>
      <c r="J68">
        <f t="shared" si="0"/>
        <v>14.25</v>
      </c>
      <c r="L68">
        <f t="shared" si="1"/>
        <v>20</v>
      </c>
      <c r="M68">
        <f t="shared" si="2"/>
        <v>-13</v>
      </c>
      <c r="N68">
        <f t="shared" si="3"/>
        <v>2456745.8020833335</v>
      </c>
      <c r="O68">
        <f t="shared" si="89"/>
        <v>7.9449039617955674E-4</v>
      </c>
      <c r="P68">
        <f t="shared" si="4"/>
        <v>2456745.8028778238</v>
      </c>
      <c r="Q68">
        <f t="shared" si="5"/>
        <v>0.14239022252768849</v>
      </c>
      <c r="R68">
        <f t="shared" si="6"/>
        <v>6.6236929900878749</v>
      </c>
      <c r="S68">
        <f t="shared" si="7"/>
        <v>83.441883002451505</v>
      </c>
      <c r="T68">
        <f t="shared" si="8"/>
        <v>1.9056262162479065</v>
      </c>
      <c r="U68">
        <f t="shared" si="9"/>
        <v>0.11560525131830154</v>
      </c>
      <c r="V68">
        <f t="shared" si="10"/>
        <v>1.4563355924566705</v>
      </c>
      <c r="W68">
        <f t="shared" si="11"/>
        <v>1.6702619610653838E-2</v>
      </c>
      <c r="X68">
        <f t="shared" si="12"/>
        <v>8.5293192063357814</v>
      </c>
      <c r="Y68">
        <f t="shared" si="13"/>
        <v>85.347509218699415</v>
      </c>
      <c r="Z68">
        <f t="shared" si="14"/>
        <v>1.4895950442425179</v>
      </c>
      <c r="AA68">
        <f t="shared" si="15"/>
        <v>209.64242753972886</v>
      </c>
      <c r="AB68">
        <f t="shared" si="16"/>
        <v>3.6589506124419038</v>
      </c>
      <c r="AC68">
        <f t="shared" si="17"/>
        <v>23.437439443339912</v>
      </c>
      <c r="AD68">
        <f t="shared" si="18"/>
        <v>-2.0669872199614021E-3</v>
      </c>
      <c r="AE68">
        <f t="shared" si="19"/>
        <v>23.43537245611995</v>
      </c>
      <c r="AF68">
        <f t="shared" si="20"/>
        <v>2456745.5</v>
      </c>
      <c r="AG68">
        <f t="shared" si="21"/>
        <v>0.14238193018480494</v>
      </c>
      <c r="AH68">
        <f t="shared" si="22"/>
        <v>12.421316974063132</v>
      </c>
      <c r="AI68">
        <f t="shared" si="23"/>
        <v>19.691166816850632</v>
      </c>
      <c r="AJ68">
        <f t="shared" si="24"/>
        <v>0.40902441079048346</v>
      </c>
      <c r="AK68">
        <f t="shared" si="25"/>
        <v>3.1121668168506318</v>
      </c>
      <c r="AL68">
        <f t="shared" si="56"/>
        <v>38.850712533898239</v>
      </c>
      <c r="AM68">
        <f t="shared" si="26"/>
        <v>0.67807285046235333</v>
      </c>
      <c r="AN68">
        <f t="shared" si="27"/>
        <v>0.99836946507712632</v>
      </c>
      <c r="AO68" t="s">
        <v>137</v>
      </c>
      <c r="AP68">
        <f t="shared" si="28"/>
        <v>8.5259933254670912</v>
      </c>
      <c r="AQ68">
        <f t="shared" si="29"/>
        <v>8</v>
      </c>
      <c r="AR68">
        <f t="shared" si="30"/>
        <v>31</v>
      </c>
      <c r="AS68">
        <f t="shared" si="31"/>
        <v>33</v>
      </c>
      <c r="AT68">
        <f t="shared" si="32"/>
        <v>0.14880665553246125</v>
      </c>
      <c r="AU68">
        <f t="shared" si="33"/>
        <v>7.8317897188612324</v>
      </c>
      <c r="AV68" s="18">
        <f t="shared" si="34"/>
        <v>0.52211931459074878</v>
      </c>
      <c r="AW68">
        <f t="shared" si="35"/>
        <v>0.13669051691796955</v>
      </c>
      <c r="AX68">
        <f t="shared" si="36"/>
        <v>3.3803705641578574</v>
      </c>
      <c r="AY68" t="str">
        <f t="shared" si="37"/>
        <v>POSITIF</v>
      </c>
      <c r="AZ68">
        <f t="shared" si="38"/>
        <v>3</v>
      </c>
      <c r="BA68">
        <f t="shared" si="39"/>
        <v>22</v>
      </c>
      <c r="BB68">
        <f t="shared" si="40"/>
        <v>49</v>
      </c>
      <c r="BC68">
        <f t="shared" si="41"/>
        <v>5.8998596282052833E-2</v>
      </c>
      <c r="BD68">
        <f t="shared" si="42"/>
        <v>1.8108935055295721</v>
      </c>
      <c r="BE68">
        <f t="shared" si="43"/>
        <v>-0.12222152900771403</v>
      </c>
      <c r="BF68">
        <f t="shared" si="44"/>
        <v>1.9428132568574878</v>
      </c>
      <c r="BG68">
        <f t="shared" si="45"/>
        <v>102.36874365115484</v>
      </c>
      <c r="BH68">
        <f t="shared" si="46"/>
        <v>0.52211931459074878</v>
      </c>
      <c r="BI68">
        <f t="shared" si="47"/>
        <v>282.36874365115483</v>
      </c>
      <c r="BJ68">
        <f t="shared" si="48"/>
        <v>282</v>
      </c>
      <c r="BK68">
        <f t="shared" si="49"/>
        <v>22</v>
      </c>
      <c r="BL68">
        <f t="shared" si="50"/>
        <v>7</v>
      </c>
      <c r="BM68">
        <f t="shared" si="51"/>
        <v>49.857182173462114</v>
      </c>
      <c r="BN68" t="str">
        <f t="shared" si="52"/>
        <v>POSITIF</v>
      </c>
      <c r="BO68">
        <f t="shared" si="53"/>
        <v>49</v>
      </c>
      <c r="BP68">
        <f t="shared" si="54"/>
        <v>51</v>
      </c>
      <c r="BQ68">
        <f t="shared" si="55"/>
        <v>25</v>
      </c>
    </row>
    <row r="69" spans="1:70">
      <c r="A69">
        <f t="shared" ref="A69" si="110">A67</f>
        <v>-7.0027777777777782</v>
      </c>
      <c r="B69">
        <f t="shared" si="71"/>
        <v>111.315</v>
      </c>
      <c r="C69">
        <f>INT(G3/15)</f>
        <v>7</v>
      </c>
      <c r="D69">
        <f>L3</f>
        <v>2014</v>
      </c>
      <c r="E69">
        <f>L2</f>
        <v>3</v>
      </c>
      <c r="F69">
        <f>L4-1</f>
        <v>29</v>
      </c>
      <c r="H69">
        <v>14</v>
      </c>
      <c r="I69">
        <v>30</v>
      </c>
      <c r="J69">
        <f t="shared" si="0"/>
        <v>14.5</v>
      </c>
      <c r="L69">
        <f t="shared" si="1"/>
        <v>20</v>
      </c>
      <c r="M69">
        <f t="shared" si="2"/>
        <v>-13</v>
      </c>
      <c r="N69">
        <f t="shared" si="3"/>
        <v>2456745.8125</v>
      </c>
      <c r="O69">
        <f t="shared" si="89"/>
        <v>7.9449039617955674E-4</v>
      </c>
      <c r="P69">
        <f t="shared" si="4"/>
        <v>2456745.8132944903</v>
      </c>
      <c r="Q69">
        <f t="shared" si="5"/>
        <v>0.14239050772047457</v>
      </c>
      <c r="R69">
        <f t="shared" si="6"/>
        <v>6.6339601499284981</v>
      </c>
      <c r="S69">
        <f t="shared" si="7"/>
        <v>83.452149671902589</v>
      </c>
      <c r="T69">
        <f t="shared" si="8"/>
        <v>1.9056583527946567</v>
      </c>
      <c r="U69">
        <f t="shared" si="9"/>
        <v>0.11578444706234896</v>
      </c>
      <c r="V69">
        <f t="shared" si="10"/>
        <v>1.4565147796418059</v>
      </c>
      <c r="W69">
        <f t="shared" si="11"/>
        <v>1.6702619598675739E-2</v>
      </c>
      <c r="X69">
        <f t="shared" si="12"/>
        <v>8.5396185027231546</v>
      </c>
      <c r="Y69">
        <f t="shared" si="13"/>
        <v>85.357808024697249</v>
      </c>
      <c r="Z69">
        <f t="shared" si="14"/>
        <v>1.4897747923162044</v>
      </c>
      <c r="AA69">
        <f t="shared" si="15"/>
        <v>209.64187593802021</v>
      </c>
      <c r="AB69">
        <f t="shared" si="16"/>
        <v>3.6589409851759283</v>
      </c>
      <c r="AC69">
        <f t="shared" si="17"/>
        <v>23.437439439631216</v>
      </c>
      <c r="AD69">
        <f t="shared" si="18"/>
        <v>-2.0670124015811915E-3</v>
      </c>
      <c r="AE69">
        <f t="shared" si="19"/>
        <v>23.435372427229634</v>
      </c>
      <c r="AF69">
        <f t="shared" si="20"/>
        <v>2456745.5</v>
      </c>
      <c r="AG69">
        <f t="shared" si="21"/>
        <v>0.14238193018480494</v>
      </c>
      <c r="AH69">
        <f t="shared" si="22"/>
        <v>12.421316974063132</v>
      </c>
      <c r="AI69">
        <f t="shared" si="23"/>
        <v>19.941851294188133</v>
      </c>
      <c r="AJ69">
        <f t="shared" si="24"/>
        <v>0.4090244102862523</v>
      </c>
      <c r="AK69">
        <f t="shared" si="25"/>
        <v>3.3628512941881326</v>
      </c>
      <c r="AL69">
        <f t="shared" si="56"/>
        <v>42.601497020225764</v>
      </c>
      <c r="AM69">
        <f t="shared" si="26"/>
        <v>0.7435363892814929</v>
      </c>
      <c r="AN69">
        <f t="shared" si="27"/>
        <v>0.99837244855931884</v>
      </c>
      <c r="AO69" t="s">
        <v>137</v>
      </c>
      <c r="AP69">
        <f t="shared" si="28"/>
        <v>8.5362925818584916</v>
      </c>
      <c r="AQ69">
        <f t="shared" si="29"/>
        <v>8</v>
      </c>
      <c r="AR69">
        <f t="shared" si="30"/>
        <v>32</v>
      </c>
      <c r="AS69">
        <f t="shared" si="31"/>
        <v>10</v>
      </c>
      <c r="AT69">
        <f t="shared" si="32"/>
        <v>0.14898641146699826</v>
      </c>
      <c r="AU69">
        <f t="shared" si="33"/>
        <v>7.8412723925962213</v>
      </c>
      <c r="AV69" s="18">
        <f t="shared" si="34"/>
        <v>0.52275149283974809</v>
      </c>
      <c r="AW69">
        <f t="shared" si="35"/>
        <v>0.1368560207965375</v>
      </c>
      <c r="AX69">
        <f t="shared" si="36"/>
        <v>3.3844284692240749</v>
      </c>
      <c r="AY69" t="str">
        <f t="shared" si="37"/>
        <v>POSITIF</v>
      </c>
      <c r="AZ69">
        <f t="shared" si="38"/>
        <v>3</v>
      </c>
      <c r="BA69">
        <f t="shared" si="39"/>
        <v>23</v>
      </c>
      <c r="BB69">
        <f t="shared" si="40"/>
        <v>3</v>
      </c>
      <c r="BC69">
        <f t="shared" si="41"/>
        <v>5.9069420086191683E-2</v>
      </c>
      <c r="BD69">
        <f t="shared" si="42"/>
        <v>1.7866716278426935</v>
      </c>
      <c r="BE69">
        <f t="shared" si="43"/>
        <v>-0.12222152900771403</v>
      </c>
      <c r="BF69">
        <f t="shared" si="44"/>
        <v>1.9428132568574878</v>
      </c>
      <c r="BG69">
        <f t="shared" si="45"/>
        <v>101.17269321295349</v>
      </c>
      <c r="BH69">
        <f t="shared" si="46"/>
        <v>0.52275149283974809</v>
      </c>
      <c r="BI69">
        <f t="shared" si="47"/>
        <v>281.1726932129535</v>
      </c>
      <c r="BJ69">
        <f t="shared" si="48"/>
        <v>281</v>
      </c>
      <c r="BK69">
        <f t="shared" si="49"/>
        <v>10</v>
      </c>
      <c r="BL69">
        <f t="shared" si="50"/>
        <v>21</v>
      </c>
      <c r="BM69">
        <f t="shared" si="51"/>
        <v>46.229525708871137</v>
      </c>
      <c r="BN69" t="str">
        <f t="shared" si="52"/>
        <v>POSITIF</v>
      </c>
      <c r="BO69">
        <f t="shared" si="53"/>
        <v>46</v>
      </c>
      <c r="BP69">
        <f t="shared" si="54"/>
        <v>13</v>
      </c>
      <c r="BQ69">
        <f t="shared" si="55"/>
        <v>46</v>
      </c>
    </row>
    <row r="70" spans="1:70">
      <c r="A70">
        <f t="shared" ref="A70" si="111">A68</f>
        <v>-7.0027777777777782</v>
      </c>
      <c r="B70">
        <f t="shared" si="71"/>
        <v>111.315</v>
      </c>
      <c r="C70">
        <f>INT(G3/15)</f>
        <v>7</v>
      </c>
      <c r="D70">
        <f>L3</f>
        <v>2014</v>
      </c>
      <c r="E70">
        <f>L2</f>
        <v>3</v>
      </c>
      <c r="F70">
        <f>L4-1</f>
        <v>29</v>
      </c>
      <c r="H70">
        <v>14</v>
      </c>
      <c r="I70">
        <v>45</v>
      </c>
      <c r="J70">
        <f t="shared" si="0"/>
        <v>14.75</v>
      </c>
      <c r="L70">
        <f t="shared" si="1"/>
        <v>20</v>
      </c>
      <c r="M70">
        <f t="shared" si="2"/>
        <v>-13</v>
      </c>
      <c r="N70">
        <f t="shared" si="3"/>
        <v>2456745.822916667</v>
      </c>
      <c r="O70">
        <f t="shared" si="89"/>
        <v>7.9449039617955674E-4</v>
      </c>
      <c r="P70">
        <f t="shared" si="4"/>
        <v>2456745.8237111573</v>
      </c>
      <c r="Q70">
        <f t="shared" si="5"/>
        <v>0.14239079291327339</v>
      </c>
      <c r="R70">
        <f t="shared" si="6"/>
        <v>6.6442273102275067</v>
      </c>
      <c r="S70">
        <f t="shared" si="7"/>
        <v>83.462416341812059</v>
      </c>
      <c r="T70">
        <f t="shared" si="8"/>
        <v>1.9056904277940709</v>
      </c>
      <c r="U70">
        <f t="shared" si="9"/>
        <v>0.11596364281439671</v>
      </c>
      <c r="V70">
        <f t="shared" si="10"/>
        <v>1.4566939668349415</v>
      </c>
      <c r="W70">
        <f t="shared" si="11"/>
        <v>1.6702619586697644E-2</v>
      </c>
      <c r="X70">
        <f t="shared" si="12"/>
        <v>8.549917738021577</v>
      </c>
      <c r="Y70">
        <f t="shared" si="13"/>
        <v>85.368106769606129</v>
      </c>
      <c r="Z70">
        <f t="shared" si="14"/>
        <v>1.4899545393236873</v>
      </c>
      <c r="AA70">
        <f t="shared" si="15"/>
        <v>209.64132433628689</v>
      </c>
      <c r="AB70">
        <f t="shared" si="16"/>
        <v>3.6589313579095224</v>
      </c>
      <c r="AC70">
        <f t="shared" si="17"/>
        <v>23.437439435922521</v>
      </c>
      <c r="AD70">
        <f t="shared" si="18"/>
        <v>-2.0670376027904381E-3</v>
      </c>
      <c r="AE70">
        <f t="shared" si="19"/>
        <v>23.435372398319732</v>
      </c>
      <c r="AF70">
        <f t="shared" si="20"/>
        <v>2456745.5</v>
      </c>
      <c r="AG70">
        <f t="shared" si="21"/>
        <v>0.14238193018480494</v>
      </c>
      <c r="AH70">
        <f t="shared" si="22"/>
        <v>12.421316974063132</v>
      </c>
      <c r="AI70">
        <f t="shared" si="23"/>
        <v>20.19253577152563</v>
      </c>
      <c r="AJ70">
        <f t="shared" si="24"/>
        <v>0.40902440978167937</v>
      </c>
      <c r="AK70">
        <f t="shared" si="25"/>
        <v>3.6135357715256298</v>
      </c>
      <c r="AL70">
        <f t="shared" si="56"/>
        <v>46.352281483360642</v>
      </c>
      <c r="AM70">
        <f t="shared" si="26"/>
        <v>0.80899992769584439</v>
      </c>
      <c r="AN70">
        <f t="shared" si="27"/>
        <v>0.99837543208518675</v>
      </c>
      <c r="AO70" t="s">
        <v>137</v>
      </c>
      <c r="AP70">
        <f t="shared" si="28"/>
        <v>8.5465917771607209</v>
      </c>
      <c r="AQ70">
        <f t="shared" si="29"/>
        <v>8</v>
      </c>
      <c r="AR70">
        <f t="shared" si="30"/>
        <v>32</v>
      </c>
      <c r="AS70">
        <f t="shared" si="31"/>
        <v>47</v>
      </c>
      <c r="AT70">
        <f t="shared" si="32"/>
        <v>0.14916616633532809</v>
      </c>
      <c r="AU70">
        <f t="shared" si="33"/>
        <v>7.8507550895237994</v>
      </c>
      <c r="AV70" s="18">
        <f t="shared" si="34"/>
        <v>0.52338367263491992</v>
      </c>
      <c r="AW70">
        <f t="shared" si="35"/>
        <v>0.13702152507989249</v>
      </c>
      <c r="AX70">
        <f t="shared" si="36"/>
        <v>3.3884862577198853</v>
      </c>
      <c r="AY70" t="str">
        <f t="shared" si="37"/>
        <v>POSITIF</v>
      </c>
      <c r="AZ70">
        <f t="shared" si="38"/>
        <v>3</v>
      </c>
      <c r="BA70">
        <f t="shared" si="39"/>
        <v>23</v>
      </c>
      <c r="BB70">
        <f t="shared" si="40"/>
        <v>18</v>
      </c>
      <c r="BC70">
        <f t="shared" si="41"/>
        <v>5.9140241855793127E-2</v>
      </c>
      <c r="BD70">
        <f t="shared" si="42"/>
        <v>1.7657966096761588</v>
      </c>
      <c r="BE70">
        <f t="shared" si="43"/>
        <v>-0.12222152900771403</v>
      </c>
      <c r="BF70">
        <f t="shared" si="44"/>
        <v>1.9428132568574878</v>
      </c>
      <c r="BG70">
        <f t="shared" si="45"/>
        <v>100.12735954904329</v>
      </c>
      <c r="BH70">
        <f t="shared" si="46"/>
        <v>0.52338367263491992</v>
      </c>
      <c r="BI70">
        <f t="shared" si="47"/>
        <v>280.12735954904326</v>
      </c>
      <c r="BJ70">
        <f t="shared" si="48"/>
        <v>280</v>
      </c>
      <c r="BK70">
        <f t="shared" si="49"/>
        <v>7</v>
      </c>
      <c r="BL70">
        <f t="shared" si="50"/>
        <v>38</v>
      </c>
      <c r="BM70">
        <f t="shared" si="51"/>
        <v>42.583955382044017</v>
      </c>
      <c r="BN70" t="str">
        <f t="shared" si="52"/>
        <v>POSITIF</v>
      </c>
      <c r="BO70">
        <f t="shared" si="53"/>
        <v>42</v>
      </c>
      <c r="BP70">
        <f t="shared" si="54"/>
        <v>35</v>
      </c>
      <c r="BQ70">
        <f t="shared" si="55"/>
        <v>2</v>
      </c>
    </row>
    <row r="71" spans="1:70">
      <c r="A71">
        <f t="shared" ref="A71" si="112">A69</f>
        <v>-7.0027777777777782</v>
      </c>
      <c r="B71">
        <f t="shared" si="71"/>
        <v>111.315</v>
      </c>
      <c r="C71">
        <f>INT(G3/15)</f>
        <v>7</v>
      </c>
      <c r="D71">
        <f>L3</f>
        <v>2014</v>
      </c>
      <c r="E71">
        <f>L2</f>
        <v>3</v>
      </c>
      <c r="F71">
        <f>L4-1</f>
        <v>29</v>
      </c>
      <c r="H71">
        <v>15</v>
      </c>
      <c r="I71">
        <v>0</v>
      </c>
      <c r="J71">
        <f t="shared" si="0"/>
        <v>15</v>
      </c>
      <c r="L71">
        <f t="shared" si="1"/>
        <v>20</v>
      </c>
      <c r="M71">
        <f t="shared" si="2"/>
        <v>-13</v>
      </c>
      <c r="N71">
        <f t="shared" si="3"/>
        <v>2456745.8333333335</v>
      </c>
      <c r="O71">
        <f t="shared" si="89"/>
        <v>7.9449039617955674E-4</v>
      </c>
      <c r="P71">
        <f t="shared" si="4"/>
        <v>2456745.8341278238</v>
      </c>
      <c r="Q71">
        <f t="shared" si="5"/>
        <v>0.14239107810605947</v>
      </c>
      <c r="R71">
        <f t="shared" si="6"/>
        <v>6.6544944700672204</v>
      </c>
      <c r="S71">
        <f t="shared" si="7"/>
        <v>83.472683011264053</v>
      </c>
      <c r="T71">
        <f t="shared" si="8"/>
        <v>1.9057224412429419</v>
      </c>
      <c r="U71">
        <f t="shared" si="9"/>
        <v>0.11614283855842825</v>
      </c>
      <c r="V71">
        <f t="shared" si="10"/>
        <v>1.4568731540200928</v>
      </c>
      <c r="W71">
        <f t="shared" si="11"/>
        <v>1.6702619574719545E-2</v>
      </c>
      <c r="X71">
        <f t="shared" si="12"/>
        <v>8.560216911310162</v>
      </c>
      <c r="Y71">
        <f t="shared" si="13"/>
        <v>85.378405452506996</v>
      </c>
      <c r="Z71">
        <f t="shared" si="14"/>
        <v>1.4901342852489263</v>
      </c>
      <c r="AA71">
        <f t="shared" si="15"/>
        <v>209.64077273457823</v>
      </c>
      <c r="AB71">
        <f t="shared" si="16"/>
        <v>3.6589217306435469</v>
      </c>
      <c r="AC71">
        <f t="shared" si="17"/>
        <v>23.437439432213825</v>
      </c>
      <c r="AD71">
        <f t="shared" si="18"/>
        <v>-2.0670628235852128E-3</v>
      </c>
      <c r="AE71">
        <f t="shared" si="19"/>
        <v>23.43537236939024</v>
      </c>
      <c r="AF71">
        <f t="shared" si="20"/>
        <v>2456745.5</v>
      </c>
      <c r="AG71">
        <f t="shared" si="21"/>
        <v>0.14238193018480494</v>
      </c>
      <c r="AH71">
        <f t="shared" si="22"/>
        <v>12.421316974063132</v>
      </c>
      <c r="AI71">
        <f t="shared" si="23"/>
        <v>20.443220248863131</v>
      </c>
      <c r="AJ71">
        <f t="shared" si="24"/>
        <v>0.40902440927676448</v>
      </c>
      <c r="AK71">
        <f t="shared" si="25"/>
        <v>3.8642202488631305</v>
      </c>
      <c r="AL71">
        <f t="shared" si="56"/>
        <v>50.103065924057979</v>
      </c>
      <c r="AM71">
        <f t="shared" si="26"/>
        <v>0.87446346571858691</v>
      </c>
      <c r="AN71">
        <f t="shared" si="27"/>
        <v>0.99837841565436736</v>
      </c>
      <c r="AO71" t="s">
        <v>137</v>
      </c>
      <c r="AP71">
        <f t="shared" si="28"/>
        <v>8.5568909104528945</v>
      </c>
      <c r="AQ71">
        <f t="shared" si="29"/>
        <v>8</v>
      </c>
      <c r="AR71">
        <f t="shared" si="30"/>
        <v>33</v>
      </c>
      <c r="AS71">
        <f t="shared" si="31"/>
        <v>24</v>
      </c>
      <c r="AT71">
        <f t="shared" si="32"/>
        <v>0.14934592012137829</v>
      </c>
      <c r="AU71">
        <f t="shared" si="33"/>
        <v>7.8602378088889839</v>
      </c>
      <c r="AV71" s="18">
        <f t="shared" si="34"/>
        <v>0.52401585392593231</v>
      </c>
      <c r="AW71">
        <f t="shared" si="35"/>
        <v>0.13718702975485758</v>
      </c>
      <c r="AX71">
        <f t="shared" si="36"/>
        <v>3.3925439291721924</v>
      </c>
      <c r="AY71" t="str">
        <f t="shared" si="37"/>
        <v>POSITIF</v>
      </c>
      <c r="AZ71">
        <f t="shared" si="38"/>
        <v>3</v>
      </c>
      <c r="BA71">
        <f t="shared" si="39"/>
        <v>23</v>
      </c>
      <c r="BB71">
        <f t="shared" si="40"/>
        <v>33</v>
      </c>
      <c r="BC71">
        <f t="shared" si="41"/>
        <v>5.9211061582600061E-2</v>
      </c>
      <c r="BD71">
        <f t="shared" si="42"/>
        <v>1.7475520954589903</v>
      </c>
      <c r="BE71">
        <f t="shared" si="43"/>
        <v>-0.12222152900771403</v>
      </c>
      <c r="BF71">
        <f t="shared" si="44"/>
        <v>1.9428132568574878</v>
      </c>
      <c r="BG71">
        <f t="shared" si="45"/>
        <v>99.202241741465542</v>
      </c>
      <c r="BH71">
        <f t="shared" si="46"/>
        <v>0.52401585392593231</v>
      </c>
      <c r="BI71">
        <f t="shared" si="47"/>
        <v>279.20224174146551</v>
      </c>
      <c r="BJ71">
        <f t="shared" si="48"/>
        <v>279</v>
      </c>
      <c r="BK71">
        <f t="shared" si="49"/>
        <v>12</v>
      </c>
      <c r="BL71">
        <f t="shared" si="50"/>
        <v>8</v>
      </c>
      <c r="BM71">
        <f t="shared" si="51"/>
        <v>38.924333598511708</v>
      </c>
      <c r="BN71" t="str">
        <f t="shared" si="52"/>
        <v>POSITIF</v>
      </c>
      <c r="BO71">
        <f t="shared" si="53"/>
        <v>38</v>
      </c>
      <c r="BP71">
        <f t="shared" si="54"/>
        <v>55</v>
      </c>
      <c r="BQ71">
        <f t="shared" si="55"/>
        <v>27</v>
      </c>
    </row>
    <row r="72" spans="1:70">
      <c r="A72">
        <f t="shared" ref="A72" si="113">A70</f>
        <v>-7.0027777777777782</v>
      </c>
      <c r="B72">
        <f t="shared" si="71"/>
        <v>111.315</v>
      </c>
      <c r="C72">
        <f>INT(G3/15)</f>
        <v>7</v>
      </c>
      <c r="D72">
        <f>L3</f>
        <v>2014</v>
      </c>
      <c r="E72">
        <f>L2</f>
        <v>3</v>
      </c>
      <c r="F72">
        <f>L4-1</f>
        <v>29</v>
      </c>
      <c r="H72">
        <v>15</v>
      </c>
      <c r="I72">
        <v>15</v>
      </c>
      <c r="J72">
        <f t="shared" si="0"/>
        <v>15.25</v>
      </c>
      <c r="L72">
        <f t="shared" si="1"/>
        <v>20</v>
      </c>
      <c r="M72">
        <f t="shared" si="2"/>
        <v>-13</v>
      </c>
      <c r="N72">
        <f t="shared" si="3"/>
        <v>2456745.84375</v>
      </c>
      <c r="O72">
        <f t="shared" si="89"/>
        <v>7.9449039617955674E-4</v>
      </c>
      <c r="P72">
        <f t="shared" si="4"/>
        <v>2456745.8445444903</v>
      </c>
      <c r="Q72">
        <f t="shared" si="5"/>
        <v>0.14239136329884555</v>
      </c>
      <c r="R72">
        <f t="shared" si="6"/>
        <v>6.6647616299078436</v>
      </c>
      <c r="S72">
        <f t="shared" si="7"/>
        <v>83.482949680715137</v>
      </c>
      <c r="T72">
        <f t="shared" si="8"/>
        <v>1.9057543931423522</v>
      </c>
      <c r="U72">
        <f t="shared" si="9"/>
        <v>0.11632203430247565</v>
      </c>
      <c r="V72">
        <f t="shared" si="10"/>
        <v>1.4570523412052281</v>
      </c>
      <c r="W72">
        <f t="shared" si="11"/>
        <v>1.6702619562741449E-2</v>
      </c>
      <c r="X72">
        <f t="shared" si="12"/>
        <v>8.570516023050196</v>
      </c>
      <c r="Y72">
        <f t="shared" si="13"/>
        <v>85.388704073857483</v>
      </c>
      <c r="Z72">
        <f t="shared" si="14"/>
        <v>1.4903140300999085</v>
      </c>
      <c r="AA72">
        <f t="shared" si="15"/>
        <v>209.64022113286958</v>
      </c>
      <c r="AB72">
        <f t="shared" si="16"/>
        <v>3.6589121033775709</v>
      </c>
      <c r="AC72">
        <f t="shared" si="17"/>
        <v>23.43743942850513</v>
      </c>
      <c r="AD72">
        <f t="shared" si="18"/>
        <v>-2.0670880639649669E-3</v>
      </c>
      <c r="AE72">
        <f t="shared" si="19"/>
        <v>23.435372340441166</v>
      </c>
      <c r="AF72">
        <f t="shared" si="20"/>
        <v>2456745.5</v>
      </c>
      <c r="AG72">
        <f t="shared" si="21"/>
        <v>0.14238193018480494</v>
      </c>
      <c r="AH72">
        <f t="shared" si="22"/>
        <v>12.421316974063132</v>
      </c>
      <c r="AI72">
        <f t="shared" si="23"/>
        <v>20.693904726200632</v>
      </c>
      <c r="AJ72">
        <f t="shared" si="24"/>
        <v>0.40902440877150781</v>
      </c>
      <c r="AK72">
        <f t="shared" si="25"/>
        <v>4.1149047262006313</v>
      </c>
      <c r="AL72">
        <f t="shared" si="56"/>
        <v>53.853850341800097</v>
      </c>
      <c r="AM72">
        <f t="shared" si="26"/>
        <v>0.93992700334068535</v>
      </c>
      <c r="AN72">
        <f t="shared" si="27"/>
        <v>0.99838139926689684</v>
      </c>
      <c r="AO72" t="s">
        <v>137</v>
      </c>
      <c r="AP72">
        <f t="shared" si="28"/>
        <v>8.5671899821962985</v>
      </c>
      <c r="AQ72">
        <f t="shared" si="29"/>
        <v>8</v>
      </c>
      <c r="AR72">
        <f t="shared" si="30"/>
        <v>34</v>
      </c>
      <c r="AS72">
        <f t="shared" si="31"/>
        <v>1</v>
      </c>
      <c r="AT72">
        <f t="shared" si="32"/>
        <v>0.14952567283319979</v>
      </c>
      <c r="AU72">
        <f t="shared" si="33"/>
        <v>7.8697205512093689</v>
      </c>
      <c r="AV72" s="18">
        <f t="shared" si="34"/>
        <v>0.52464803674729121</v>
      </c>
      <c r="AW72">
        <f t="shared" si="35"/>
        <v>0.1373525348304665</v>
      </c>
      <c r="AX72">
        <f t="shared" si="36"/>
        <v>3.3966014836524696</v>
      </c>
      <c r="AY72" t="str">
        <f t="shared" si="37"/>
        <v>POSITIF</v>
      </c>
      <c r="AZ72">
        <f t="shared" si="38"/>
        <v>3</v>
      </c>
      <c r="BA72">
        <f t="shared" si="39"/>
        <v>23</v>
      </c>
      <c r="BB72">
        <f t="shared" si="40"/>
        <v>47</v>
      </c>
      <c r="BC72">
        <f t="shared" si="41"/>
        <v>5.9281879267859945E-2</v>
      </c>
      <c r="BD72">
        <f t="shared" si="42"/>
        <v>1.7314057437479271</v>
      </c>
      <c r="BE72">
        <f t="shared" si="43"/>
        <v>-0.12222152900771403</v>
      </c>
      <c r="BF72">
        <f t="shared" si="44"/>
        <v>1.9428132568574878</v>
      </c>
      <c r="BG72">
        <f t="shared" si="45"/>
        <v>98.374207150453287</v>
      </c>
      <c r="BH72">
        <f t="shared" si="46"/>
        <v>0.52464803674729121</v>
      </c>
      <c r="BI72">
        <f t="shared" si="47"/>
        <v>278.37420715045329</v>
      </c>
      <c r="BJ72">
        <f t="shared" si="48"/>
        <v>278</v>
      </c>
      <c r="BK72">
        <f t="shared" si="49"/>
        <v>22</v>
      </c>
      <c r="BL72">
        <f t="shared" si="50"/>
        <v>27</v>
      </c>
      <c r="BM72">
        <f t="shared" si="51"/>
        <v>35.253506286068891</v>
      </c>
      <c r="BN72" t="str">
        <f t="shared" si="52"/>
        <v>POSITIF</v>
      </c>
      <c r="BO72">
        <f t="shared" si="53"/>
        <v>35</v>
      </c>
      <c r="BP72">
        <f t="shared" si="54"/>
        <v>15</v>
      </c>
      <c r="BQ72">
        <f t="shared" si="55"/>
        <v>12</v>
      </c>
    </row>
    <row r="73" spans="1:70">
      <c r="A73">
        <f t="shared" ref="A73" si="114">A71</f>
        <v>-7.0027777777777782</v>
      </c>
      <c r="B73">
        <f t="shared" si="71"/>
        <v>111.315</v>
      </c>
      <c r="C73">
        <f>INT(G3/15)</f>
        <v>7</v>
      </c>
      <c r="D73">
        <f>L3</f>
        <v>2014</v>
      </c>
      <c r="E73">
        <f>L2</f>
        <v>3</v>
      </c>
      <c r="F73">
        <f>L4-1</f>
        <v>29</v>
      </c>
      <c r="H73">
        <v>15</v>
      </c>
      <c r="I73">
        <v>30</v>
      </c>
      <c r="J73">
        <f t="shared" si="0"/>
        <v>15.5</v>
      </c>
      <c r="L73">
        <f t="shared" si="1"/>
        <v>20</v>
      </c>
      <c r="M73">
        <f t="shared" si="2"/>
        <v>-13</v>
      </c>
      <c r="N73">
        <f t="shared" si="3"/>
        <v>2456745.854166667</v>
      </c>
      <c r="O73">
        <f t="shared" si="89"/>
        <v>7.9449039617955674E-4</v>
      </c>
      <c r="P73">
        <f t="shared" si="4"/>
        <v>2456745.8549611573</v>
      </c>
      <c r="Q73">
        <f t="shared" si="5"/>
        <v>0.14239164849164437</v>
      </c>
      <c r="R73">
        <f t="shared" si="6"/>
        <v>6.6750287902068521</v>
      </c>
      <c r="S73">
        <f t="shared" si="7"/>
        <v>83.493216350624607</v>
      </c>
      <c r="T73">
        <f t="shared" si="8"/>
        <v>1.9057862834933843</v>
      </c>
      <c r="U73">
        <f t="shared" si="9"/>
        <v>0.1165012300545234</v>
      </c>
      <c r="V73">
        <f t="shared" si="10"/>
        <v>1.4572315283983637</v>
      </c>
      <c r="W73">
        <f t="shared" si="11"/>
        <v>1.670261955076335E-2</v>
      </c>
      <c r="X73">
        <f t="shared" si="12"/>
        <v>8.5808150737002364</v>
      </c>
      <c r="Y73">
        <f t="shared" si="13"/>
        <v>85.399002634117991</v>
      </c>
      <c r="Z73">
        <f t="shared" si="14"/>
        <v>1.4904937738846693</v>
      </c>
      <c r="AA73">
        <f t="shared" si="15"/>
        <v>209.63966953113632</v>
      </c>
      <c r="AB73">
        <f t="shared" si="16"/>
        <v>3.6589024761111659</v>
      </c>
      <c r="AC73">
        <f t="shared" si="17"/>
        <v>23.437439424796434</v>
      </c>
      <c r="AD73">
        <f t="shared" si="18"/>
        <v>-2.067113323929145E-3</v>
      </c>
      <c r="AE73">
        <f t="shared" si="19"/>
        <v>23.435372311472506</v>
      </c>
      <c r="AF73">
        <f t="shared" si="20"/>
        <v>2456745.5</v>
      </c>
      <c r="AG73">
        <f t="shared" si="21"/>
        <v>0.14238193018480494</v>
      </c>
      <c r="AH73">
        <f t="shared" si="22"/>
        <v>12.421316974063132</v>
      </c>
      <c r="AI73">
        <f t="shared" si="23"/>
        <v>20.944589203538129</v>
      </c>
      <c r="AJ73">
        <f t="shared" si="24"/>
        <v>0.4090244082659093</v>
      </c>
      <c r="AK73">
        <f t="shared" si="25"/>
        <v>4.3655892035381285</v>
      </c>
      <c r="AL73">
        <f t="shared" si="56"/>
        <v>57.604634736071887</v>
      </c>
      <c r="AM73">
        <f t="shared" si="26"/>
        <v>1.0053905405531491</v>
      </c>
      <c r="AN73">
        <f t="shared" si="27"/>
        <v>0.99838438292281162</v>
      </c>
      <c r="AO73" t="s">
        <v>137</v>
      </c>
      <c r="AP73">
        <f t="shared" si="28"/>
        <v>8.5774889928494886</v>
      </c>
      <c r="AQ73">
        <f t="shared" si="29"/>
        <v>8</v>
      </c>
      <c r="AR73">
        <f t="shared" si="30"/>
        <v>34</v>
      </c>
      <c r="AS73">
        <f t="shared" si="31"/>
        <v>38</v>
      </c>
      <c r="AT73">
        <f t="shared" si="32"/>
        <v>0.14970542447879592</v>
      </c>
      <c r="AU73">
        <f t="shared" si="33"/>
        <v>7.8792033170000382</v>
      </c>
      <c r="AV73" s="18">
        <f t="shared" si="34"/>
        <v>0.52528022113333583</v>
      </c>
      <c r="AW73">
        <f t="shared" si="35"/>
        <v>0.13751804031570916</v>
      </c>
      <c r="AX73">
        <f t="shared" si="36"/>
        <v>3.4006589212310989</v>
      </c>
      <c r="AY73" t="str">
        <f t="shared" si="37"/>
        <v>POSITIF</v>
      </c>
      <c r="AZ73">
        <f t="shared" si="38"/>
        <v>3</v>
      </c>
      <c r="BA73">
        <f t="shared" si="39"/>
        <v>24</v>
      </c>
      <c r="BB73">
        <f t="shared" si="40"/>
        <v>2</v>
      </c>
      <c r="BC73">
        <f t="shared" si="41"/>
        <v>5.9352694912801172E-2</v>
      </c>
      <c r="BD73">
        <f t="shared" si="42"/>
        <v>1.7169538138143585</v>
      </c>
      <c r="BE73">
        <f t="shared" si="43"/>
        <v>-0.12222152900771403</v>
      </c>
      <c r="BF73">
        <f t="shared" si="44"/>
        <v>1.9428132568574878</v>
      </c>
      <c r="BG73">
        <f t="shared" si="45"/>
        <v>97.625380541226477</v>
      </c>
      <c r="BH73">
        <f t="shared" si="46"/>
        <v>0.52528022113333583</v>
      </c>
      <c r="BI73">
        <f t="shared" si="47"/>
        <v>277.62538054122649</v>
      </c>
      <c r="BJ73">
        <f t="shared" si="48"/>
        <v>277</v>
      </c>
      <c r="BK73">
        <f t="shared" si="49"/>
        <v>37</v>
      </c>
      <c r="BL73">
        <f t="shared" si="50"/>
        <v>31</v>
      </c>
      <c r="BM73">
        <f t="shared" si="51"/>
        <v>31.573615169700833</v>
      </c>
      <c r="BN73" t="str">
        <f t="shared" si="52"/>
        <v>POSITIF</v>
      </c>
      <c r="BO73">
        <f t="shared" si="53"/>
        <v>31</v>
      </c>
      <c r="BP73">
        <f t="shared" si="54"/>
        <v>34</v>
      </c>
      <c r="BQ73">
        <f t="shared" si="55"/>
        <v>25</v>
      </c>
    </row>
    <row r="74" spans="1:70">
      <c r="A74">
        <f t="shared" ref="A74" si="115">A72</f>
        <v>-7.0027777777777782</v>
      </c>
      <c r="B74">
        <f t="shared" si="71"/>
        <v>111.315</v>
      </c>
      <c r="C74">
        <f>INT(G3/15)</f>
        <v>7</v>
      </c>
      <c r="D74">
        <f>L3</f>
        <v>2014</v>
      </c>
      <c r="E74">
        <f>L2</f>
        <v>3</v>
      </c>
      <c r="F74">
        <f>L4-1</f>
        <v>29</v>
      </c>
      <c r="H74">
        <v>15</v>
      </c>
      <c r="I74">
        <v>45</v>
      </c>
      <c r="J74">
        <f t="shared" si="0"/>
        <v>15.75</v>
      </c>
      <c r="L74">
        <f t="shared" si="1"/>
        <v>20</v>
      </c>
      <c r="M74">
        <f t="shared" si="2"/>
        <v>-13</v>
      </c>
      <c r="N74">
        <f t="shared" si="3"/>
        <v>2456745.8645833335</v>
      </c>
      <c r="O74">
        <f t="shared" si="89"/>
        <v>7.9449039617955674E-4</v>
      </c>
      <c r="P74">
        <f t="shared" si="4"/>
        <v>2456745.8653778238</v>
      </c>
      <c r="Q74">
        <f t="shared" si="5"/>
        <v>0.14239193368443046</v>
      </c>
      <c r="R74">
        <f t="shared" si="6"/>
        <v>6.6852959500474753</v>
      </c>
      <c r="S74">
        <f t="shared" si="7"/>
        <v>83.503483020076601</v>
      </c>
      <c r="T74">
        <f t="shared" si="8"/>
        <v>1.9058181122928533</v>
      </c>
      <c r="U74">
        <f t="shared" si="9"/>
        <v>0.11668042579857081</v>
      </c>
      <c r="V74">
        <f t="shared" si="10"/>
        <v>1.457410715583515</v>
      </c>
      <c r="W74">
        <f t="shared" si="11"/>
        <v>1.6702619538785254E-2</v>
      </c>
      <c r="X74">
        <f t="shared" si="12"/>
        <v>8.5911140623403277</v>
      </c>
      <c r="Y74">
        <f t="shared" si="13"/>
        <v>85.40930113236945</v>
      </c>
      <c r="Z74">
        <f t="shared" si="14"/>
        <v>1.4906735165871681</v>
      </c>
      <c r="AA74">
        <f t="shared" si="15"/>
        <v>209.63911792942767</v>
      </c>
      <c r="AB74">
        <f t="shared" si="16"/>
        <v>3.6588928488451904</v>
      </c>
      <c r="AC74">
        <f t="shared" si="17"/>
        <v>23.437439421087738</v>
      </c>
      <c r="AD74">
        <f t="shared" si="18"/>
        <v>-2.0671386034738109E-3</v>
      </c>
      <c r="AE74">
        <f t="shared" si="19"/>
        <v>23.435372282484266</v>
      </c>
      <c r="AF74">
        <f t="shared" si="20"/>
        <v>2456745.5</v>
      </c>
      <c r="AG74">
        <f t="shared" si="21"/>
        <v>0.14238193018480494</v>
      </c>
      <c r="AH74">
        <f t="shared" si="22"/>
        <v>12.421316974063132</v>
      </c>
      <c r="AI74">
        <f t="shared" si="23"/>
        <v>21.19527368087563</v>
      </c>
      <c r="AJ74">
        <f t="shared" si="24"/>
        <v>0.40902440775996907</v>
      </c>
      <c r="AK74">
        <f t="shared" si="25"/>
        <v>4.6162736808756293</v>
      </c>
      <c r="AL74">
        <f t="shared" si="56"/>
        <v>61.355419107627618</v>
      </c>
      <c r="AM74">
        <f t="shared" si="26"/>
        <v>1.0708540773691431</v>
      </c>
      <c r="AN74">
        <f t="shared" si="27"/>
        <v>0.99838736662174921</v>
      </c>
      <c r="AO74" t="s">
        <v>137</v>
      </c>
      <c r="AP74">
        <f t="shared" si="28"/>
        <v>8.5877879414925129</v>
      </c>
      <c r="AQ74">
        <f t="shared" si="29"/>
        <v>8</v>
      </c>
      <c r="AR74">
        <f t="shared" si="30"/>
        <v>35</v>
      </c>
      <c r="AS74">
        <f t="shared" si="31"/>
        <v>16</v>
      </c>
      <c r="AT74">
        <f t="shared" si="32"/>
        <v>0.14988517504211052</v>
      </c>
      <c r="AU74">
        <f t="shared" si="33"/>
        <v>7.8886861055068183</v>
      </c>
      <c r="AV74" s="18">
        <f t="shared" si="34"/>
        <v>0.52591240703378783</v>
      </c>
      <c r="AW74">
        <f t="shared" si="35"/>
        <v>0.13768354619742276</v>
      </c>
      <c r="AX74">
        <f t="shared" si="36"/>
        <v>3.4047162414353864</v>
      </c>
      <c r="AY74" t="str">
        <f t="shared" si="37"/>
        <v>POSITIF</v>
      </c>
      <c r="AZ74">
        <f t="shared" si="38"/>
        <v>3</v>
      </c>
      <c r="BA74">
        <f t="shared" si="39"/>
        <v>24</v>
      </c>
      <c r="BB74">
        <f t="shared" si="40"/>
        <v>16</v>
      </c>
      <c r="BC74">
        <f t="shared" si="41"/>
        <v>5.9423508509173682E-2</v>
      </c>
      <c r="BD74">
        <f t="shared" si="42"/>
        <v>1.7038843239568058</v>
      </c>
      <c r="BE74">
        <f t="shared" si="43"/>
        <v>-0.12222152900771403</v>
      </c>
      <c r="BF74">
        <f t="shared" si="44"/>
        <v>1.9428132568574878</v>
      </c>
      <c r="BG74">
        <f t="shared" si="45"/>
        <v>96.941706882813349</v>
      </c>
      <c r="BH74">
        <f t="shared" si="46"/>
        <v>0.52591240703378783</v>
      </c>
      <c r="BI74">
        <f t="shared" si="47"/>
        <v>276.94170688281338</v>
      </c>
      <c r="BJ74">
        <f t="shared" si="48"/>
        <v>276</v>
      </c>
      <c r="BK74">
        <f t="shared" si="49"/>
        <v>56</v>
      </c>
      <c r="BL74">
        <f t="shared" si="50"/>
        <v>30</v>
      </c>
      <c r="BM74">
        <f t="shared" si="51"/>
        <v>27.886302614382291</v>
      </c>
      <c r="BN74" t="str">
        <f t="shared" si="52"/>
        <v>POSITIF</v>
      </c>
      <c r="BO74">
        <f t="shared" si="53"/>
        <v>27</v>
      </c>
      <c r="BP74">
        <f t="shared" si="54"/>
        <v>53</v>
      </c>
      <c r="BQ74">
        <f t="shared" si="55"/>
        <v>10</v>
      </c>
    </row>
    <row r="75" spans="1:70">
      <c r="A75">
        <f t="shared" ref="A75" si="116">A73</f>
        <v>-7.0027777777777782</v>
      </c>
      <c r="B75">
        <f t="shared" si="71"/>
        <v>111.315</v>
      </c>
      <c r="C75">
        <f>INT(G3/15)</f>
        <v>7</v>
      </c>
      <c r="D75">
        <f>L3</f>
        <v>2014</v>
      </c>
      <c r="E75">
        <f>L2</f>
        <v>3</v>
      </c>
      <c r="F75">
        <f>L4-1</f>
        <v>29</v>
      </c>
      <c r="H75">
        <v>16</v>
      </c>
      <c r="I75">
        <v>0</v>
      </c>
      <c r="J75">
        <f t="shared" si="0"/>
        <v>16</v>
      </c>
      <c r="L75">
        <f t="shared" si="1"/>
        <v>20</v>
      </c>
      <c r="M75">
        <f t="shared" si="2"/>
        <v>-13</v>
      </c>
      <c r="N75">
        <f t="shared" si="3"/>
        <v>2456745.875</v>
      </c>
      <c r="O75">
        <f t="shared" si="89"/>
        <v>7.9449039617955674E-4</v>
      </c>
      <c r="P75">
        <f t="shared" si="4"/>
        <v>2456745.8757944903</v>
      </c>
      <c r="Q75">
        <f t="shared" si="5"/>
        <v>0.14239221887721654</v>
      </c>
      <c r="R75">
        <f t="shared" si="6"/>
        <v>6.6955631098880986</v>
      </c>
      <c r="S75">
        <f t="shared" si="7"/>
        <v>83.513749689527685</v>
      </c>
      <c r="T75">
        <f t="shared" si="8"/>
        <v>1.9058498795418393</v>
      </c>
      <c r="U75">
        <f t="shared" si="9"/>
        <v>0.11685962154261822</v>
      </c>
      <c r="V75">
        <f t="shared" si="10"/>
        <v>1.4575899027686503</v>
      </c>
      <c r="W75">
        <f t="shared" si="11"/>
        <v>1.6702619526807159E-2</v>
      </c>
      <c r="X75">
        <f t="shared" si="12"/>
        <v>8.6014129894299387</v>
      </c>
      <c r="Y75">
        <f t="shared" si="13"/>
        <v>85.419599569069518</v>
      </c>
      <c r="Z75">
        <f t="shared" si="14"/>
        <v>1.4908532582153926</v>
      </c>
      <c r="AA75">
        <f t="shared" si="15"/>
        <v>209.63856632771902</v>
      </c>
      <c r="AB75">
        <f t="shared" si="16"/>
        <v>3.6588832215792149</v>
      </c>
      <c r="AC75">
        <f t="shared" si="17"/>
        <v>23.437439417379043</v>
      </c>
      <c r="AD75">
        <f t="shared" si="18"/>
        <v>-2.0671639025984061E-3</v>
      </c>
      <c r="AE75">
        <f t="shared" si="19"/>
        <v>23.435372253476444</v>
      </c>
      <c r="AF75">
        <f t="shared" si="20"/>
        <v>2456745.5</v>
      </c>
      <c r="AG75">
        <f t="shared" si="21"/>
        <v>0.14238193018480494</v>
      </c>
      <c r="AH75">
        <f t="shared" si="22"/>
        <v>12.421316974063132</v>
      </c>
      <c r="AI75">
        <f t="shared" si="23"/>
        <v>21.445958158213131</v>
      </c>
      <c r="AJ75">
        <f t="shared" si="24"/>
        <v>0.40902440725368711</v>
      </c>
      <c r="AK75">
        <f t="shared" si="25"/>
        <v>4.86695815821313</v>
      </c>
      <c r="AL75">
        <f t="shared" si="56"/>
        <v>65.106203455951331</v>
      </c>
      <c r="AM75">
        <f t="shared" si="26"/>
        <v>1.1363176137796618</v>
      </c>
      <c r="AN75">
        <f t="shared" si="27"/>
        <v>0.99839035036374557</v>
      </c>
      <c r="AO75" t="s">
        <v>137</v>
      </c>
      <c r="AP75">
        <f t="shared" si="28"/>
        <v>8.5980868285848366</v>
      </c>
      <c r="AQ75">
        <f t="shared" si="29"/>
        <v>8</v>
      </c>
      <c r="AR75">
        <f t="shared" si="30"/>
        <v>35</v>
      </c>
      <c r="AS75">
        <f t="shared" si="31"/>
        <v>53</v>
      </c>
      <c r="AT75">
        <f t="shared" si="32"/>
        <v>0.15006492453116271</v>
      </c>
      <c r="AU75">
        <f t="shared" si="33"/>
        <v>7.8981689172456111</v>
      </c>
      <c r="AV75" s="18">
        <f t="shared" si="34"/>
        <v>0.5265445944830407</v>
      </c>
      <c r="AW75">
        <f t="shared" si="35"/>
        <v>0.13784905248461146</v>
      </c>
      <c r="AX75">
        <f t="shared" si="36"/>
        <v>3.4087734443360822</v>
      </c>
      <c r="AY75" t="str">
        <f t="shared" si="37"/>
        <v>POSITIF</v>
      </c>
      <c r="AZ75">
        <f t="shared" si="38"/>
        <v>3</v>
      </c>
      <c r="BA75">
        <f t="shared" si="39"/>
        <v>24</v>
      </c>
      <c r="BB75">
        <f t="shared" si="40"/>
        <v>31</v>
      </c>
      <c r="BC75">
        <f t="shared" si="41"/>
        <v>5.9494320058212286E-2</v>
      </c>
      <c r="BD75">
        <f t="shared" si="42"/>
        <v>1.6919519676083417</v>
      </c>
      <c r="BE75">
        <f t="shared" si="43"/>
        <v>-0.12222152900771403</v>
      </c>
      <c r="BF75">
        <f t="shared" si="44"/>
        <v>1.9428132568574878</v>
      </c>
      <c r="BG75">
        <f t="shared" si="45"/>
        <v>96.311950869228767</v>
      </c>
      <c r="BH75">
        <f t="shared" si="46"/>
        <v>0.5265445944830407</v>
      </c>
      <c r="BI75">
        <f t="shared" si="47"/>
        <v>276.31195086922878</v>
      </c>
      <c r="BJ75">
        <f t="shared" si="48"/>
        <v>276</v>
      </c>
      <c r="BK75">
        <f t="shared" si="49"/>
        <v>18</v>
      </c>
      <c r="BL75">
        <f t="shared" si="50"/>
        <v>43</v>
      </c>
      <c r="BM75">
        <f t="shared" si="51"/>
        <v>24.192849548910825</v>
      </c>
      <c r="BN75" t="str">
        <f t="shared" si="52"/>
        <v>POSITIF</v>
      </c>
      <c r="BO75">
        <f t="shared" si="53"/>
        <v>24</v>
      </c>
      <c r="BP75">
        <f t="shared" si="54"/>
        <v>11</v>
      </c>
      <c r="BQ75">
        <f t="shared" si="55"/>
        <v>34</v>
      </c>
    </row>
    <row r="76" spans="1:70">
      <c r="A76">
        <f t="shared" ref="A76" si="117">A74</f>
        <v>-7.0027777777777782</v>
      </c>
      <c r="B76">
        <f t="shared" si="71"/>
        <v>111.315</v>
      </c>
      <c r="C76">
        <f>INT(G3/15)</f>
        <v>7</v>
      </c>
      <c r="D76">
        <f>L3</f>
        <v>2014</v>
      </c>
      <c r="E76">
        <f>L2</f>
        <v>3</v>
      </c>
      <c r="F76">
        <f>L4-1</f>
        <v>29</v>
      </c>
      <c r="H76">
        <v>16</v>
      </c>
      <c r="I76">
        <v>15</v>
      </c>
      <c r="J76">
        <f t="shared" si="0"/>
        <v>16.25</v>
      </c>
      <c r="L76">
        <f t="shared" si="1"/>
        <v>20</v>
      </c>
      <c r="M76">
        <f t="shared" si="2"/>
        <v>-13</v>
      </c>
      <c r="N76">
        <f t="shared" si="3"/>
        <v>2456745.885416667</v>
      </c>
      <c r="O76">
        <f>O44</f>
        <v>7.9449039617955674E-4</v>
      </c>
      <c r="P76">
        <f t="shared" si="4"/>
        <v>2456745.8862111573</v>
      </c>
      <c r="Q76">
        <f t="shared" si="5"/>
        <v>0.14239250407001536</v>
      </c>
      <c r="R76">
        <f t="shared" si="6"/>
        <v>6.7058302701861976</v>
      </c>
      <c r="S76">
        <f t="shared" si="7"/>
        <v>83.524016359438065</v>
      </c>
      <c r="T76">
        <f t="shared" si="8"/>
        <v>1.9058815852414255</v>
      </c>
      <c r="U76">
        <f t="shared" si="9"/>
        <v>0.11703881729465009</v>
      </c>
      <c r="V76">
        <f t="shared" si="10"/>
        <v>1.4577690899618019</v>
      </c>
      <c r="W76">
        <f t="shared" si="11"/>
        <v>1.670261951482906E-2</v>
      </c>
      <c r="X76">
        <f t="shared" si="12"/>
        <v>8.6117118554276235</v>
      </c>
      <c r="Y76">
        <f t="shared" si="13"/>
        <v>85.429897944679496</v>
      </c>
      <c r="Z76">
        <f t="shared" si="14"/>
        <v>1.4910329987773938</v>
      </c>
      <c r="AA76">
        <f t="shared" si="15"/>
        <v>209.6380147259857</v>
      </c>
      <c r="AB76">
        <f t="shared" si="16"/>
        <v>3.6588735943128086</v>
      </c>
      <c r="AC76">
        <f t="shared" si="17"/>
        <v>23.437439413670347</v>
      </c>
      <c r="AD76">
        <f t="shared" si="18"/>
        <v>-2.0671892213023732E-3</v>
      </c>
      <c r="AE76">
        <f t="shared" si="19"/>
        <v>23.435372224449043</v>
      </c>
      <c r="AF76">
        <f t="shared" si="20"/>
        <v>2456745.5</v>
      </c>
      <c r="AG76">
        <f t="shared" si="21"/>
        <v>0.14238193018480494</v>
      </c>
      <c r="AH76">
        <f t="shared" si="22"/>
        <v>12.421316974063132</v>
      </c>
      <c r="AI76">
        <f t="shared" si="23"/>
        <v>21.696642635550631</v>
      </c>
      <c r="AJ76">
        <f t="shared" si="24"/>
        <v>0.40902440674706336</v>
      </c>
      <c r="AK76">
        <f t="shared" si="25"/>
        <v>5.1176426355506308</v>
      </c>
      <c r="AL76">
        <f t="shared" si="56"/>
        <v>68.856987780527987</v>
      </c>
      <c r="AM76">
        <f t="shared" si="26"/>
        <v>1.201781149775716</v>
      </c>
      <c r="AN76">
        <f t="shared" si="27"/>
        <v>0.99839333414883791</v>
      </c>
      <c r="AO76" t="s">
        <v>137</v>
      </c>
      <c r="AP76">
        <f t="shared" si="28"/>
        <v>8.6083856545850121</v>
      </c>
      <c r="AQ76">
        <f t="shared" si="29"/>
        <v>8</v>
      </c>
      <c r="AR76">
        <f t="shared" si="30"/>
        <v>36</v>
      </c>
      <c r="AS76">
        <f t="shared" si="31"/>
        <v>30</v>
      </c>
      <c r="AT76">
        <f t="shared" si="32"/>
        <v>0.15024467295395577</v>
      </c>
      <c r="AU76">
        <f t="shared" si="33"/>
        <v>7.9076517527314838</v>
      </c>
      <c r="AV76" s="18">
        <f t="shared" si="34"/>
        <v>0.52717678351543229</v>
      </c>
      <c r="AW76">
        <f t="shared" si="35"/>
        <v>0.1380145591862649</v>
      </c>
      <c r="AX76">
        <f t="shared" si="36"/>
        <v>3.4128305300035642</v>
      </c>
      <c r="AY76" t="str">
        <f t="shared" si="37"/>
        <v>POSITIF</v>
      </c>
      <c r="AZ76">
        <f t="shared" si="38"/>
        <v>3</v>
      </c>
      <c r="BA76">
        <f t="shared" si="39"/>
        <v>24</v>
      </c>
      <c r="BB76">
        <f t="shared" si="40"/>
        <v>46</v>
      </c>
      <c r="BC76">
        <f t="shared" si="41"/>
        <v>5.9565129561145319E-2</v>
      </c>
      <c r="BD76">
        <f t="shared" si="42"/>
        <v>1.6809606516870566</v>
      </c>
      <c r="BE76">
        <f t="shared" si="43"/>
        <v>-0.12222152900771403</v>
      </c>
      <c r="BF76">
        <f t="shared" si="44"/>
        <v>1.9428132568574878</v>
      </c>
      <c r="BG76">
        <f t="shared" si="45"/>
        <v>95.726985715727352</v>
      </c>
      <c r="BH76">
        <f t="shared" si="46"/>
        <v>0.52717678351543229</v>
      </c>
      <c r="BI76">
        <f t="shared" si="47"/>
        <v>275.72698571572732</v>
      </c>
      <c r="BJ76">
        <f t="shared" si="48"/>
        <v>275</v>
      </c>
      <c r="BK76">
        <f t="shared" si="49"/>
        <v>43</v>
      </c>
      <c r="BL76">
        <f t="shared" si="50"/>
        <v>37</v>
      </c>
      <c r="BM76">
        <f t="shared" si="51"/>
        <v>20.494270534088823</v>
      </c>
      <c r="BN76" t="str">
        <f t="shared" si="52"/>
        <v>POSITIF</v>
      </c>
      <c r="BO76">
        <f t="shared" si="53"/>
        <v>20</v>
      </c>
      <c r="BP76">
        <f t="shared" si="54"/>
        <v>29</v>
      </c>
      <c r="BQ76">
        <f t="shared" si="55"/>
        <v>39</v>
      </c>
    </row>
    <row r="77" spans="1:70">
      <c r="A77">
        <f t="shared" ref="A77" si="118">A75</f>
        <v>-7.0027777777777782</v>
      </c>
      <c r="B77">
        <f t="shared" si="71"/>
        <v>111.315</v>
      </c>
      <c r="C77">
        <f>INT(G3/15)</f>
        <v>7</v>
      </c>
      <c r="D77">
        <f>L3</f>
        <v>2014</v>
      </c>
      <c r="E77">
        <f>L2</f>
        <v>3</v>
      </c>
      <c r="F77">
        <f>L4-1</f>
        <v>29</v>
      </c>
      <c r="H77">
        <v>16</v>
      </c>
      <c r="I77">
        <v>30</v>
      </c>
      <c r="J77">
        <f t="shared" si="0"/>
        <v>16.5</v>
      </c>
      <c r="L77">
        <f t="shared" si="1"/>
        <v>20</v>
      </c>
      <c r="M77">
        <f t="shared" si="2"/>
        <v>-13</v>
      </c>
      <c r="N77">
        <f t="shared" si="3"/>
        <v>2456745.8958333335</v>
      </c>
      <c r="O77">
        <f t="shared" si="89"/>
        <v>7.9449039617955674E-4</v>
      </c>
      <c r="P77">
        <f t="shared" si="4"/>
        <v>2456745.8966278238</v>
      </c>
      <c r="Q77">
        <f t="shared" si="5"/>
        <v>0.14239278926280144</v>
      </c>
      <c r="R77">
        <f t="shared" si="6"/>
        <v>6.7160974300268208</v>
      </c>
      <c r="S77">
        <f t="shared" si="7"/>
        <v>83.534283028889149</v>
      </c>
      <c r="T77">
        <f t="shared" si="8"/>
        <v>1.9059132293884404</v>
      </c>
      <c r="U77">
        <f t="shared" si="9"/>
        <v>0.1172180130386975</v>
      </c>
      <c r="V77">
        <f t="shared" si="10"/>
        <v>1.4579482771469372</v>
      </c>
      <c r="W77">
        <f t="shared" si="11"/>
        <v>1.6702619502850964E-2</v>
      </c>
      <c r="X77">
        <f t="shared" si="12"/>
        <v>8.6220106594152615</v>
      </c>
      <c r="Y77">
        <f t="shared" si="13"/>
        <v>85.440196258277595</v>
      </c>
      <c r="Z77">
        <f t="shared" si="14"/>
        <v>1.4912127382570834</v>
      </c>
      <c r="AA77">
        <f t="shared" si="15"/>
        <v>209.63746312427705</v>
      </c>
      <c r="AB77">
        <f t="shared" si="16"/>
        <v>3.658863967046833</v>
      </c>
      <c r="AC77">
        <f t="shared" si="17"/>
        <v>23.437439409961652</v>
      </c>
      <c r="AD77">
        <f t="shared" si="18"/>
        <v>-2.0672145595817615E-3</v>
      </c>
      <c r="AE77">
        <f t="shared" si="19"/>
        <v>23.435372195402071</v>
      </c>
      <c r="AF77">
        <f t="shared" si="20"/>
        <v>2456745.5</v>
      </c>
      <c r="AG77">
        <f t="shared" si="21"/>
        <v>0.14238193018480494</v>
      </c>
      <c r="AH77">
        <f t="shared" si="22"/>
        <v>12.421316974063132</v>
      </c>
      <c r="AI77">
        <f t="shared" si="23"/>
        <v>21.947327112888132</v>
      </c>
      <c r="AJ77">
        <f t="shared" si="24"/>
        <v>0.40902440624009806</v>
      </c>
      <c r="AK77">
        <f t="shared" si="25"/>
        <v>5.3683271128881316</v>
      </c>
      <c r="AL77">
        <f t="shared" si="56"/>
        <v>72.607772082110074</v>
      </c>
      <c r="AM77">
        <f t="shared" si="26"/>
        <v>1.2672446853704393</v>
      </c>
      <c r="AN77">
        <f t="shared" si="27"/>
        <v>0.9983963179766624</v>
      </c>
      <c r="AO77" t="s">
        <v>137</v>
      </c>
      <c r="AP77">
        <f t="shared" si="28"/>
        <v>8.6186844185749258</v>
      </c>
      <c r="AQ77">
        <f t="shared" si="29"/>
        <v>8</v>
      </c>
      <c r="AR77">
        <f t="shared" si="30"/>
        <v>37</v>
      </c>
      <c r="AS77">
        <f t="shared" si="31"/>
        <v>7</v>
      </c>
      <c r="AT77">
        <f t="shared" si="32"/>
        <v>0.15042442029446559</v>
      </c>
      <c r="AU77">
        <f t="shared" si="33"/>
        <v>7.9171346112119023</v>
      </c>
      <c r="AV77" s="18">
        <f t="shared" si="34"/>
        <v>0.52780897408079352</v>
      </c>
      <c r="AW77">
        <f t="shared" si="35"/>
        <v>0.13818006628924887</v>
      </c>
      <c r="AX77">
        <f t="shared" si="36"/>
        <v>3.4168874979658961</v>
      </c>
      <c r="AY77" t="str">
        <f t="shared" si="37"/>
        <v>POSITIF</v>
      </c>
      <c r="AZ77">
        <f t="shared" si="38"/>
        <v>3</v>
      </c>
      <c r="BA77">
        <f t="shared" si="39"/>
        <v>25</v>
      </c>
      <c r="BB77">
        <f t="shared" si="40"/>
        <v>0</v>
      </c>
      <c r="BC77">
        <f t="shared" si="41"/>
        <v>5.9635937009735934E-2</v>
      </c>
      <c r="BD77">
        <f t="shared" si="42"/>
        <v>1.6707510837490229</v>
      </c>
      <c r="BE77">
        <f t="shared" si="43"/>
        <v>-0.12222152900771403</v>
      </c>
      <c r="BF77">
        <f t="shared" si="44"/>
        <v>1.9428132568574878</v>
      </c>
      <c r="BG77">
        <f t="shared" si="45"/>
        <v>95.179277242230555</v>
      </c>
      <c r="BH77">
        <f t="shared" si="46"/>
        <v>0.52780897408079352</v>
      </c>
      <c r="BI77">
        <f t="shared" si="47"/>
        <v>275.17927724223057</v>
      </c>
      <c r="BJ77">
        <f t="shared" si="48"/>
        <v>275</v>
      </c>
      <c r="BK77">
        <f t="shared" si="49"/>
        <v>10</v>
      </c>
      <c r="BL77">
        <f t="shared" si="50"/>
        <v>45</v>
      </c>
      <c r="BM77">
        <f t="shared" si="51"/>
        <v>16.791380705529601</v>
      </c>
      <c r="BN77" t="str">
        <f t="shared" si="52"/>
        <v>POSITIF</v>
      </c>
      <c r="BO77">
        <f t="shared" si="53"/>
        <v>16</v>
      </c>
      <c r="BP77">
        <f t="shared" si="54"/>
        <v>47</v>
      </c>
      <c r="BQ77">
        <f t="shared" si="55"/>
        <v>28</v>
      </c>
    </row>
    <row r="78" spans="1:70">
      <c r="A78">
        <f t="shared" ref="A78" si="119">A76</f>
        <v>-7.0027777777777782</v>
      </c>
      <c r="B78">
        <f t="shared" si="71"/>
        <v>111.315</v>
      </c>
      <c r="C78">
        <f>INT(G3/15)</f>
        <v>7</v>
      </c>
      <c r="D78">
        <f>L3</f>
        <v>2014</v>
      </c>
      <c r="E78">
        <f>L2</f>
        <v>3</v>
      </c>
      <c r="F78">
        <f>L4-1</f>
        <v>29</v>
      </c>
      <c r="H78">
        <v>16</v>
      </c>
      <c r="I78">
        <v>45</v>
      </c>
      <c r="J78">
        <f t="shared" si="0"/>
        <v>16.75</v>
      </c>
      <c r="L78">
        <f t="shared" si="1"/>
        <v>20</v>
      </c>
      <c r="M78">
        <f t="shared" si="2"/>
        <v>-13</v>
      </c>
      <c r="N78">
        <f t="shared" si="3"/>
        <v>2456745.90625</v>
      </c>
      <c r="O78">
        <f t="shared" si="89"/>
        <v>7.9449039617955674E-4</v>
      </c>
      <c r="P78">
        <f t="shared" si="4"/>
        <v>2456745.9070444903</v>
      </c>
      <c r="Q78">
        <f t="shared" si="5"/>
        <v>0.14239307445558749</v>
      </c>
      <c r="R78">
        <f t="shared" si="6"/>
        <v>6.7263645898665345</v>
      </c>
      <c r="S78">
        <f t="shared" si="7"/>
        <v>83.544549698339324</v>
      </c>
      <c r="T78">
        <f t="shared" si="8"/>
        <v>1.905944811983969</v>
      </c>
      <c r="U78">
        <f t="shared" si="9"/>
        <v>0.11739720878272904</v>
      </c>
      <c r="V78">
        <f t="shared" si="10"/>
        <v>1.4581274643320565</v>
      </c>
      <c r="W78">
        <f t="shared" si="11"/>
        <v>1.6702619490872865E-2</v>
      </c>
      <c r="X78">
        <f t="shared" si="12"/>
        <v>8.6323094018505042</v>
      </c>
      <c r="Y78">
        <f t="shared" si="13"/>
        <v>85.450494510323296</v>
      </c>
      <c r="Z78">
        <f t="shared" si="14"/>
        <v>1.4913924766624813</v>
      </c>
      <c r="AA78">
        <f t="shared" si="15"/>
        <v>209.63691152256845</v>
      </c>
      <c r="AB78">
        <f t="shared" si="16"/>
        <v>3.6588543397808584</v>
      </c>
      <c r="AC78">
        <f t="shared" si="17"/>
        <v>23.437439406252956</v>
      </c>
      <c r="AD78">
        <f t="shared" si="18"/>
        <v>-2.0672399174360046E-3</v>
      </c>
      <c r="AE78">
        <f t="shared" si="19"/>
        <v>23.435372166335519</v>
      </c>
      <c r="AF78">
        <f t="shared" si="20"/>
        <v>2456745.5</v>
      </c>
      <c r="AG78">
        <f t="shared" si="21"/>
        <v>0.14238193018480494</v>
      </c>
      <c r="AH78">
        <f t="shared" si="22"/>
        <v>12.421316974063132</v>
      </c>
      <c r="AI78">
        <f t="shared" si="23"/>
        <v>22.198011590225633</v>
      </c>
      <c r="AJ78">
        <f t="shared" si="24"/>
        <v>0.40902440573279103</v>
      </c>
      <c r="AK78">
        <f t="shared" si="25"/>
        <v>5.6190115902256323</v>
      </c>
      <c r="AL78">
        <f t="shared" si="56"/>
        <v>76.3585563601834</v>
      </c>
      <c r="AM78">
        <f t="shared" si="26"/>
        <v>1.3327082205548575</v>
      </c>
      <c r="AN78">
        <f t="shared" si="27"/>
        <v>0.99839930184725578</v>
      </c>
      <c r="AO78" t="s">
        <v>137</v>
      </c>
      <c r="AP78">
        <f t="shared" si="28"/>
        <v>8.6289831210122241</v>
      </c>
      <c r="AQ78">
        <f t="shared" si="29"/>
        <v>8</v>
      </c>
      <c r="AR78">
        <f t="shared" si="30"/>
        <v>37</v>
      </c>
      <c r="AS78">
        <f t="shared" si="31"/>
        <v>44</v>
      </c>
      <c r="AT78">
        <f t="shared" si="32"/>
        <v>0.1506041665606796</v>
      </c>
      <c r="AU78">
        <f t="shared" si="33"/>
        <v>7.926617493201082</v>
      </c>
      <c r="AV78" s="18">
        <f t="shared" si="34"/>
        <v>0.52844116621340542</v>
      </c>
      <c r="AW78">
        <f t="shared" si="35"/>
        <v>0.13834557380253812</v>
      </c>
      <c r="AX78">
        <f t="shared" si="36"/>
        <v>3.4209443482931072</v>
      </c>
      <c r="AY78" t="str">
        <f t="shared" si="37"/>
        <v>POSITIF</v>
      </c>
      <c r="AZ78">
        <f t="shared" si="38"/>
        <v>3</v>
      </c>
      <c r="BA78">
        <f t="shared" si="39"/>
        <v>25</v>
      </c>
      <c r="BB78">
        <f t="shared" si="40"/>
        <v>15</v>
      </c>
      <c r="BC78">
        <f t="shared" si="41"/>
        <v>5.9706742405206382E-2</v>
      </c>
      <c r="BD78">
        <f t="shared" si="42"/>
        <v>1.6611917675454315</v>
      </c>
      <c r="BE78">
        <f t="shared" si="43"/>
        <v>-0.12222152900771403</v>
      </c>
      <c r="BF78">
        <f t="shared" si="44"/>
        <v>1.9428132568574878</v>
      </c>
      <c r="BG78">
        <f t="shared" si="45"/>
        <v>94.662501919153726</v>
      </c>
      <c r="BH78">
        <f t="shared" si="46"/>
        <v>0.52844116621340542</v>
      </c>
      <c r="BI78">
        <f t="shared" si="47"/>
        <v>274.66250191915373</v>
      </c>
      <c r="BJ78">
        <f t="shared" si="48"/>
        <v>274</v>
      </c>
      <c r="BK78">
        <f t="shared" si="49"/>
        <v>39</v>
      </c>
      <c r="BL78">
        <f t="shared" si="50"/>
        <v>45</v>
      </c>
      <c r="BM78">
        <f t="shared" si="51"/>
        <v>13.084843849110932</v>
      </c>
      <c r="BN78" t="str">
        <f t="shared" si="52"/>
        <v>POSITIF</v>
      </c>
      <c r="BO78">
        <f t="shared" si="53"/>
        <v>13</v>
      </c>
      <c r="BP78">
        <f t="shared" si="54"/>
        <v>5</v>
      </c>
      <c r="BQ78">
        <f t="shared" si="55"/>
        <v>5</v>
      </c>
    </row>
    <row r="79" spans="1:70">
      <c r="A79">
        <f t="shared" ref="A79" si="120">A77</f>
        <v>-7.0027777777777782</v>
      </c>
      <c r="B79">
        <f t="shared" si="71"/>
        <v>111.315</v>
      </c>
      <c r="C79">
        <f>INT(G3/15)</f>
        <v>7</v>
      </c>
      <c r="D79">
        <f>L3</f>
        <v>2014</v>
      </c>
      <c r="E79">
        <f>L2</f>
        <v>3</v>
      </c>
      <c r="F79">
        <f>L4-1</f>
        <v>29</v>
      </c>
      <c r="H79" s="20">
        <v>17</v>
      </c>
      <c r="I79" s="20">
        <v>0</v>
      </c>
      <c r="J79" s="20">
        <f t="shared" si="0"/>
        <v>17</v>
      </c>
      <c r="K79" s="20"/>
      <c r="L79" s="20">
        <f t="shared" si="1"/>
        <v>20</v>
      </c>
      <c r="M79" s="20">
        <f t="shared" si="2"/>
        <v>-13</v>
      </c>
      <c r="N79" s="20">
        <f t="shared" si="3"/>
        <v>2456745.916666667</v>
      </c>
      <c r="O79" s="20">
        <f t="shared" si="89"/>
        <v>7.9449039617955674E-4</v>
      </c>
      <c r="P79" s="20">
        <f t="shared" si="4"/>
        <v>2456745.9174611573</v>
      </c>
      <c r="Q79" s="20">
        <f t="shared" si="5"/>
        <v>0.14239335964838634</v>
      </c>
      <c r="R79" s="20">
        <f t="shared" si="6"/>
        <v>6.7366317501664525</v>
      </c>
      <c r="S79" s="20">
        <f t="shared" si="7"/>
        <v>83.554816368250613</v>
      </c>
      <c r="T79" s="20">
        <f t="shared" si="8"/>
        <v>1.9059763330290973</v>
      </c>
      <c r="U79" s="20">
        <f t="shared" si="9"/>
        <v>0.11757640453479266</v>
      </c>
      <c r="V79" s="20">
        <f t="shared" si="10"/>
        <v>1.4583066515252241</v>
      </c>
      <c r="W79" s="20">
        <f t="shared" si="11"/>
        <v>1.6702619478894769E-2</v>
      </c>
      <c r="X79" s="20">
        <f t="shared" si="12"/>
        <v>8.6426080831955492</v>
      </c>
      <c r="Y79" s="20">
        <f t="shared" si="13"/>
        <v>85.460792701279715</v>
      </c>
      <c r="Z79" s="20">
        <f t="shared" si="14"/>
        <v>1.4915722140016698</v>
      </c>
      <c r="AA79" s="20">
        <f t="shared" si="15"/>
        <v>209.63635992083513</v>
      </c>
      <c r="AB79" s="20">
        <f t="shared" si="16"/>
        <v>3.6588447125144521</v>
      </c>
      <c r="AC79" s="20">
        <f t="shared" si="17"/>
        <v>23.437439402544261</v>
      </c>
      <c r="AD79" s="20">
        <f t="shared" si="18"/>
        <v>-2.0672652948645486E-3</v>
      </c>
      <c r="AE79" s="20">
        <f t="shared" si="19"/>
        <v>23.435372137249395</v>
      </c>
      <c r="AF79" s="20">
        <f t="shared" si="20"/>
        <v>2456745.5</v>
      </c>
      <c r="AG79" s="20">
        <f t="shared" si="21"/>
        <v>0.14238193018480494</v>
      </c>
      <c r="AH79" s="20">
        <f t="shared" si="22"/>
        <v>12.421316974063132</v>
      </c>
      <c r="AI79" s="20">
        <f t="shared" si="23"/>
        <v>22.44869606756313</v>
      </c>
      <c r="AJ79" s="20">
        <f t="shared" si="24"/>
        <v>0.40902440522514238</v>
      </c>
      <c r="AK79" s="20">
        <f t="shared" si="25"/>
        <v>5.8696960675631296</v>
      </c>
      <c r="AL79" s="20">
        <f t="shared" si="56"/>
        <v>80.109340614229524</v>
      </c>
      <c r="AM79" s="20">
        <f t="shared" si="26"/>
        <v>1.3981717553199218</v>
      </c>
      <c r="AN79" s="20">
        <f t="shared" si="27"/>
        <v>0.99840228576065548</v>
      </c>
      <c r="AO79" s="20" t="s">
        <v>137</v>
      </c>
      <c r="AP79" s="20">
        <f t="shared" si="28"/>
        <v>8.6392817623591043</v>
      </c>
      <c r="AQ79" s="20">
        <f t="shared" si="29"/>
        <v>8</v>
      </c>
      <c r="AR79" s="20">
        <f t="shared" si="30"/>
        <v>38</v>
      </c>
      <c r="AS79" s="20">
        <f t="shared" si="31"/>
        <v>21</v>
      </c>
      <c r="AT79" s="20">
        <f t="shared" si="32"/>
        <v>0.15078391176066469</v>
      </c>
      <c r="AU79" s="20">
        <f t="shared" si="33"/>
        <v>7.9361003992174277</v>
      </c>
      <c r="AV79" s="21">
        <f t="shared" si="34"/>
        <v>0.52907335994782856</v>
      </c>
      <c r="AW79" s="20">
        <f t="shared" si="35"/>
        <v>0.13851108173518054</v>
      </c>
      <c r="AX79" s="20">
        <f t="shared" si="36"/>
        <v>3.425001081057006</v>
      </c>
      <c r="AY79" s="20" t="str">
        <f t="shared" si="37"/>
        <v>POSITIF</v>
      </c>
      <c r="AZ79" s="20">
        <f t="shared" si="38"/>
        <v>3</v>
      </c>
      <c r="BA79" s="20">
        <f t="shared" si="39"/>
        <v>25</v>
      </c>
      <c r="BB79" s="20">
        <f t="shared" si="40"/>
        <v>30</v>
      </c>
      <c r="BC79" s="20">
        <f t="shared" si="41"/>
        <v>5.9777545748809946E-2</v>
      </c>
      <c r="BD79" s="20">
        <f t="shared" si="42"/>
        <v>1.6521723366646834</v>
      </c>
      <c r="BE79" s="20">
        <f t="shared" si="43"/>
        <v>-0.12222152900771403</v>
      </c>
      <c r="BF79" s="20">
        <f t="shared" si="44"/>
        <v>1.9428132568574878</v>
      </c>
      <c r="BG79" s="20">
        <f t="shared" si="45"/>
        <v>94.171257936901412</v>
      </c>
      <c r="BH79" s="20">
        <f t="shared" si="46"/>
        <v>0.52907335994782856</v>
      </c>
      <c r="BI79" s="20">
        <f t="shared" si="47"/>
        <v>274.17125793690138</v>
      </c>
      <c r="BJ79" s="20">
        <f t="shared" si="48"/>
        <v>274</v>
      </c>
      <c r="BK79" s="20">
        <f t="shared" si="49"/>
        <v>10</v>
      </c>
      <c r="BL79" s="20">
        <f t="shared" si="50"/>
        <v>16</v>
      </c>
      <c r="BM79" s="20">
        <f t="shared" si="51"/>
        <v>9.3752075622873416</v>
      </c>
      <c r="BN79" s="20" t="str">
        <f t="shared" si="52"/>
        <v>POSITIF</v>
      </c>
      <c r="BO79" s="20">
        <f t="shared" si="53"/>
        <v>9</v>
      </c>
      <c r="BP79" s="20">
        <f t="shared" si="54"/>
        <v>22</v>
      </c>
      <c r="BQ79" s="20">
        <f t="shared" si="55"/>
        <v>30</v>
      </c>
      <c r="BR79" s="20"/>
    </row>
    <row r="80" spans="1:70">
      <c r="A80">
        <f t="shared" ref="A80" si="121">A78</f>
        <v>-7.0027777777777782</v>
      </c>
      <c r="B80">
        <f t="shared" si="71"/>
        <v>111.315</v>
      </c>
      <c r="C80">
        <f>INT(G3/15)</f>
        <v>7</v>
      </c>
      <c r="D80">
        <f>L3</f>
        <v>2014</v>
      </c>
      <c r="E80">
        <f>L2</f>
        <v>3</v>
      </c>
      <c r="F80">
        <f>L4-1</f>
        <v>29</v>
      </c>
      <c r="H80" s="20">
        <v>17</v>
      </c>
      <c r="I80" s="20">
        <v>15</v>
      </c>
      <c r="J80" s="20">
        <f t="shared" ref="J80:J110" si="122">H80+I80/60</f>
        <v>17.25</v>
      </c>
      <c r="K80" s="20"/>
      <c r="L80" s="20">
        <f t="shared" ref="L80:L143" si="123">INT(D80/100)</f>
        <v>20</v>
      </c>
      <c r="M80" s="20">
        <f t="shared" ref="M80:M143" si="124">IF(D80&lt;1583,IF(E80&lt;11,IF(F80&lt;4,0,IF(F80&gt;14,2+INT(L80/4)-L80,"TANGGAL SALAH")),2+INT(L80/4)-L80),2+INT(L80/4)-L80)</f>
        <v>-13</v>
      </c>
      <c r="N80" s="20">
        <f t="shared" ref="N80:N143" si="125">1720994.5+INT(365.25*D80)+INT(30.60001*(E80+1))+M80+F80+(H80+I80/60)/24 - C80/24</f>
        <v>2456745.9270833335</v>
      </c>
      <c r="O80" s="20">
        <f t="shared" si="89"/>
        <v>7.9449039617955674E-4</v>
      </c>
      <c r="P80" s="20">
        <f t="shared" ref="P80:P110" si="126">N80+O80</f>
        <v>2456745.9278778238</v>
      </c>
      <c r="Q80" s="20">
        <f t="shared" ref="Q80:Q110" si="127">(P80-2451545)/36525</f>
        <v>0.1423936448411724</v>
      </c>
      <c r="R80" s="20">
        <f t="shared" ref="R80:R143" si="128">MOD(280.46607+36000.7698*Q80, 360)</f>
        <v>6.7468989100052568</v>
      </c>
      <c r="S80" s="20">
        <f t="shared" ref="S80:S143" si="129">MOD(357.5291+35999.0503*Q80, 360)</f>
        <v>83.565083037700788</v>
      </c>
      <c r="T80" s="20">
        <f t="shared" ref="T80:T143" si="130" xml:space="preserve"> (1.9146 - 0.0048*Q80)*SIN(V80) + (0.02 - 0.0001)*SIN(2*V80) + 0.0003*SIN(3*V80)</f>
        <v>1.9060077925206651</v>
      </c>
      <c r="U80" s="20">
        <f t="shared" ref="U80:U143" si="131">RADIANS(R80)</f>
        <v>0.11775560027880833</v>
      </c>
      <c r="V80" s="20">
        <f t="shared" ref="V80:V143" si="132">RADIANS(S80)</f>
        <v>1.4584858387103434</v>
      </c>
      <c r="W80" s="20">
        <f t="shared" ref="W80:W143" si="133">0.0167086 - 0.000042*Q80</f>
        <v>1.670261946691667E-2</v>
      </c>
      <c r="X80" s="20">
        <f t="shared" ref="X80:X143" si="134">R80+T80</f>
        <v>8.6529067025259216</v>
      </c>
      <c r="Y80" s="20">
        <f t="shared" ref="Y80:Y143" si="135">S80+T80</f>
        <v>85.471090830221456</v>
      </c>
      <c r="Z80" s="20">
        <f t="shared" ref="Z80:Z143" si="136">RADIANS(Y80)</f>
        <v>1.4917519502584982</v>
      </c>
      <c r="AA80" s="20">
        <f t="shared" ref="AA80:AA143" si="137">MOD(125.04452-1934.13626*Q80, 360)</f>
        <v>209.63580831912654</v>
      </c>
      <c r="AB80" s="20">
        <f t="shared" ref="AB80:AB143" si="138">RADIANS(AA80)</f>
        <v>3.6588350852484779</v>
      </c>
      <c r="AC80" s="20">
        <f t="shared" ref="AC80:AC143" si="139">23.43929111 - 0.01300417*Q80</f>
        <v>23.437439398835565</v>
      </c>
      <c r="AD80" s="20">
        <f t="shared" ref="AD80:AD143" si="140">9.2*COS(AB80)/3600 + 0.57*COS(2*U80)/3600</f>
        <v>-2.0672906918634175E-3</v>
      </c>
      <c r="AE80" s="20">
        <f t="shared" ref="AE80:AE143" si="141">AC80+AD80</f>
        <v>23.435372108143703</v>
      </c>
      <c r="AF80" s="20">
        <f t="shared" ref="AF80:AF143" si="142">1720994.5+INT(365.25*D80)+INT(30.60001*(E80+1))+M80+F80</f>
        <v>2456745.5</v>
      </c>
      <c r="AG80" s="20">
        <f t="shared" ref="AG80:AG143" si="143">(AF80-2451545)/36525</f>
        <v>0.14238193018480494</v>
      </c>
      <c r="AH80" s="20">
        <f t="shared" ref="AH80:AH143" si="144">MOD(6.6973745583+2400.0513369072*AG80+0.0000258622*AG80*AG80,24)</f>
        <v>12.421316974063132</v>
      </c>
      <c r="AI80" s="20">
        <f t="shared" ref="AI80:AI143" si="145">MOD(AH80+(H80+I80/60-C80)*1.00273790935,24)</f>
        <v>22.699380544900631</v>
      </c>
      <c r="AJ80" s="20">
        <f t="shared" ref="AJ80:AJ143" si="146">RADIANS(AE80)</f>
        <v>0.40902440471715223</v>
      </c>
      <c r="AK80" s="20">
        <f t="shared" ref="AK80:AK143" si="147">MOD(AI80+B80/15,24)</f>
        <v>6.1203805449006303</v>
      </c>
      <c r="AL80" s="20">
        <f t="shared" si="56"/>
        <v>83.860124845006951</v>
      </c>
      <c r="AM80" s="20">
        <f t="shared" ref="AM80:AM143" si="148">RADIANS(AL80)</f>
        <v>1.4636352896788707</v>
      </c>
      <c r="AN80" s="20">
        <f t="shared" ref="AN80:AN143" si="149">1.000001018*(1-W80*W80)/(1+W80*COS(Z80))</f>
        <v>0.9984052697164969</v>
      </c>
      <c r="AO80" s="20" t="s">
        <v>137</v>
      </c>
      <c r="AP80" s="20">
        <f t="shared" ref="AP80:AP143" si="150">X80-0.00569-0.00478*SIN(AB80)</f>
        <v>8.6495803416910935</v>
      </c>
      <c r="AQ80" s="20">
        <f t="shared" ref="AQ80:AQ143" si="151">INT(AP80)</f>
        <v>8</v>
      </c>
      <c r="AR80" s="20">
        <f t="shared" ref="AR80:AR143" si="152">INT(60*(AP80-AQ80))</f>
        <v>38</v>
      </c>
      <c r="AS80" s="20">
        <f t="shared" ref="AS80:AS143" si="153">INT(3600*(AP80-AQ80)-60*AR80)</f>
        <v>58</v>
      </c>
      <c r="AT80" s="20">
        <f t="shared" ref="AT80:AT143" si="154">RADIANS(AP80)</f>
        <v>0.15096365587828572</v>
      </c>
      <c r="AU80" s="20">
        <f t="shared" ref="AU80:AU143" si="155">MOD(DEGREES(ATAN2(COS(AT80),COS(AJ80)*SIN(AT80))),360)</f>
        <v>7.9455833285025008</v>
      </c>
      <c r="AV80" s="21">
        <f t="shared" ref="AV80:AV143" si="156">AU80/15</f>
        <v>0.52970555523350005</v>
      </c>
      <c r="AW80" s="20">
        <f t="shared" ref="AW80:AW143" si="157">RADIANS(AU80)</f>
        <v>0.13867659007393884</v>
      </c>
      <c r="AX80" s="20">
        <f t="shared" ref="AX80:AX143" si="158">DEGREES(ASIN(SIN(AJ80)*SIN(AT80)))</f>
        <v>3.4290576957831864</v>
      </c>
      <c r="AY80" s="20" t="str">
        <f t="shared" ref="AY80:AY143" si="159">IF(AX80&lt;0, "NEGATIF", "POSITIF")</f>
        <v>POSITIF</v>
      </c>
      <c r="AZ80" s="20">
        <f t="shared" ref="AZ80:AZ143" si="160">INT(ABS(AX80))</f>
        <v>3</v>
      </c>
      <c r="BA80" s="20">
        <f t="shared" ref="BA80:BA143" si="161">INT(60*(ABS(AX80)-AZ80))</f>
        <v>25</v>
      </c>
      <c r="BB80" s="20">
        <f t="shared" ref="BB80:BB143" si="162">INT(3600*(ABS(AX80)-AZ80)-60*BA80)</f>
        <v>44</v>
      </c>
      <c r="BC80" s="20">
        <f t="shared" ref="BC80:BC143" si="163">RADIANS(AX80)</f>
        <v>5.9848347032266679E-2</v>
      </c>
      <c r="BD80" s="20">
        <f t="shared" ref="BD80:BD143" si="164">ATAN2(COS(AM80)*SIN(BE80)-TAN(BC80)*COS(BE80),SIN(AM80))</f>
        <v>1.6435985117437721</v>
      </c>
      <c r="BE80" s="20">
        <f t="shared" ref="BE80:BE143" si="165">RADIANS(A80)</f>
        <v>-0.12222152900771403</v>
      </c>
      <c r="BF80" s="20">
        <f t="shared" ref="BF80:BF143" si="166">RADIANS(B80)</f>
        <v>1.9428132568574878</v>
      </c>
      <c r="BG80" s="20">
        <f t="shared" ref="BG80:BG143" si="167">DEGREES(BD81)</f>
        <v>93.700841291710233</v>
      </c>
      <c r="BH80" s="20">
        <f t="shared" ref="BH80:BH143" si="168">AU80/15</f>
        <v>0.52970555523350005</v>
      </c>
      <c r="BI80" s="20">
        <f t="shared" ref="BI80:BI143" si="169">MOD(BG80+180,360)</f>
        <v>273.70084129171022</v>
      </c>
      <c r="BJ80" s="20">
        <f t="shared" ref="BJ80:BJ143" si="170">INT(BI80)</f>
        <v>273</v>
      </c>
      <c r="BK80" s="20">
        <f t="shared" ref="BK80:BK143" si="171">INT(60*(BI80-BJ80))</f>
        <v>42</v>
      </c>
      <c r="BL80" s="20">
        <f t="shared" ref="BL80:BL143" si="172">INT(3600*(BI80-BJ80)-60*BK80)</f>
        <v>3</v>
      </c>
      <c r="BM80" s="20">
        <f t="shared" ref="BM80:BM143" si="173">DEGREES(ASIN(SIN(BE80)*SIN(BC80)+COS(BE80)*COS(BC80)*COS(AM80)))</f>
        <v>5.6629294321025441</v>
      </c>
      <c r="BN80" s="20" t="str">
        <f t="shared" ref="BN80:BN143" si="174">IF(BM80&lt;0, "NEGATIF", "POSITIF")</f>
        <v>POSITIF</v>
      </c>
      <c r="BO80" s="20">
        <f t="shared" ref="BO80:BO143" si="175">INT(ABS(BM80))</f>
        <v>5</v>
      </c>
      <c r="BP80" s="20">
        <f t="shared" ref="BP80:BP143" si="176">INT(60*(ABS(BM80)-BO80))</f>
        <v>39</v>
      </c>
      <c r="BQ80" s="20">
        <f t="shared" ref="BQ80:BQ143" si="177">INT(3600*(ABS(BM80)-BO80)-60*BP80)</f>
        <v>46</v>
      </c>
      <c r="BR80" s="20"/>
    </row>
    <row r="81" spans="1:70">
      <c r="A81">
        <f t="shared" ref="A81" si="178">A79</f>
        <v>-7.0027777777777782</v>
      </c>
      <c r="B81">
        <f t="shared" si="71"/>
        <v>111.315</v>
      </c>
      <c r="C81">
        <f>INT(G3/15)</f>
        <v>7</v>
      </c>
      <c r="D81">
        <f>L3</f>
        <v>2014</v>
      </c>
      <c r="E81">
        <f>L2</f>
        <v>3</v>
      </c>
      <c r="F81">
        <f>L4-1</f>
        <v>29</v>
      </c>
      <c r="H81" s="20">
        <v>17</v>
      </c>
      <c r="I81" s="20">
        <v>30</v>
      </c>
      <c r="J81" s="20">
        <f t="shared" si="122"/>
        <v>17.5</v>
      </c>
      <c r="K81" s="20"/>
      <c r="L81" s="20">
        <f t="shared" si="123"/>
        <v>20</v>
      </c>
      <c r="M81" s="20">
        <f t="shared" si="124"/>
        <v>-13</v>
      </c>
      <c r="N81" s="20">
        <f t="shared" si="125"/>
        <v>2456745.9375</v>
      </c>
      <c r="O81" s="20">
        <f t="shared" si="89"/>
        <v>7.9449039617955674E-4</v>
      </c>
      <c r="P81" s="20">
        <f t="shared" si="126"/>
        <v>2456745.9382944903</v>
      </c>
      <c r="Q81" s="20">
        <f t="shared" si="127"/>
        <v>0.14239393003395848</v>
      </c>
      <c r="R81" s="20">
        <f t="shared" si="128"/>
        <v>6.75716606984588</v>
      </c>
      <c r="S81" s="20">
        <f t="shared" si="129"/>
        <v>83.575349707151872</v>
      </c>
      <c r="T81" s="20">
        <f t="shared" si="130"/>
        <v>1.9060391904597658</v>
      </c>
      <c r="U81" s="20">
        <f t="shared" si="131"/>
        <v>0.11793479602285573</v>
      </c>
      <c r="V81" s="20">
        <f t="shared" si="132"/>
        <v>1.458665025895479</v>
      </c>
      <c r="W81" s="20">
        <f t="shared" si="133"/>
        <v>1.6702619454938575E-2</v>
      </c>
      <c r="X81" s="20">
        <f t="shared" si="134"/>
        <v>8.6632052603056451</v>
      </c>
      <c r="Y81" s="20">
        <f t="shared" si="135"/>
        <v>85.481388897611637</v>
      </c>
      <c r="Z81" s="20">
        <f t="shared" si="136"/>
        <v>1.4919316854410491</v>
      </c>
      <c r="AA81" s="20">
        <f t="shared" si="137"/>
        <v>209.63525671741789</v>
      </c>
      <c r="AB81" s="20">
        <f t="shared" si="138"/>
        <v>3.6588254579825019</v>
      </c>
      <c r="AC81" s="20">
        <f t="shared" si="139"/>
        <v>23.437439395126869</v>
      </c>
      <c r="AD81" s="20">
        <f t="shared" si="140"/>
        <v>-2.0673161084320555E-3</v>
      </c>
      <c r="AE81" s="20">
        <f t="shared" si="141"/>
        <v>23.435372079018439</v>
      </c>
      <c r="AF81" s="20">
        <f t="shared" si="142"/>
        <v>2456745.5</v>
      </c>
      <c r="AG81" s="20">
        <f t="shared" si="143"/>
        <v>0.14238193018480494</v>
      </c>
      <c r="AH81" s="20">
        <f t="shared" si="144"/>
        <v>12.421316974063132</v>
      </c>
      <c r="AI81" s="20">
        <f t="shared" si="145"/>
        <v>22.950065022238132</v>
      </c>
      <c r="AJ81" s="20">
        <f t="shared" si="146"/>
        <v>0.40902440420882047</v>
      </c>
      <c r="AK81" s="20">
        <f t="shared" si="147"/>
        <v>6.3710650222381311</v>
      </c>
      <c r="AL81" s="20">
        <f t="shared" ref="AL81:AL144" si="179">MOD(AK81-BH81,24)*15</f>
        <v>87.610909051995591</v>
      </c>
      <c r="AM81" s="20">
        <f t="shared" si="148"/>
        <v>1.5290988236226271</v>
      </c>
      <c r="AN81" s="20">
        <f t="shared" si="149"/>
        <v>0.99840825371481767</v>
      </c>
      <c r="AO81" s="20" t="s">
        <v>137</v>
      </c>
      <c r="AP81" s="20">
        <f t="shared" si="150"/>
        <v>8.6598788594722151</v>
      </c>
      <c r="AQ81" s="20">
        <f t="shared" si="151"/>
        <v>8</v>
      </c>
      <c r="AR81" s="20">
        <f t="shared" si="152"/>
        <v>39</v>
      </c>
      <c r="AS81" s="20">
        <f t="shared" si="153"/>
        <v>35</v>
      </c>
      <c r="AT81" s="20">
        <f t="shared" si="154"/>
        <v>0.1511433989216415</v>
      </c>
      <c r="AU81" s="20">
        <f t="shared" si="155"/>
        <v>7.9550662815763715</v>
      </c>
      <c r="AV81" s="21">
        <f t="shared" si="156"/>
        <v>0.53033775210509149</v>
      </c>
      <c r="AW81" s="20">
        <f t="shared" si="157"/>
        <v>0.13884209882789</v>
      </c>
      <c r="AX81" s="20">
        <f t="shared" si="158"/>
        <v>3.4331141925441848</v>
      </c>
      <c r="AY81" s="20" t="str">
        <f t="shared" si="159"/>
        <v>POSITIF</v>
      </c>
      <c r="AZ81" s="20">
        <f t="shared" si="160"/>
        <v>3</v>
      </c>
      <c r="BA81" s="20">
        <f t="shared" si="161"/>
        <v>25</v>
      </c>
      <c r="BB81" s="20">
        <f t="shared" si="162"/>
        <v>59</v>
      </c>
      <c r="BC81" s="20">
        <f t="shared" si="163"/>
        <v>5.9919146256842588E-2</v>
      </c>
      <c r="BD81" s="20">
        <f t="shared" si="164"/>
        <v>1.6353881924290001</v>
      </c>
      <c r="BE81" s="20">
        <f t="shared" si="165"/>
        <v>-0.12222152900771403</v>
      </c>
      <c r="BF81" s="20">
        <f t="shared" si="166"/>
        <v>1.9428132568574878</v>
      </c>
      <c r="BG81" s="20">
        <f t="shared" si="167"/>
        <v>93.247067176292035</v>
      </c>
      <c r="BH81" s="20">
        <f t="shared" si="168"/>
        <v>0.53033775210509149</v>
      </c>
      <c r="BI81" s="20">
        <f t="shared" si="169"/>
        <v>273.24706717629203</v>
      </c>
      <c r="BJ81" s="20">
        <f t="shared" si="170"/>
        <v>273</v>
      </c>
      <c r="BK81" s="20">
        <f t="shared" si="171"/>
        <v>14</v>
      </c>
      <c r="BL81" s="20">
        <f t="shared" si="172"/>
        <v>49</v>
      </c>
      <c r="BM81" s="20">
        <f t="shared" si="173"/>
        <v>1.9483968786841428</v>
      </c>
      <c r="BN81" s="20" t="str">
        <f t="shared" si="174"/>
        <v>POSITIF</v>
      </c>
      <c r="BO81" s="20">
        <f t="shared" si="175"/>
        <v>1</v>
      </c>
      <c r="BP81" s="20">
        <f t="shared" si="176"/>
        <v>56</v>
      </c>
      <c r="BQ81" s="20">
        <f t="shared" si="177"/>
        <v>54</v>
      </c>
      <c r="BR81" s="20"/>
    </row>
    <row r="82" spans="1:70">
      <c r="A82">
        <f t="shared" ref="A82" si="180">A80</f>
        <v>-7.0027777777777782</v>
      </c>
      <c r="B82">
        <f t="shared" si="71"/>
        <v>111.315</v>
      </c>
      <c r="C82">
        <f>INT(G3/15)</f>
        <v>7</v>
      </c>
      <c r="D82">
        <f>L3</f>
        <v>2014</v>
      </c>
      <c r="E82">
        <f>L2</f>
        <v>3</v>
      </c>
      <c r="F82">
        <f>L4-1</f>
        <v>29</v>
      </c>
      <c r="H82" s="20">
        <v>17</v>
      </c>
      <c r="I82" s="20">
        <v>45</v>
      </c>
      <c r="J82" s="20">
        <f t="shared" si="122"/>
        <v>17.75</v>
      </c>
      <c r="K82" s="20"/>
      <c r="L82" s="20">
        <f t="shared" si="123"/>
        <v>20</v>
      </c>
      <c r="M82" s="20">
        <f t="shared" si="124"/>
        <v>-13</v>
      </c>
      <c r="N82" s="20">
        <f t="shared" si="125"/>
        <v>2456745.947916667</v>
      </c>
      <c r="O82" s="20">
        <f t="shared" si="89"/>
        <v>7.9449039617955674E-4</v>
      </c>
      <c r="P82" s="20">
        <f t="shared" si="126"/>
        <v>2456745.9487111573</v>
      </c>
      <c r="Q82" s="20">
        <f t="shared" si="127"/>
        <v>0.1423942152267573</v>
      </c>
      <c r="R82" s="20">
        <f t="shared" si="128"/>
        <v>6.7674332301448885</v>
      </c>
      <c r="S82" s="20">
        <f t="shared" si="129"/>
        <v>83.585616377062252</v>
      </c>
      <c r="T82" s="20">
        <f t="shared" si="130"/>
        <v>1.9060705268474725</v>
      </c>
      <c r="U82" s="20">
        <f t="shared" si="131"/>
        <v>0.11811399177490348</v>
      </c>
      <c r="V82" s="20">
        <f t="shared" si="132"/>
        <v>1.4588442130886303</v>
      </c>
      <c r="W82" s="20">
        <f t="shared" si="133"/>
        <v>1.6702619442960476E-2</v>
      </c>
      <c r="X82" s="20">
        <f t="shared" si="134"/>
        <v>8.6735037569923605</v>
      </c>
      <c r="Y82" s="20">
        <f t="shared" si="135"/>
        <v>85.491686903909724</v>
      </c>
      <c r="Z82" s="20">
        <f t="shared" si="136"/>
        <v>1.4921114195573417</v>
      </c>
      <c r="AA82" s="20">
        <f t="shared" si="137"/>
        <v>209.63470511568457</v>
      </c>
      <c r="AB82" s="20">
        <f t="shared" si="138"/>
        <v>3.6588158307160961</v>
      </c>
      <c r="AC82" s="20">
        <f t="shared" si="139"/>
        <v>23.437439391418174</v>
      </c>
      <c r="AD82" s="20">
        <f t="shared" si="140"/>
        <v>-2.0673415445698895E-3</v>
      </c>
      <c r="AE82" s="20">
        <f t="shared" si="141"/>
        <v>23.435372049873603</v>
      </c>
      <c r="AF82" s="20">
        <f t="shared" si="142"/>
        <v>2456745.5</v>
      </c>
      <c r="AG82" s="20">
        <f t="shared" si="143"/>
        <v>0.14238193018480494</v>
      </c>
      <c r="AH82" s="20">
        <f t="shared" si="144"/>
        <v>12.421316974063132</v>
      </c>
      <c r="AI82" s="20">
        <f t="shared" si="145"/>
        <v>23.200749499575629</v>
      </c>
      <c r="AJ82" s="20">
        <f t="shared" si="146"/>
        <v>0.40902440370014714</v>
      </c>
      <c r="AK82" s="20">
        <f t="shared" si="147"/>
        <v>6.6217494995756283</v>
      </c>
      <c r="AL82" s="20">
        <f t="shared" si="179"/>
        <v>91.361693234681198</v>
      </c>
      <c r="AM82" s="20">
        <f t="shared" si="148"/>
        <v>1.5945623571422154</v>
      </c>
      <c r="AN82" s="20">
        <f t="shared" si="149"/>
        <v>0.99841123775565443</v>
      </c>
      <c r="AO82" s="20" t="s">
        <v>137</v>
      </c>
      <c r="AP82" s="20">
        <f t="shared" si="150"/>
        <v>8.6701773161601086</v>
      </c>
      <c r="AQ82" s="20">
        <f t="shared" si="151"/>
        <v>8</v>
      </c>
      <c r="AR82" s="20">
        <f t="shared" si="152"/>
        <v>40</v>
      </c>
      <c r="AS82" s="20">
        <f t="shared" si="153"/>
        <v>12</v>
      </c>
      <c r="AT82" s="20">
        <f t="shared" si="154"/>
        <v>0.15132314089871926</v>
      </c>
      <c r="AU82" s="20">
        <f t="shared" si="155"/>
        <v>7.9645492589532338</v>
      </c>
      <c r="AV82" s="21">
        <f t="shared" si="156"/>
        <v>0.53096995059688223</v>
      </c>
      <c r="AW82" s="20">
        <f t="shared" si="157"/>
        <v>0.13900760800600839</v>
      </c>
      <c r="AX82" s="20">
        <f t="shared" si="158"/>
        <v>3.4371705714100114</v>
      </c>
      <c r="AY82" s="20" t="str">
        <f t="shared" si="159"/>
        <v>POSITIF</v>
      </c>
      <c r="AZ82" s="20">
        <f t="shared" si="160"/>
        <v>3</v>
      </c>
      <c r="BA82" s="20">
        <f t="shared" si="161"/>
        <v>26</v>
      </c>
      <c r="BB82" s="20">
        <f t="shared" si="162"/>
        <v>13</v>
      </c>
      <c r="BC82" s="20">
        <f t="shared" si="163"/>
        <v>5.9989943423759573E-2</v>
      </c>
      <c r="BD82" s="20">
        <f t="shared" si="164"/>
        <v>1.6274683400546277</v>
      </c>
      <c r="BE82" s="20">
        <f t="shared" si="165"/>
        <v>-0.12222152900771403</v>
      </c>
      <c r="BF82" s="20">
        <f t="shared" si="166"/>
        <v>1.9428132568574878</v>
      </c>
      <c r="BG82" s="20">
        <f t="shared" si="167"/>
        <v>92.806122306768131</v>
      </c>
      <c r="BH82" s="20">
        <f t="shared" si="168"/>
        <v>0.53096995059688223</v>
      </c>
      <c r="BI82" s="20">
        <f t="shared" si="169"/>
        <v>272.80612230676815</v>
      </c>
      <c r="BJ82" s="20">
        <f t="shared" si="170"/>
        <v>272</v>
      </c>
      <c r="BK82" s="20">
        <f t="shared" si="171"/>
        <v>48</v>
      </c>
      <c r="BL82" s="20">
        <f t="shared" si="172"/>
        <v>22</v>
      </c>
      <c r="BM82" s="20">
        <f t="shared" si="173"/>
        <v>-1.7680575219076378</v>
      </c>
      <c r="BN82" s="20" t="str">
        <f t="shared" si="174"/>
        <v>NEGATIF</v>
      </c>
      <c r="BO82" s="20">
        <f t="shared" si="175"/>
        <v>1</v>
      </c>
      <c r="BP82" s="20">
        <f t="shared" si="176"/>
        <v>46</v>
      </c>
      <c r="BQ82" s="20">
        <f t="shared" si="177"/>
        <v>5</v>
      </c>
      <c r="BR82" s="20"/>
    </row>
    <row r="83" spans="1:70">
      <c r="A83">
        <f t="shared" ref="A83" si="181">A81</f>
        <v>-7.0027777777777782</v>
      </c>
      <c r="B83">
        <f t="shared" si="71"/>
        <v>111.315</v>
      </c>
      <c r="C83">
        <f>INT(G3/15)</f>
        <v>7</v>
      </c>
      <c r="D83">
        <f>L3</f>
        <v>2014</v>
      </c>
      <c r="E83">
        <f>L2</f>
        <v>3</v>
      </c>
      <c r="F83">
        <f>L4-1</f>
        <v>29</v>
      </c>
      <c r="H83" s="20">
        <v>18</v>
      </c>
      <c r="I83" s="20">
        <v>0</v>
      </c>
      <c r="J83" s="20">
        <f t="shared" si="122"/>
        <v>18</v>
      </c>
      <c r="K83" s="20"/>
      <c r="L83" s="20">
        <f t="shared" si="123"/>
        <v>20</v>
      </c>
      <c r="M83" s="20">
        <f t="shared" si="124"/>
        <v>-13</v>
      </c>
      <c r="N83" s="20">
        <f t="shared" si="125"/>
        <v>2456745.9583333335</v>
      </c>
      <c r="O83" s="20">
        <f>O51</f>
        <v>7.9449039617955674E-4</v>
      </c>
      <c r="P83" s="20">
        <f t="shared" si="126"/>
        <v>2456745.9591278238</v>
      </c>
      <c r="Q83" s="20">
        <f t="shared" si="127"/>
        <v>0.14239450041954338</v>
      </c>
      <c r="R83" s="20">
        <f t="shared" si="128"/>
        <v>6.7777003899855117</v>
      </c>
      <c r="S83" s="20">
        <f t="shared" si="129"/>
        <v>83.595883046513336</v>
      </c>
      <c r="T83" s="20">
        <f t="shared" si="130"/>
        <v>1.9061018016806586</v>
      </c>
      <c r="U83" s="20">
        <f t="shared" si="131"/>
        <v>0.11829318751895089</v>
      </c>
      <c r="V83" s="20">
        <f t="shared" si="132"/>
        <v>1.4590234002737656</v>
      </c>
      <c r="W83" s="20">
        <f t="shared" si="133"/>
        <v>1.670261943098238E-2</v>
      </c>
      <c r="X83" s="20">
        <f t="shared" si="134"/>
        <v>8.683802191666171</v>
      </c>
      <c r="Y83" s="20">
        <f t="shared" si="135"/>
        <v>85.501984848193999</v>
      </c>
      <c r="Z83" s="20">
        <f t="shared" si="136"/>
        <v>1.4922911525912894</v>
      </c>
      <c r="AA83" s="20">
        <f t="shared" si="137"/>
        <v>209.63415351397592</v>
      </c>
      <c r="AB83" s="20">
        <f t="shared" si="138"/>
        <v>3.6588062034501205</v>
      </c>
      <c r="AC83" s="20">
        <f t="shared" si="139"/>
        <v>23.437439387709478</v>
      </c>
      <c r="AD83" s="20">
        <f t="shared" si="140"/>
        <v>-2.0673670002729428E-3</v>
      </c>
      <c r="AE83" s="20">
        <f t="shared" si="141"/>
        <v>23.435372020709206</v>
      </c>
      <c r="AF83" s="20">
        <f t="shared" si="142"/>
        <v>2456745.5</v>
      </c>
      <c r="AG83" s="20">
        <f t="shared" si="143"/>
        <v>0.14238193018480494</v>
      </c>
      <c r="AH83" s="20">
        <f t="shared" si="144"/>
        <v>12.421316974063132</v>
      </c>
      <c r="AI83" s="20">
        <f t="shared" si="145"/>
        <v>23.45143397691313</v>
      </c>
      <c r="AJ83" s="20">
        <f t="shared" si="146"/>
        <v>0.40902440319113237</v>
      </c>
      <c r="AK83" s="20">
        <f t="shared" si="147"/>
        <v>6.8724339769131291</v>
      </c>
      <c r="AL83" s="20">
        <f t="shared" si="179"/>
        <v>95.112477393818111</v>
      </c>
      <c r="AM83" s="20">
        <f t="shared" si="148"/>
        <v>1.6600258902508014</v>
      </c>
      <c r="AN83" s="20">
        <f t="shared" si="149"/>
        <v>0.9984142218386437</v>
      </c>
      <c r="AO83" s="20" t="s">
        <v>137</v>
      </c>
      <c r="AP83" s="20">
        <f t="shared" si="150"/>
        <v>8.6804757108348785</v>
      </c>
      <c r="AQ83" s="20">
        <f t="shared" si="151"/>
        <v>8</v>
      </c>
      <c r="AR83" s="20">
        <f t="shared" si="152"/>
        <v>40</v>
      </c>
      <c r="AS83" s="20">
        <f t="shared" si="153"/>
        <v>49</v>
      </c>
      <c r="AT83" s="20">
        <f t="shared" si="154"/>
        <v>0.15150288179346386</v>
      </c>
      <c r="AU83" s="20">
        <f t="shared" si="155"/>
        <v>7.97403225987882</v>
      </c>
      <c r="AV83" s="21">
        <f t="shared" si="156"/>
        <v>0.53160215065858796</v>
      </c>
      <c r="AW83" s="20">
        <f t="shared" si="157"/>
        <v>0.13917311759512954</v>
      </c>
      <c r="AX83" s="20">
        <f t="shared" si="158"/>
        <v>3.4412268319080952</v>
      </c>
      <c r="AY83" s="20" t="str">
        <f t="shared" si="159"/>
        <v>POSITIF</v>
      </c>
      <c r="AZ83" s="20">
        <f t="shared" si="160"/>
        <v>3</v>
      </c>
      <c r="BA83" s="20">
        <f t="shared" si="161"/>
        <v>26</v>
      </c>
      <c r="BB83" s="20">
        <f t="shared" si="162"/>
        <v>28</v>
      </c>
      <c r="BC83" s="20">
        <f t="shared" si="163"/>
        <v>6.0060738524769723E-2</v>
      </c>
      <c r="BD83" s="20">
        <f t="shared" si="164"/>
        <v>1.6197724002616587</v>
      </c>
      <c r="BE83" s="20">
        <f t="shared" si="165"/>
        <v>-0.12222152900771403</v>
      </c>
      <c r="BF83" s="20">
        <f t="shared" si="166"/>
        <v>1.9428132568574878</v>
      </c>
      <c r="BG83" s="20">
        <f t="shared" si="167"/>
        <v>92.37443717591222</v>
      </c>
      <c r="BH83" s="20">
        <f t="shared" si="168"/>
        <v>0.53160215065858796</v>
      </c>
      <c r="BI83" s="20">
        <f t="shared" si="169"/>
        <v>272.37443717591225</v>
      </c>
      <c r="BJ83" s="20">
        <f t="shared" si="170"/>
        <v>272</v>
      </c>
      <c r="BK83" s="20">
        <f t="shared" si="171"/>
        <v>22</v>
      </c>
      <c r="BL83" s="20">
        <f t="shared" si="172"/>
        <v>27</v>
      </c>
      <c r="BM83" s="20">
        <f t="shared" si="173"/>
        <v>-5.4861439482197358</v>
      </c>
      <c r="BN83" s="20" t="str">
        <f t="shared" si="174"/>
        <v>NEGATIF</v>
      </c>
      <c r="BO83" s="20">
        <f t="shared" si="175"/>
        <v>5</v>
      </c>
      <c r="BP83" s="20">
        <f t="shared" si="176"/>
        <v>29</v>
      </c>
      <c r="BQ83" s="20">
        <f t="shared" si="177"/>
        <v>10</v>
      </c>
      <c r="BR83" s="20"/>
    </row>
    <row r="84" spans="1:70">
      <c r="A84">
        <f t="shared" ref="A84" si="182">A82</f>
        <v>-7.0027777777777782</v>
      </c>
      <c r="B84">
        <f t="shared" si="71"/>
        <v>111.315</v>
      </c>
      <c r="C84">
        <f>INT(G3/15)</f>
        <v>7</v>
      </c>
      <c r="D84">
        <f>L3</f>
        <v>2014</v>
      </c>
      <c r="E84">
        <f>L2</f>
        <v>3</v>
      </c>
      <c r="F84">
        <f>L4-1</f>
        <v>29</v>
      </c>
      <c r="H84" s="20">
        <v>18</v>
      </c>
      <c r="I84" s="20">
        <v>15</v>
      </c>
      <c r="J84" s="20">
        <f t="shared" si="122"/>
        <v>18.25</v>
      </c>
      <c r="K84" s="20"/>
      <c r="L84" s="20">
        <f t="shared" si="123"/>
        <v>20</v>
      </c>
      <c r="M84" s="20">
        <f t="shared" si="124"/>
        <v>-13</v>
      </c>
      <c r="N84" s="20">
        <f t="shared" si="125"/>
        <v>2456745.96875</v>
      </c>
      <c r="O84" s="20">
        <f t="shared" si="89"/>
        <v>7.9449039617955674E-4</v>
      </c>
      <c r="P84" s="20">
        <f t="shared" si="126"/>
        <v>2456745.9695444903</v>
      </c>
      <c r="Q84" s="20">
        <f t="shared" si="127"/>
        <v>0.14239478561232946</v>
      </c>
      <c r="R84" s="20">
        <f t="shared" si="128"/>
        <v>6.7879675498252254</v>
      </c>
      <c r="S84" s="20">
        <f t="shared" si="129"/>
        <v>83.60614971596442</v>
      </c>
      <c r="T84" s="20">
        <f t="shared" si="130"/>
        <v>1.906133014960407</v>
      </c>
      <c r="U84" s="20">
        <f t="shared" si="131"/>
        <v>0.11847238326298243</v>
      </c>
      <c r="V84" s="20">
        <f t="shared" si="132"/>
        <v>1.4592025874589012</v>
      </c>
      <c r="W84" s="20">
        <f t="shared" si="133"/>
        <v>1.6702619419004281E-2</v>
      </c>
      <c r="X84" s="20">
        <f t="shared" si="134"/>
        <v>8.6941005647856322</v>
      </c>
      <c r="Y84" s="20">
        <f t="shared" si="135"/>
        <v>85.512282730924824</v>
      </c>
      <c r="Z84" s="20">
        <f t="shared" si="136"/>
        <v>1.4924708845509265</v>
      </c>
      <c r="AA84" s="20">
        <f t="shared" si="137"/>
        <v>209.63360191226727</v>
      </c>
      <c r="AB84" s="20">
        <f t="shared" si="138"/>
        <v>3.658796576184145</v>
      </c>
      <c r="AC84" s="20">
        <f t="shared" si="139"/>
        <v>23.437439384000783</v>
      </c>
      <c r="AD84" s="20">
        <f t="shared" si="140"/>
        <v>-2.0673924755406411E-3</v>
      </c>
      <c r="AE84" s="20">
        <f t="shared" si="141"/>
        <v>23.435371991525241</v>
      </c>
      <c r="AF84" s="20">
        <f t="shared" si="142"/>
        <v>2456745.5</v>
      </c>
      <c r="AG84" s="20">
        <f t="shared" si="143"/>
        <v>0.14238193018480494</v>
      </c>
      <c r="AH84" s="20">
        <f t="shared" si="144"/>
        <v>12.421316974063132</v>
      </c>
      <c r="AI84" s="20">
        <f t="shared" si="145"/>
        <v>23.70211845425063</v>
      </c>
      <c r="AJ84" s="20">
        <f t="shared" si="146"/>
        <v>0.40902440268177609</v>
      </c>
      <c r="AK84" s="20">
        <f t="shared" si="147"/>
        <v>7.1231184542506298</v>
      </c>
      <c r="AL84" s="20">
        <f t="shared" si="179"/>
        <v>98.8632615288913</v>
      </c>
      <c r="AM84" s="20">
        <f t="shared" si="148"/>
        <v>1.7254894229393962</v>
      </c>
      <c r="AN84" s="20">
        <f t="shared" si="149"/>
        <v>0.998417205963822</v>
      </c>
      <c r="AO84" s="20" t="s">
        <v>137</v>
      </c>
      <c r="AP84" s="20">
        <f t="shared" si="150"/>
        <v>8.6907740439550807</v>
      </c>
      <c r="AQ84" s="20">
        <f t="shared" si="151"/>
        <v>8</v>
      </c>
      <c r="AR84" s="20">
        <f t="shared" si="152"/>
        <v>41</v>
      </c>
      <c r="AS84" s="20">
        <f t="shared" si="153"/>
        <v>26</v>
      </c>
      <c r="AT84" s="20">
        <f t="shared" si="154"/>
        <v>0.15168262161387855</v>
      </c>
      <c r="AU84" s="20">
        <f t="shared" si="155"/>
        <v>7.9835152848681394</v>
      </c>
      <c r="AV84" s="21">
        <f t="shared" si="156"/>
        <v>0.53223435232454264</v>
      </c>
      <c r="AW84" s="20">
        <f t="shared" si="157"/>
        <v>0.13933862760424207</v>
      </c>
      <c r="AX84" s="20">
        <f t="shared" si="158"/>
        <v>3.4452829741088165</v>
      </c>
      <c r="AY84" s="20" t="str">
        <f t="shared" si="159"/>
        <v>POSITIF</v>
      </c>
      <c r="AZ84" s="20">
        <f t="shared" si="160"/>
        <v>3</v>
      </c>
      <c r="BA84" s="20">
        <f t="shared" si="161"/>
        <v>26</v>
      </c>
      <c r="BB84" s="20">
        <f t="shared" si="162"/>
        <v>43</v>
      </c>
      <c r="BC84" s="20">
        <f t="shared" si="163"/>
        <v>6.0131531561101396E-2</v>
      </c>
      <c r="BD84" s="20">
        <f t="shared" si="164"/>
        <v>1.6122380733963206</v>
      </c>
      <c r="BE84" s="20">
        <f t="shared" si="165"/>
        <v>-0.12222152900771403</v>
      </c>
      <c r="BF84" s="20">
        <f t="shared" si="166"/>
        <v>1.9428132568574878</v>
      </c>
      <c r="BG84" s="20">
        <f t="shared" si="167"/>
        <v>91.948569172854008</v>
      </c>
      <c r="BH84" s="20">
        <f t="shared" si="168"/>
        <v>0.53223435232454264</v>
      </c>
      <c r="BI84" s="20">
        <f t="shared" si="169"/>
        <v>271.94856917285404</v>
      </c>
      <c r="BJ84" s="20">
        <f t="shared" si="170"/>
        <v>271</v>
      </c>
      <c r="BK84" s="20">
        <f t="shared" si="171"/>
        <v>56</v>
      </c>
      <c r="BL84" s="20">
        <f t="shared" si="172"/>
        <v>54</v>
      </c>
      <c r="BM84" s="20">
        <f t="shared" si="173"/>
        <v>-9.205605542822104</v>
      </c>
      <c r="BN84" s="20" t="str">
        <f t="shared" si="174"/>
        <v>NEGATIF</v>
      </c>
      <c r="BO84" s="20">
        <f t="shared" si="175"/>
        <v>9</v>
      </c>
      <c r="BP84" s="20">
        <f t="shared" si="176"/>
        <v>12</v>
      </c>
      <c r="BQ84" s="20">
        <f t="shared" si="177"/>
        <v>20</v>
      </c>
      <c r="BR84" s="20"/>
    </row>
    <row r="85" spans="1:70">
      <c r="A85">
        <f t="shared" ref="A85" si="183">A83</f>
        <v>-7.0027777777777782</v>
      </c>
      <c r="B85">
        <f t="shared" si="71"/>
        <v>111.315</v>
      </c>
      <c r="C85">
        <f>INT(G3/15)</f>
        <v>7</v>
      </c>
      <c r="D85">
        <f>L3</f>
        <v>2014</v>
      </c>
      <c r="E85">
        <f>L2</f>
        <v>3</v>
      </c>
      <c r="F85">
        <f>L4-1</f>
        <v>29</v>
      </c>
      <c r="H85" s="20">
        <v>18</v>
      </c>
      <c r="I85" s="20">
        <v>30</v>
      </c>
      <c r="J85" s="20">
        <f t="shared" si="122"/>
        <v>18.5</v>
      </c>
      <c r="K85" s="20"/>
      <c r="L85" s="20">
        <f t="shared" si="123"/>
        <v>20</v>
      </c>
      <c r="M85" s="20">
        <f t="shared" si="124"/>
        <v>-13</v>
      </c>
      <c r="N85" s="20">
        <f t="shared" si="125"/>
        <v>2456745.979166667</v>
      </c>
      <c r="O85" s="20">
        <f t="shared" si="89"/>
        <v>7.9449039617955674E-4</v>
      </c>
      <c r="P85" s="20">
        <f t="shared" si="126"/>
        <v>2456745.9799611573</v>
      </c>
      <c r="Q85" s="20">
        <f t="shared" si="127"/>
        <v>0.14239507080512828</v>
      </c>
      <c r="R85" s="20">
        <f t="shared" si="128"/>
        <v>6.798234710124234</v>
      </c>
      <c r="S85" s="20">
        <f t="shared" si="129"/>
        <v>83.6164163858748</v>
      </c>
      <c r="T85" s="20">
        <f t="shared" si="130"/>
        <v>1.9061641666877911</v>
      </c>
      <c r="U85" s="20">
        <f t="shared" si="131"/>
        <v>0.11865157901503016</v>
      </c>
      <c r="V85" s="20">
        <f t="shared" si="132"/>
        <v>1.4593817746520525</v>
      </c>
      <c r="W85" s="20">
        <f t="shared" si="133"/>
        <v>1.6702619407026185E-2</v>
      </c>
      <c r="X85" s="20">
        <f t="shared" si="134"/>
        <v>8.7043988768120251</v>
      </c>
      <c r="Y85" s="20">
        <f t="shared" si="135"/>
        <v>85.522580552562587</v>
      </c>
      <c r="Z85" s="20">
        <f t="shared" si="136"/>
        <v>1.4926506154442885</v>
      </c>
      <c r="AA85" s="20">
        <f t="shared" si="137"/>
        <v>209.633050310534</v>
      </c>
      <c r="AB85" s="20">
        <f t="shared" si="138"/>
        <v>3.6587869489177396</v>
      </c>
      <c r="AC85" s="20">
        <f t="shared" si="139"/>
        <v>23.437439380292087</v>
      </c>
      <c r="AD85" s="20">
        <f t="shared" si="140"/>
        <v>-2.0674179703724163E-3</v>
      </c>
      <c r="AE85" s="20">
        <f t="shared" si="141"/>
        <v>23.435371962321714</v>
      </c>
      <c r="AF85" s="20">
        <f t="shared" si="142"/>
        <v>2456745.5</v>
      </c>
      <c r="AG85" s="20">
        <f t="shared" si="143"/>
        <v>0.14238193018480494</v>
      </c>
      <c r="AH85" s="20">
        <f t="shared" si="144"/>
        <v>12.421316974063132</v>
      </c>
      <c r="AI85" s="20">
        <f t="shared" si="145"/>
        <v>23.952802931588131</v>
      </c>
      <c r="AJ85" s="20">
        <f t="shared" si="146"/>
        <v>0.40902440217207842</v>
      </c>
      <c r="AK85" s="20">
        <f t="shared" si="147"/>
        <v>7.3738029315881306</v>
      </c>
      <c r="AL85" s="20">
        <f t="shared" si="179"/>
        <v>102.61404563938324</v>
      </c>
      <c r="AM85" s="20">
        <f t="shared" si="148"/>
        <v>1.7909529551989674</v>
      </c>
      <c r="AN85" s="20">
        <f t="shared" si="149"/>
        <v>0.99842019013122629</v>
      </c>
      <c r="AO85" s="20" t="s">
        <v>137</v>
      </c>
      <c r="AP85" s="20">
        <f t="shared" si="150"/>
        <v>8.7010723159819943</v>
      </c>
      <c r="AQ85" s="20">
        <f t="shared" si="151"/>
        <v>8</v>
      </c>
      <c r="AR85" s="20">
        <f t="shared" si="152"/>
        <v>42</v>
      </c>
      <c r="AS85" s="20">
        <f t="shared" si="153"/>
        <v>3</v>
      </c>
      <c r="AT85" s="20">
        <f t="shared" si="154"/>
        <v>0.15186236036801423</v>
      </c>
      <c r="AU85" s="20">
        <f t="shared" si="155"/>
        <v>7.9929983344387319</v>
      </c>
      <c r="AV85" s="21">
        <f t="shared" si="156"/>
        <v>0.53286655562924878</v>
      </c>
      <c r="AW85" s="20">
        <f t="shared" si="157"/>
        <v>0.13950413804237874</v>
      </c>
      <c r="AX85" s="20">
        <f t="shared" si="158"/>
        <v>3.4493389980836135</v>
      </c>
      <c r="AY85" s="20" t="str">
        <f t="shared" si="159"/>
        <v>POSITIF</v>
      </c>
      <c r="AZ85" s="20">
        <f t="shared" si="160"/>
        <v>3</v>
      </c>
      <c r="BA85" s="20">
        <f t="shared" si="161"/>
        <v>26</v>
      </c>
      <c r="BB85" s="20">
        <f t="shared" si="162"/>
        <v>57</v>
      </c>
      <c r="BC85" s="20">
        <f t="shared" si="163"/>
        <v>6.0202322534001436E-2</v>
      </c>
      <c r="BD85" s="20">
        <f t="shared" si="164"/>
        <v>1.6048052745640615</v>
      </c>
      <c r="BE85" s="20">
        <f t="shared" si="165"/>
        <v>-0.12222152900771403</v>
      </c>
      <c r="BF85" s="20">
        <f t="shared" si="166"/>
        <v>1.9428132568574878</v>
      </c>
      <c r="BG85" s="20">
        <f t="shared" si="167"/>
        <v>91.525088372860225</v>
      </c>
      <c r="BH85" s="20">
        <f t="shared" si="168"/>
        <v>0.53286655562924878</v>
      </c>
      <c r="BI85" s="20">
        <f t="shared" si="169"/>
        <v>271.52508837286024</v>
      </c>
      <c r="BJ85" s="20">
        <f t="shared" si="170"/>
        <v>271</v>
      </c>
      <c r="BK85" s="20">
        <f t="shared" si="171"/>
        <v>31</v>
      </c>
      <c r="BL85" s="20">
        <f t="shared" si="172"/>
        <v>30</v>
      </c>
      <c r="BM85" s="20">
        <f t="shared" si="173"/>
        <v>-12.926210226580091</v>
      </c>
      <c r="BN85" s="20" t="str">
        <f t="shared" si="174"/>
        <v>NEGATIF</v>
      </c>
      <c r="BO85" s="20">
        <f t="shared" si="175"/>
        <v>12</v>
      </c>
      <c r="BP85" s="20">
        <f t="shared" si="176"/>
        <v>55</v>
      </c>
      <c r="BQ85" s="20">
        <f t="shared" si="177"/>
        <v>34</v>
      </c>
      <c r="BR85" s="20"/>
    </row>
    <row r="86" spans="1:70">
      <c r="A86">
        <f t="shared" ref="A86" si="184">A84</f>
        <v>-7.0027777777777782</v>
      </c>
      <c r="B86">
        <f t="shared" si="71"/>
        <v>111.315</v>
      </c>
      <c r="C86">
        <f>INT(G3/15)</f>
        <v>7</v>
      </c>
      <c r="D86">
        <f>L3</f>
        <v>2014</v>
      </c>
      <c r="E86">
        <f>L2</f>
        <v>3</v>
      </c>
      <c r="F86">
        <f>L4-1</f>
        <v>29</v>
      </c>
      <c r="H86">
        <v>18</v>
      </c>
      <c r="I86">
        <v>45</v>
      </c>
      <c r="J86">
        <f t="shared" si="122"/>
        <v>18.75</v>
      </c>
      <c r="L86">
        <f t="shared" si="123"/>
        <v>20</v>
      </c>
      <c r="M86">
        <f t="shared" si="124"/>
        <v>-13</v>
      </c>
      <c r="N86">
        <f t="shared" si="125"/>
        <v>2456745.9895833335</v>
      </c>
      <c r="O86">
        <f t="shared" si="89"/>
        <v>7.9449039617955674E-4</v>
      </c>
      <c r="P86">
        <f t="shared" si="126"/>
        <v>2456745.9903778238</v>
      </c>
      <c r="Q86">
        <f t="shared" si="127"/>
        <v>0.14239535599791436</v>
      </c>
      <c r="R86">
        <f t="shared" si="128"/>
        <v>6.8085018699648572</v>
      </c>
      <c r="S86">
        <f t="shared" si="129"/>
        <v>83.626683055325884</v>
      </c>
      <c r="T86">
        <f t="shared" si="130"/>
        <v>1.9061952568597076</v>
      </c>
      <c r="U86">
        <f t="shared" si="131"/>
        <v>0.11883077475907758</v>
      </c>
      <c r="V86">
        <f t="shared" si="132"/>
        <v>1.4595609618371881</v>
      </c>
      <c r="W86">
        <f t="shared" si="133"/>
        <v>1.6702619395048086E-2</v>
      </c>
      <c r="X86">
        <f t="shared" si="134"/>
        <v>8.7146971268245643</v>
      </c>
      <c r="Y86">
        <f t="shared" si="135"/>
        <v>85.532878312185588</v>
      </c>
      <c r="Z86">
        <f t="shared" si="136"/>
        <v>1.4928303452552889</v>
      </c>
      <c r="AA86">
        <f t="shared" si="137"/>
        <v>209.63249870882535</v>
      </c>
      <c r="AB86">
        <f t="shared" si="138"/>
        <v>3.6587773216517641</v>
      </c>
      <c r="AC86">
        <f t="shared" si="139"/>
        <v>23.437439376583391</v>
      </c>
      <c r="AD86">
        <f t="shared" si="140"/>
        <v>-2.0674434847642751E-3</v>
      </c>
      <c r="AE86">
        <f t="shared" si="141"/>
        <v>23.435371933098626</v>
      </c>
      <c r="AF86">
        <f t="shared" si="142"/>
        <v>2456745.5</v>
      </c>
      <c r="AG86">
        <f t="shared" si="143"/>
        <v>0.14238193018480494</v>
      </c>
      <c r="AH86">
        <f t="shared" si="144"/>
        <v>12.421316974063132</v>
      </c>
      <c r="AI86">
        <f t="shared" si="145"/>
        <v>0.203487408925632</v>
      </c>
      <c r="AJ86">
        <f t="shared" si="146"/>
        <v>0.40902440166203929</v>
      </c>
      <c r="AK86">
        <f t="shared" si="147"/>
        <v>7.6244874089256323</v>
      </c>
      <c r="AL86">
        <f t="shared" si="179"/>
        <v>106.36482972604904</v>
      </c>
      <c r="AM86">
        <f t="shared" si="148"/>
        <v>1.856416487042694</v>
      </c>
      <c r="AN86">
        <f t="shared" si="149"/>
        <v>0.99842317434049299</v>
      </c>
      <c r="AO86" t="s">
        <v>137</v>
      </c>
      <c r="AP86">
        <f t="shared" si="150"/>
        <v>8.7113705259948375</v>
      </c>
      <c r="AQ86">
        <f t="shared" si="151"/>
        <v>8</v>
      </c>
      <c r="AR86">
        <f t="shared" si="152"/>
        <v>42</v>
      </c>
      <c r="AS86">
        <f t="shared" si="153"/>
        <v>40</v>
      </c>
      <c r="AT86">
        <f t="shared" si="154"/>
        <v>0.15204209803980018</v>
      </c>
      <c r="AU86">
        <f t="shared" si="155"/>
        <v>8.0024814078354503</v>
      </c>
      <c r="AV86" s="18">
        <f t="shared" si="156"/>
        <v>0.53349876052236334</v>
      </c>
      <c r="AW86">
        <f t="shared" si="157"/>
        <v>0.13966964889635974</v>
      </c>
      <c r="AX86">
        <f t="shared" si="158"/>
        <v>3.4533949033595999</v>
      </c>
      <c r="AY86" t="str">
        <f t="shared" si="159"/>
        <v>POSITIF</v>
      </c>
      <c r="AZ86">
        <f t="shared" si="160"/>
        <v>3</v>
      </c>
      <c r="BA86">
        <f t="shared" si="161"/>
        <v>27</v>
      </c>
      <c r="BB86">
        <f t="shared" si="162"/>
        <v>12</v>
      </c>
      <c r="BC86">
        <f t="shared" si="163"/>
        <v>6.0273111435216402E-2</v>
      </c>
      <c r="BD86">
        <f t="shared" si="164"/>
        <v>1.5974141402851905</v>
      </c>
      <c r="BE86">
        <f t="shared" si="165"/>
        <v>-0.12222152900771403</v>
      </c>
      <c r="BF86">
        <f t="shared" si="166"/>
        <v>1.9428132568574878</v>
      </c>
      <c r="BG86">
        <f t="shared" si="167"/>
        <v>91.100457659000185</v>
      </c>
      <c r="BH86">
        <f t="shared" si="168"/>
        <v>0.53349876052236334</v>
      </c>
      <c r="BI86">
        <f t="shared" si="169"/>
        <v>271.1004576590002</v>
      </c>
      <c r="BJ86">
        <f t="shared" si="170"/>
        <v>271</v>
      </c>
      <c r="BK86">
        <f t="shared" si="171"/>
        <v>6</v>
      </c>
      <c r="BL86">
        <f t="shared" si="172"/>
        <v>1</v>
      </c>
      <c r="BM86">
        <f t="shared" si="173"/>
        <v>-16.647743556656415</v>
      </c>
      <c r="BN86" t="str">
        <f t="shared" si="174"/>
        <v>NEGATIF</v>
      </c>
      <c r="BO86">
        <f t="shared" si="175"/>
        <v>16</v>
      </c>
      <c r="BP86">
        <f t="shared" si="176"/>
        <v>38</v>
      </c>
      <c r="BQ86">
        <f t="shared" si="177"/>
        <v>51</v>
      </c>
    </row>
    <row r="87" spans="1:70">
      <c r="A87">
        <f t="shared" ref="A87" si="185">A85</f>
        <v>-7.0027777777777782</v>
      </c>
      <c r="B87">
        <f t="shared" si="71"/>
        <v>111.315</v>
      </c>
      <c r="C87">
        <f>INT(G3/15)</f>
        <v>7</v>
      </c>
      <c r="D87">
        <f>L3</f>
        <v>2014</v>
      </c>
      <c r="E87">
        <f>L2</f>
        <v>3</v>
      </c>
      <c r="F87">
        <f>L4-1</f>
        <v>29</v>
      </c>
      <c r="H87">
        <v>19</v>
      </c>
      <c r="I87">
        <v>0</v>
      </c>
      <c r="J87">
        <f t="shared" si="122"/>
        <v>19</v>
      </c>
      <c r="L87">
        <f t="shared" si="123"/>
        <v>20</v>
      </c>
      <c r="M87">
        <f t="shared" si="124"/>
        <v>-13</v>
      </c>
      <c r="N87">
        <f t="shared" si="125"/>
        <v>2456746</v>
      </c>
      <c r="O87">
        <f t="shared" si="89"/>
        <v>7.9449039617955674E-4</v>
      </c>
      <c r="P87">
        <f t="shared" si="126"/>
        <v>2456746.0007944903</v>
      </c>
      <c r="Q87">
        <f t="shared" si="127"/>
        <v>0.14239564119070044</v>
      </c>
      <c r="R87">
        <f t="shared" si="128"/>
        <v>6.8187690298054804</v>
      </c>
      <c r="S87">
        <f t="shared" si="129"/>
        <v>83.636949724776969</v>
      </c>
      <c r="T87">
        <f t="shared" si="130"/>
        <v>1.9062262854772358</v>
      </c>
      <c r="U87">
        <f t="shared" si="131"/>
        <v>0.11900997050312499</v>
      </c>
      <c r="V87">
        <f t="shared" si="132"/>
        <v>1.4597401490223234</v>
      </c>
      <c r="W87">
        <f t="shared" si="133"/>
        <v>1.6702619383069991E-2</v>
      </c>
      <c r="X87">
        <f t="shared" si="134"/>
        <v>8.7249953152827153</v>
      </c>
      <c r="Y87">
        <f t="shared" si="135"/>
        <v>85.5431760102542</v>
      </c>
      <c r="Z87">
        <f t="shared" si="136"/>
        <v>1.4930100739919623</v>
      </c>
      <c r="AA87">
        <f t="shared" si="137"/>
        <v>209.6319471071167</v>
      </c>
      <c r="AB87">
        <f t="shared" si="138"/>
        <v>3.6587676943857885</v>
      </c>
      <c r="AC87">
        <f t="shared" si="139"/>
        <v>23.437439372874696</v>
      </c>
      <c r="AD87">
        <f t="shared" si="140"/>
        <v>-2.0674690187156416E-3</v>
      </c>
      <c r="AE87">
        <f t="shared" si="141"/>
        <v>23.43537190385598</v>
      </c>
      <c r="AF87">
        <f t="shared" si="142"/>
        <v>2456745.5</v>
      </c>
      <c r="AG87">
        <f t="shared" si="143"/>
        <v>0.14238193018480494</v>
      </c>
      <c r="AH87">
        <f t="shared" si="144"/>
        <v>12.421316974063132</v>
      </c>
      <c r="AI87">
        <f t="shared" si="145"/>
        <v>0.45417188626313276</v>
      </c>
      <c r="AJ87">
        <f t="shared" si="146"/>
        <v>0.40902440115165883</v>
      </c>
      <c r="AK87">
        <f t="shared" si="147"/>
        <v>7.875171886263133</v>
      </c>
      <c r="AL87">
        <f t="shared" si="179"/>
        <v>110.11561378837287</v>
      </c>
      <c r="AM87">
        <f t="shared" si="148"/>
        <v>1.921880018461573</v>
      </c>
      <c r="AN87">
        <f t="shared" si="149"/>
        <v>0.99842615859165895</v>
      </c>
      <c r="AO87" t="s">
        <v>137</v>
      </c>
      <c r="AP87">
        <f t="shared" si="150"/>
        <v>8.7216686744530723</v>
      </c>
      <c r="AQ87">
        <f t="shared" si="151"/>
        <v>8</v>
      </c>
      <c r="AR87">
        <f t="shared" si="152"/>
        <v>43</v>
      </c>
      <c r="AS87">
        <f t="shared" si="153"/>
        <v>18</v>
      </c>
      <c r="AT87">
        <f t="shared" si="154"/>
        <v>0.15222183463725555</v>
      </c>
      <c r="AU87">
        <f t="shared" si="155"/>
        <v>8.0119645055741362</v>
      </c>
      <c r="AV87" s="18">
        <f t="shared" si="156"/>
        <v>0.53413096703827578</v>
      </c>
      <c r="AW87">
        <f t="shared" si="157"/>
        <v>0.13983516017518827</v>
      </c>
      <c r="AX87">
        <f t="shared" si="158"/>
        <v>3.4574506900075082</v>
      </c>
      <c r="AY87" t="str">
        <f t="shared" si="159"/>
        <v>POSITIF</v>
      </c>
      <c r="AZ87">
        <f t="shared" si="160"/>
        <v>3</v>
      </c>
      <c r="BA87">
        <f t="shared" si="161"/>
        <v>27</v>
      </c>
      <c r="BB87">
        <f t="shared" si="162"/>
        <v>26</v>
      </c>
      <c r="BC87">
        <f t="shared" si="163"/>
        <v>6.0343898265980828E-2</v>
      </c>
      <c r="BD87">
        <f t="shared" si="164"/>
        <v>1.5900029362232388</v>
      </c>
      <c r="BE87">
        <f t="shared" si="165"/>
        <v>-0.12222152900771403</v>
      </c>
      <c r="BF87">
        <f t="shared" si="166"/>
        <v>1.9428132568574878</v>
      </c>
      <c r="BG87">
        <f t="shared" si="167"/>
        <v>90.670897600811017</v>
      </c>
      <c r="BH87">
        <f t="shared" si="168"/>
        <v>0.53413096703827578</v>
      </c>
      <c r="BI87">
        <f t="shared" si="169"/>
        <v>270.67089760081103</v>
      </c>
      <c r="BJ87">
        <f t="shared" si="170"/>
        <v>270</v>
      </c>
      <c r="BK87">
        <f t="shared" si="171"/>
        <v>40</v>
      </c>
      <c r="BL87">
        <f t="shared" si="172"/>
        <v>15</v>
      </c>
      <c r="BM87">
        <f t="shared" si="173"/>
        <v>-20.370002144941218</v>
      </c>
      <c r="BN87" t="str">
        <f t="shared" si="174"/>
        <v>NEGATIF</v>
      </c>
      <c r="BO87">
        <f t="shared" si="175"/>
        <v>20</v>
      </c>
      <c r="BP87">
        <f t="shared" si="176"/>
        <v>22</v>
      </c>
      <c r="BQ87">
        <f t="shared" si="177"/>
        <v>12</v>
      </c>
    </row>
    <row r="88" spans="1:70">
      <c r="A88">
        <f t="shared" ref="A88" si="186">A86</f>
        <v>-7.0027777777777782</v>
      </c>
      <c r="B88">
        <f t="shared" si="71"/>
        <v>111.315</v>
      </c>
      <c r="C88">
        <f>INT(G3/15)</f>
        <v>7</v>
      </c>
      <c r="D88">
        <f>L3</f>
        <v>2014</v>
      </c>
      <c r="E88">
        <f>L2</f>
        <v>3</v>
      </c>
      <c r="F88">
        <f>L4-1</f>
        <v>29</v>
      </c>
      <c r="H88">
        <v>19</v>
      </c>
      <c r="I88">
        <v>15</v>
      </c>
      <c r="J88">
        <f t="shared" si="122"/>
        <v>19.25</v>
      </c>
      <c r="L88">
        <f t="shared" si="123"/>
        <v>20</v>
      </c>
      <c r="M88">
        <f t="shared" si="124"/>
        <v>-13</v>
      </c>
      <c r="N88">
        <f t="shared" si="125"/>
        <v>2456746.010416667</v>
      </c>
      <c r="O88">
        <f t="shared" si="89"/>
        <v>7.9449039617955674E-4</v>
      </c>
      <c r="P88">
        <f t="shared" si="126"/>
        <v>2456746.0112111573</v>
      </c>
      <c r="Q88">
        <f t="shared" si="127"/>
        <v>0.14239592638349927</v>
      </c>
      <c r="R88">
        <f t="shared" si="128"/>
        <v>6.8290361901044889</v>
      </c>
      <c r="S88">
        <f t="shared" si="129"/>
        <v>83.647216394687348</v>
      </c>
      <c r="T88">
        <f t="shared" si="130"/>
        <v>1.9062572525414483</v>
      </c>
      <c r="U88">
        <f t="shared" si="131"/>
        <v>0.11918916625517274</v>
      </c>
      <c r="V88">
        <f t="shared" si="132"/>
        <v>1.459919336215475</v>
      </c>
      <c r="W88">
        <f t="shared" si="133"/>
        <v>1.6702619371091895E-2</v>
      </c>
      <c r="X88">
        <f t="shared" si="134"/>
        <v>8.7352934426459363</v>
      </c>
      <c r="Y88">
        <f t="shared" si="135"/>
        <v>85.553473647228799</v>
      </c>
      <c r="Z88">
        <f t="shared" si="136"/>
        <v>1.4931898016623442</v>
      </c>
      <c r="AA88">
        <f t="shared" si="137"/>
        <v>209.63139550538344</v>
      </c>
      <c r="AB88">
        <f t="shared" si="138"/>
        <v>3.6587580671193831</v>
      </c>
      <c r="AC88">
        <f t="shared" si="139"/>
        <v>23.437439369166</v>
      </c>
      <c r="AD88">
        <f t="shared" si="140"/>
        <v>-2.0674945722259381E-3</v>
      </c>
      <c r="AE88">
        <f t="shared" si="141"/>
        <v>23.435371874593773</v>
      </c>
      <c r="AF88">
        <f t="shared" si="142"/>
        <v>2456745.5</v>
      </c>
      <c r="AG88">
        <f t="shared" si="143"/>
        <v>0.14238193018480494</v>
      </c>
      <c r="AH88">
        <f t="shared" si="144"/>
        <v>12.421316974063132</v>
      </c>
      <c r="AI88">
        <f t="shared" si="145"/>
        <v>0.70485636360063353</v>
      </c>
      <c r="AJ88">
        <f t="shared" si="146"/>
        <v>0.40902440064093698</v>
      </c>
      <c r="AK88">
        <f t="shared" si="147"/>
        <v>8.1258563636006329</v>
      </c>
      <c r="AL88">
        <f t="shared" si="179"/>
        <v>113.86639782583887</v>
      </c>
      <c r="AM88">
        <f t="shared" si="148"/>
        <v>1.9873435494466012</v>
      </c>
      <c r="AN88">
        <f t="shared" si="149"/>
        <v>0.99842914288476081</v>
      </c>
      <c r="AO88" t="s">
        <v>137</v>
      </c>
      <c r="AP88">
        <f t="shared" si="150"/>
        <v>8.7319667618161567</v>
      </c>
      <c r="AQ88">
        <f t="shared" si="151"/>
        <v>8</v>
      </c>
      <c r="AR88">
        <f t="shared" si="152"/>
        <v>43</v>
      </c>
      <c r="AS88">
        <f t="shared" si="153"/>
        <v>55</v>
      </c>
      <c r="AT88">
        <f t="shared" si="154"/>
        <v>0.15240157016839942</v>
      </c>
      <c r="AU88">
        <f t="shared" si="155"/>
        <v>8.0214476281706268</v>
      </c>
      <c r="AV88" s="18">
        <f t="shared" si="156"/>
        <v>0.53476317521137517</v>
      </c>
      <c r="AW88">
        <f t="shared" si="157"/>
        <v>0.1400006718878673</v>
      </c>
      <c r="AX88">
        <f t="shared" si="158"/>
        <v>3.4615063580980565</v>
      </c>
      <c r="AY88" t="str">
        <f t="shared" si="159"/>
        <v>POSITIF</v>
      </c>
      <c r="AZ88">
        <f t="shared" si="160"/>
        <v>3</v>
      </c>
      <c r="BA88">
        <f t="shared" si="161"/>
        <v>27</v>
      </c>
      <c r="BB88">
        <f t="shared" si="162"/>
        <v>41</v>
      </c>
      <c r="BC88">
        <f t="shared" si="163"/>
        <v>6.0414683027528969E-2</v>
      </c>
      <c r="BD88">
        <f t="shared" si="164"/>
        <v>1.5825056988727795</v>
      </c>
      <c r="BE88">
        <f t="shared" si="165"/>
        <v>-0.12222152900771403</v>
      </c>
      <c r="BF88">
        <f t="shared" si="166"/>
        <v>1.9428132568574878</v>
      </c>
      <c r="BG88">
        <f t="shared" si="167"/>
        <v>90.232223885371468</v>
      </c>
      <c r="BH88">
        <f t="shared" si="168"/>
        <v>0.53476317521137517</v>
      </c>
      <c r="BI88">
        <f t="shared" si="169"/>
        <v>270.23222388537147</v>
      </c>
      <c r="BJ88">
        <f t="shared" si="170"/>
        <v>270</v>
      </c>
      <c r="BK88">
        <f t="shared" si="171"/>
        <v>13</v>
      </c>
      <c r="BL88">
        <f t="shared" si="172"/>
        <v>56</v>
      </c>
      <c r="BM88">
        <f t="shared" si="173"/>
        <v>-24.092787185249311</v>
      </c>
      <c r="BN88" t="str">
        <f t="shared" si="174"/>
        <v>NEGATIF</v>
      </c>
      <c r="BO88">
        <f t="shared" si="175"/>
        <v>24</v>
      </c>
      <c r="BP88">
        <f t="shared" si="176"/>
        <v>5</v>
      </c>
      <c r="BQ88">
        <f t="shared" si="177"/>
        <v>34</v>
      </c>
    </row>
    <row r="89" spans="1:70">
      <c r="A89">
        <f t="shared" ref="A89" si="187">A87</f>
        <v>-7.0027777777777782</v>
      </c>
      <c r="B89">
        <f t="shared" si="71"/>
        <v>111.315</v>
      </c>
      <c r="C89">
        <f>INT(G3/15)</f>
        <v>7</v>
      </c>
      <c r="D89">
        <f>L3</f>
        <v>2014</v>
      </c>
      <c r="E89">
        <f>L2</f>
        <v>3</v>
      </c>
      <c r="F89">
        <f>L4-1</f>
        <v>29</v>
      </c>
      <c r="H89">
        <v>19</v>
      </c>
      <c r="I89">
        <v>30</v>
      </c>
      <c r="J89">
        <f t="shared" si="122"/>
        <v>19.5</v>
      </c>
      <c r="L89">
        <f t="shared" si="123"/>
        <v>20</v>
      </c>
      <c r="M89">
        <f t="shared" si="124"/>
        <v>-13</v>
      </c>
      <c r="N89">
        <f t="shared" si="125"/>
        <v>2456746.0208333335</v>
      </c>
      <c r="O89">
        <f t="shared" si="89"/>
        <v>7.9449039617955674E-4</v>
      </c>
      <c r="P89">
        <f t="shared" si="126"/>
        <v>2456746.0216278238</v>
      </c>
      <c r="Q89">
        <f t="shared" si="127"/>
        <v>0.14239621157628535</v>
      </c>
      <c r="R89">
        <f t="shared" si="128"/>
        <v>6.8393033499442026</v>
      </c>
      <c r="S89">
        <f t="shared" si="129"/>
        <v>83.657483064138432</v>
      </c>
      <c r="T89">
        <f t="shared" si="130"/>
        <v>1.906288158049263</v>
      </c>
      <c r="U89">
        <f t="shared" si="131"/>
        <v>0.11936836199920428</v>
      </c>
      <c r="V89">
        <f t="shared" si="132"/>
        <v>1.4600985234006103</v>
      </c>
      <c r="W89">
        <f t="shared" si="133"/>
        <v>1.6702619359113796E-2</v>
      </c>
      <c r="X89">
        <f t="shared" si="134"/>
        <v>8.7455915079934652</v>
      </c>
      <c r="Y89">
        <f t="shared" si="135"/>
        <v>85.563771222187697</v>
      </c>
      <c r="Z89">
        <f t="shared" si="136"/>
        <v>1.4933695282503479</v>
      </c>
      <c r="AA89">
        <f t="shared" si="137"/>
        <v>209.63084390367479</v>
      </c>
      <c r="AB89">
        <f t="shared" si="138"/>
        <v>3.6587484398534076</v>
      </c>
      <c r="AC89">
        <f t="shared" si="139"/>
        <v>23.437439365457305</v>
      </c>
      <c r="AD89">
        <f t="shared" si="140"/>
        <v>-2.0675201452911595E-3</v>
      </c>
      <c r="AE89">
        <f t="shared" si="141"/>
        <v>23.435371845312012</v>
      </c>
      <c r="AF89">
        <f t="shared" si="142"/>
        <v>2456745.5</v>
      </c>
      <c r="AG89">
        <f t="shared" si="143"/>
        <v>0.14238193018480494</v>
      </c>
      <c r="AH89">
        <f t="shared" si="144"/>
        <v>12.421316974063132</v>
      </c>
      <c r="AI89">
        <f t="shared" si="145"/>
        <v>0.95554084093813074</v>
      </c>
      <c r="AJ89">
        <f t="shared" si="146"/>
        <v>0.40902440012987384</v>
      </c>
      <c r="AK89">
        <f t="shared" si="147"/>
        <v>8.3765408409381301</v>
      </c>
      <c r="AL89">
        <f t="shared" si="179"/>
        <v>117.61718183920219</v>
      </c>
      <c r="AM89">
        <f t="shared" si="148"/>
        <v>2.0528070800109579</v>
      </c>
      <c r="AN89">
        <f t="shared" si="149"/>
        <v>0.99843212721943519</v>
      </c>
      <c r="AO89" t="s">
        <v>137</v>
      </c>
      <c r="AP89">
        <f t="shared" si="150"/>
        <v>8.7422647871633306</v>
      </c>
      <c r="AQ89">
        <f t="shared" si="151"/>
        <v>8</v>
      </c>
      <c r="AR89">
        <f t="shared" si="152"/>
        <v>44</v>
      </c>
      <c r="AS89">
        <f t="shared" si="153"/>
        <v>32</v>
      </c>
      <c r="AT89">
        <f t="shared" si="154"/>
        <v>0.15258130461716143</v>
      </c>
      <c r="AU89">
        <f t="shared" si="155"/>
        <v>8.0309307748697556</v>
      </c>
      <c r="AV89" s="18">
        <f t="shared" si="156"/>
        <v>0.535395384991317</v>
      </c>
      <c r="AW89">
        <f t="shared" si="157"/>
        <v>0.14016618402121672</v>
      </c>
      <c r="AX89">
        <f t="shared" si="158"/>
        <v>3.4655619071584014</v>
      </c>
      <c r="AY89" t="str">
        <f t="shared" si="159"/>
        <v>POSITIF</v>
      </c>
      <c r="AZ89">
        <f t="shared" si="160"/>
        <v>3</v>
      </c>
      <c r="BA89">
        <f t="shared" si="161"/>
        <v>27</v>
      </c>
      <c r="BB89">
        <f t="shared" si="162"/>
        <v>56</v>
      </c>
      <c r="BC89">
        <f t="shared" si="163"/>
        <v>6.048546571160815E-2</v>
      </c>
      <c r="BD89">
        <f t="shared" si="164"/>
        <v>1.5748493981964027</v>
      </c>
      <c r="BE89">
        <f t="shared" si="165"/>
        <v>-0.12222152900771403</v>
      </c>
      <c r="BF89">
        <f t="shared" si="166"/>
        <v>1.9428132568574878</v>
      </c>
      <c r="BG89">
        <f t="shared" si="167"/>
        <v>89.779640402259503</v>
      </c>
      <c r="BH89">
        <f t="shared" si="168"/>
        <v>0.535395384991317</v>
      </c>
      <c r="BI89">
        <f t="shared" si="169"/>
        <v>269.77964040225947</v>
      </c>
      <c r="BJ89">
        <f t="shared" si="170"/>
        <v>269</v>
      </c>
      <c r="BK89">
        <f t="shared" si="171"/>
        <v>46</v>
      </c>
      <c r="BL89">
        <f t="shared" si="172"/>
        <v>46</v>
      </c>
      <c r="BM89">
        <f t="shared" si="173"/>
        <v>-27.815897588274101</v>
      </c>
      <c r="BN89" t="str">
        <f t="shared" si="174"/>
        <v>NEGATIF</v>
      </c>
      <c r="BO89">
        <f t="shared" si="175"/>
        <v>27</v>
      </c>
      <c r="BP89">
        <f t="shared" si="176"/>
        <v>48</v>
      </c>
      <c r="BQ89">
        <f t="shared" si="177"/>
        <v>57</v>
      </c>
    </row>
    <row r="90" spans="1:70">
      <c r="A90">
        <f t="shared" ref="A90" si="188">A88</f>
        <v>-7.0027777777777782</v>
      </c>
      <c r="B90">
        <f t="shared" si="71"/>
        <v>111.315</v>
      </c>
      <c r="C90">
        <f>INT(G3/15)</f>
        <v>7</v>
      </c>
      <c r="D90">
        <f>L3</f>
        <v>2014</v>
      </c>
      <c r="E90">
        <f>L2</f>
        <v>3</v>
      </c>
      <c r="F90">
        <f>L4-1</f>
        <v>29</v>
      </c>
      <c r="H90">
        <v>19</v>
      </c>
      <c r="I90">
        <v>45</v>
      </c>
      <c r="J90">
        <f t="shared" si="122"/>
        <v>19.75</v>
      </c>
      <c r="L90">
        <f t="shared" si="123"/>
        <v>20</v>
      </c>
      <c r="M90">
        <f t="shared" si="124"/>
        <v>-13</v>
      </c>
      <c r="N90">
        <f t="shared" si="125"/>
        <v>2456746.03125</v>
      </c>
      <c r="O90">
        <f>O58</f>
        <v>7.9449039617955674E-4</v>
      </c>
      <c r="P90">
        <f t="shared" si="126"/>
        <v>2456746.0320444903</v>
      </c>
      <c r="Q90">
        <f t="shared" si="127"/>
        <v>0.14239649676907143</v>
      </c>
      <c r="R90">
        <f t="shared" si="128"/>
        <v>6.8495705097848258</v>
      </c>
      <c r="S90">
        <f t="shared" si="129"/>
        <v>83.667749733589517</v>
      </c>
      <c r="T90">
        <f t="shared" si="130"/>
        <v>1.9063190020017586</v>
      </c>
      <c r="U90">
        <f t="shared" si="131"/>
        <v>0.11954755774325168</v>
      </c>
      <c r="V90">
        <f t="shared" si="132"/>
        <v>1.4602777105857456</v>
      </c>
      <c r="W90">
        <f t="shared" si="133"/>
        <v>1.6702619347135701E-2</v>
      </c>
      <c r="X90">
        <f t="shared" si="134"/>
        <v>8.7558895117865845</v>
      </c>
      <c r="Y90">
        <f t="shared" si="135"/>
        <v>85.574068735591283</v>
      </c>
      <c r="Z90">
        <f t="shared" si="136"/>
        <v>1.4935492537640087</v>
      </c>
      <c r="AA90">
        <f t="shared" si="137"/>
        <v>209.63029230196614</v>
      </c>
      <c r="AB90">
        <f t="shared" si="138"/>
        <v>3.6587388125874321</v>
      </c>
      <c r="AC90">
        <f t="shared" si="139"/>
        <v>23.437439361748609</v>
      </c>
      <c r="AD90">
        <f t="shared" si="140"/>
        <v>-2.0675457379107274E-3</v>
      </c>
      <c r="AE90">
        <f t="shared" si="141"/>
        <v>23.435371816010697</v>
      </c>
      <c r="AF90">
        <f t="shared" si="142"/>
        <v>2456745.5</v>
      </c>
      <c r="AG90">
        <f t="shared" si="143"/>
        <v>0.14238193018480494</v>
      </c>
      <c r="AH90">
        <f t="shared" si="144"/>
        <v>12.421316974063132</v>
      </c>
      <c r="AI90">
        <f t="shared" si="145"/>
        <v>1.2062253182756315</v>
      </c>
      <c r="AJ90">
        <f t="shared" si="146"/>
        <v>0.40902439961846943</v>
      </c>
      <c r="AK90">
        <f t="shared" si="147"/>
        <v>8.6272253182756309</v>
      </c>
      <c r="AL90">
        <f t="shared" si="179"/>
        <v>121.36796582794544</v>
      </c>
      <c r="AM90">
        <f t="shared" si="148"/>
        <v>2.1182706101456135</v>
      </c>
      <c r="AN90">
        <f t="shared" si="149"/>
        <v>0.99843511159571874</v>
      </c>
      <c r="AO90" t="s">
        <v>137</v>
      </c>
      <c r="AP90">
        <f t="shared" si="150"/>
        <v>8.7525627509558763</v>
      </c>
      <c r="AQ90">
        <f t="shared" si="151"/>
        <v>8</v>
      </c>
      <c r="AR90">
        <f t="shared" si="152"/>
        <v>45</v>
      </c>
      <c r="AS90">
        <f t="shared" si="153"/>
        <v>9</v>
      </c>
      <c r="AT90">
        <f t="shared" si="154"/>
        <v>0.15276103799159252</v>
      </c>
      <c r="AU90">
        <f t="shared" si="155"/>
        <v>8.0404139461890161</v>
      </c>
      <c r="AV90" s="18">
        <f t="shared" si="156"/>
        <v>0.53602759641260112</v>
      </c>
      <c r="AW90">
        <f t="shared" si="157"/>
        <v>0.1403316965842685</v>
      </c>
      <c r="AX90">
        <f t="shared" si="158"/>
        <v>3.4696173372599879</v>
      </c>
      <c r="AY90" t="str">
        <f t="shared" si="159"/>
        <v>POSITIF</v>
      </c>
      <c r="AZ90">
        <f t="shared" si="160"/>
        <v>3</v>
      </c>
      <c r="BA90">
        <f t="shared" si="161"/>
        <v>28</v>
      </c>
      <c r="BB90">
        <f t="shared" si="162"/>
        <v>10</v>
      </c>
      <c r="BC90">
        <f t="shared" si="163"/>
        <v>6.0556246319465323E-2</v>
      </c>
      <c r="BD90">
        <f t="shared" si="164"/>
        <v>1.5669503262759545</v>
      </c>
      <c r="BE90">
        <f t="shared" si="165"/>
        <v>-0.12222152900771403</v>
      </c>
      <c r="BF90">
        <f t="shared" si="166"/>
        <v>1.9428132568574878</v>
      </c>
      <c r="BG90">
        <f t="shared" si="167"/>
        <v>89.307463106330005</v>
      </c>
      <c r="BH90">
        <f t="shared" si="168"/>
        <v>0.53602759641260112</v>
      </c>
      <c r="BI90">
        <f t="shared" si="169"/>
        <v>269.30746310633003</v>
      </c>
      <c r="BJ90">
        <f t="shared" si="170"/>
        <v>269</v>
      </c>
      <c r="BK90">
        <f t="shared" si="171"/>
        <v>18</v>
      </c>
      <c r="BL90">
        <f t="shared" si="172"/>
        <v>26</v>
      </c>
      <c r="BM90">
        <f t="shared" si="173"/>
        <v>-31.539122110297875</v>
      </c>
      <c r="BN90" t="str">
        <f t="shared" si="174"/>
        <v>NEGATIF</v>
      </c>
      <c r="BO90">
        <f t="shared" si="175"/>
        <v>31</v>
      </c>
      <c r="BP90">
        <f t="shared" si="176"/>
        <v>32</v>
      </c>
      <c r="BQ90">
        <f t="shared" si="177"/>
        <v>20</v>
      </c>
    </row>
    <row r="91" spans="1:70">
      <c r="A91">
        <f t="shared" ref="A91" si="189">A89</f>
        <v>-7.0027777777777782</v>
      </c>
      <c r="B91">
        <f t="shared" si="71"/>
        <v>111.315</v>
      </c>
      <c r="C91">
        <f>INT(G3/15)</f>
        <v>7</v>
      </c>
      <c r="D91">
        <f>L3</f>
        <v>2014</v>
      </c>
      <c r="E91">
        <f>L2</f>
        <v>3</v>
      </c>
      <c r="F91">
        <f>L4-1</f>
        <v>29</v>
      </c>
      <c r="H91">
        <v>20</v>
      </c>
      <c r="I91">
        <v>0</v>
      </c>
      <c r="J91">
        <f t="shared" si="122"/>
        <v>20</v>
      </c>
      <c r="L91">
        <f t="shared" si="123"/>
        <v>20</v>
      </c>
      <c r="M91">
        <f t="shared" si="124"/>
        <v>-13</v>
      </c>
      <c r="N91">
        <f t="shared" si="125"/>
        <v>2456746.041666667</v>
      </c>
      <c r="O91">
        <f t="shared" si="89"/>
        <v>7.9449039617955674E-4</v>
      </c>
      <c r="P91">
        <f t="shared" si="126"/>
        <v>2456746.0424611573</v>
      </c>
      <c r="Q91">
        <f t="shared" si="127"/>
        <v>0.14239678196187025</v>
      </c>
      <c r="R91">
        <f t="shared" si="128"/>
        <v>6.8598376700838344</v>
      </c>
      <c r="S91">
        <f t="shared" si="129"/>
        <v>83.678016403499896</v>
      </c>
      <c r="T91">
        <f t="shared" si="130"/>
        <v>1.9063497844000044</v>
      </c>
      <c r="U91">
        <f t="shared" si="131"/>
        <v>0.11972675349529943</v>
      </c>
      <c r="V91">
        <f t="shared" si="132"/>
        <v>1.4604568977788972</v>
      </c>
      <c r="W91">
        <f t="shared" si="133"/>
        <v>1.6702619335157601E-2</v>
      </c>
      <c r="X91">
        <f t="shared" si="134"/>
        <v>8.7661874544838394</v>
      </c>
      <c r="Y91">
        <f t="shared" si="135"/>
        <v>85.584366187899903</v>
      </c>
      <c r="Z91">
        <f t="shared" si="136"/>
        <v>1.4937289782113612</v>
      </c>
      <c r="AA91">
        <f t="shared" si="137"/>
        <v>209.62974070023282</v>
      </c>
      <c r="AB91">
        <f t="shared" si="138"/>
        <v>3.6587291853210262</v>
      </c>
      <c r="AC91">
        <f t="shared" si="139"/>
        <v>23.437439358039914</v>
      </c>
      <c r="AD91">
        <f t="shared" si="140"/>
        <v>-2.0675713500840566E-3</v>
      </c>
      <c r="AE91">
        <f t="shared" si="141"/>
        <v>23.435371786689828</v>
      </c>
      <c r="AF91">
        <f t="shared" si="142"/>
        <v>2456745.5</v>
      </c>
      <c r="AG91">
        <f t="shared" si="143"/>
        <v>0.14238193018480494</v>
      </c>
      <c r="AH91">
        <f t="shared" si="144"/>
        <v>12.421316974063132</v>
      </c>
      <c r="AI91">
        <f t="shared" si="145"/>
        <v>1.4569097956131287</v>
      </c>
      <c r="AJ91">
        <f t="shared" si="146"/>
        <v>0.40902439910672372</v>
      </c>
      <c r="AK91">
        <f t="shared" si="147"/>
        <v>8.8779097956131281</v>
      </c>
      <c r="AL91">
        <f t="shared" si="179"/>
        <v>125.11874979155354</v>
      </c>
      <c r="AM91">
        <f t="shared" si="148"/>
        <v>2.1837341398415782</v>
      </c>
      <c r="AN91">
        <f t="shared" si="149"/>
        <v>0.99843809601364852</v>
      </c>
      <c r="AO91" t="s">
        <v>137</v>
      </c>
      <c r="AP91">
        <f t="shared" si="150"/>
        <v>8.7628606536523375</v>
      </c>
      <c r="AQ91">
        <f t="shared" si="151"/>
        <v>8</v>
      </c>
      <c r="AR91">
        <f t="shared" si="152"/>
        <v>45</v>
      </c>
      <c r="AS91">
        <f t="shared" si="153"/>
        <v>46</v>
      </c>
      <c r="AT91">
        <f t="shared" si="154"/>
        <v>0.15294077029969577</v>
      </c>
      <c r="AU91">
        <f t="shared" si="155"/>
        <v>8.0498971426433865</v>
      </c>
      <c r="AV91" s="18">
        <f t="shared" si="156"/>
        <v>0.53665980950955905</v>
      </c>
      <c r="AW91">
        <f t="shared" si="157"/>
        <v>0.14049720958601072</v>
      </c>
      <c r="AX91">
        <f t="shared" si="158"/>
        <v>3.4736726484731677</v>
      </c>
      <c r="AY91" t="str">
        <f t="shared" si="159"/>
        <v>POSITIF</v>
      </c>
      <c r="AZ91">
        <f t="shared" si="160"/>
        <v>3</v>
      </c>
      <c r="BA91">
        <f t="shared" si="161"/>
        <v>28</v>
      </c>
      <c r="BB91">
        <f t="shared" si="162"/>
        <v>25</v>
      </c>
      <c r="BC91">
        <f t="shared" si="163"/>
        <v>6.0627024852328355E-2</v>
      </c>
      <c r="BD91">
        <f t="shared" si="164"/>
        <v>1.5587092778088212</v>
      </c>
      <c r="BE91">
        <f t="shared" si="165"/>
        <v>-0.12222152900771403</v>
      </c>
      <c r="BF91">
        <f t="shared" si="166"/>
        <v>1.9428132568574878</v>
      </c>
      <c r="BG91">
        <f t="shared" si="167"/>
        <v>88.808736295925726</v>
      </c>
      <c r="BH91">
        <f t="shared" si="168"/>
        <v>0.53665980950955905</v>
      </c>
      <c r="BI91">
        <f t="shared" si="169"/>
        <v>268.80873629592571</v>
      </c>
      <c r="BJ91">
        <f t="shared" si="170"/>
        <v>268</v>
      </c>
      <c r="BK91">
        <f t="shared" si="171"/>
        <v>48</v>
      </c>
      <c r="BL91">
        <f t="shared" si="172"/>
        <v>31</v>
      </c>
      <c r="BM91">
        <f t="shared" si="173"/>
        <v>-35.262229651114758</v>
      </c>
      <c r="BN91" t="str">
        <f t="shared" si="174"/>
        <v>NEGATIF</v>
      </c>
      <c r="BO91">
        <f t="shared" si="175"/>
        <v>35</v>
      </c>
      <c r="BP91">
        <f t="shared" si="176"/>
        <v>15</v>
      </c>
      <c r="BQ91">
        <f t="shared" si="177"/>
        <v>44</v>
      </c>
    </row>
    <row r="92" spans="1:70">
      <c r="A92">
        <f t="shared" ref="A92" si="190">A90</f>
        <v>-7.0027777777777782</v>
      </c>
      <c r="B92">
        <f t="shared" si="71"/>
        <v>111.315</v>
      </c>
      <c r="C92">
        <f>INT(G3/15)</f>
        <v>7</v>
      </c>
      <c r="D92">
        <f>L3</f>
        <v>2014</v>
      </c>
      <c r="E92">
        <f>L2</f>
        <v>3</v>
      </c>
      <c r="F92">
        <f>L4-1</f>
        <v>29</v>
      </c>
      <c r="H92">
        <v>20</v>
      </c>
      <c r="I92">
        <v>15</v>
      </c>
      <c r="J92">
        <f t="shared" si="122"/>
        <v>20.25</v>
      </c>
      <c r="L92">
        <f t="shared" si="123"/>
        <v>20</v>
      </c>
      <c r="M92">
        <f t="shared" si="124"/>
        <v>-13</v>
      </c>
      <c r="N92">
        <f t="shared" si="125"/>
        <v>2456746.0520833335</v>
      </c>
      <c r="O92">
        <f t="shared" si="89"/>
        <v>7.9449039617955674E-4</v>
      </c>
      <c r="P92">
        <f t="shared" si="126"/>
        <v>2456746.0528778238</v>
      </c>
      <c r="Q92">
        <f t="shared" si="127"/>
        <v>0.14239706715465633</v>
      </c>
      <c r="R92">
        <f t="shared" si="128"/>
        <v>6.8701048299244576</v>
      </c>
      <c r="S92">
        <f t="shared" si="129"/>
        <v>83.688283072950981</v>
      </c>
      <c r="T92">
        <f t="shared" si="130"/>
        <v>1.9063805052409408</v>
      </c>
      <c r="U92">
        <f t="shared" si="131"/>
        <v>0.11990594923934685</v>
      </c>
      <c r="V92">
        <f t="shared" si="132"/>
        <v>1.4606360849640325</v>
      </c>
      <c r="W92">
        <f t="shared" si="133"/>
        <v>1.6702619323179506E-2</v>
      </c>
      <c r="X92">
        <f t="shared" si="134"/>
        <v>8.7764853351653986</v>
      </c>
      <c r="Y92">
        <f t="shared" si="135"/>
        <v>85.594663578191927</v>
      </c>
      <c r="Z92">
        <f t="shared" si="136"/>
        <v>1.4939087015763199</v>
      </c>
      <c r="AA92">
        <f t="shared" si="137"/>
        <v>209.62918909852417</v>
      </c>
      <c r="AB92">
        <f t="shared" si="138"/>
        <v>3.6587195580550502</v>
      </c>
      <c r="AC92">
        <f t="shared" si="139"/>
        <v>23.437439354331218</v>
      </c>
      <c r="AD92">
        <f t="shared" si="140"/>
        <v>-2.0675969818071335E-3</v>
      </c>
      <c r="AE92">
        <f t="shared" si="141"/>
        <v>23.435371757349412</v>
      </c>
      <c r="AF92">
        <f t="shared" si="142"/>
        <v>2456745.5</v>
      </c>
      <c r="AG92">
        <f t="shared" si="143"/>
        <v>0.14238193018480494</v>
      </c>
      <c r="AH92">
        <f t="shared" si="144"/>
        <v>12.421316974063132</v>
      </c>
      <c r="AI92">
        <f t="shared" si="145"/>
        <v>1.7075942729506295</v>
      </c>
      <c r="AJ92">
        <f t="shared" si="146"/>
        <v>0.40902439859463685</v>
      </c>
      <c r="AK92">
        <f t="shared" si="147"/>
        <v>9.1285942729506289</v>
      </c>
      <c r="AL92">
        <f t="shared" si="179"/>
        <v>128.86953373078092</v>
      </c>
      <c r="AM92">
        <f t="shared" si="148"/>
        <v>2.2491976691120188</v>
      </c>
      <c r="AN92">
        <f t="shared" si="149"/>
        <v>0.99844108047286062</v>
      </c>
      <c r="AO92" t="s">
        <v>137</v>
      </c>
      <c r="AP92">
        <f t="shared" si="150"/>
        <v>8.7731584943328862</v>
      </c>
      <c r="AQ92">
        <f t="shared" si="151"/>
        <v>8</v>
      </c>
      <c r="AR92">
        <f t="shared" si="152"/>
        <v>46</v>
      </c>
      <c r="AS92">
        <f t="shared" si="153"/>
        <v>23</v>
      </c>
      <c r="AT92">
        <f t="shared" si="154"/>
        <v>0.15312050152541715</v>
      </c>
      <c r="AU92">
        <f t="shared" si="155"/>
        <v>8.0593803634785122</v>
      </c>
      <c r="AV92" s="18">
        <f t="shared" si="156"/>
        <v>0.53729202423190081</v>
      </c>
      <c r="AW92">
        <f t="shared" si="157"/>
        <v>0.1406627230132774</v>
      </c>
      <c r="AX92">
        <f t="shared" si="158"/>
        <v>3.4777278403254988</v>
      </c>
      <c r="AY92" t="str">
        <f t="shared" si="159"/>
        <v>POSITIF</v>
      </c>
      <c r="AZ92">
        <f t="shared" si="160"/>
        <v>3</v>
      </c>
      <c r="BA92">
        <f t="shared" si="161"/>
        <v>28</v>
      </c>
      <c r="BB92">
        <f t="shared" si="162"/>
        <v>39</v>
      </c>
      <c r="BC92">
        <f t="shared" si="163"/>
        <v>6.0697801301951577E-2</v>
      </c>
      <c r="BD92">
        <f t="shared" si="164"/>
        <v>1.5500048528992971</v>
      </c>
      <c r="BE92">
        <f t="shared" si="165"/>
        <v>-0.12222152900771403</v>
      </c>
      <c r="BF92">
        <f t="shared" si="166"/>
        <v>1.9428132568574878</v>
      </c>
      <c r="BG92">
        <f t="shared" si="167"/>
        <v>88.274679719624402</v>
      </c>
      <c r="BH92">
        <f t="shared" si="168"/>
        <v>0.53729202423190081</v>
      </c>
      <c r="BI92">
        <f t="shared" si="169"/>
        <v>268.27467971962437</v>
      </c>
      <c r="BJ92">
        <f t="shared" si="170"/>
        <v>268</v>
      </c>
      <c r="BK92">
        <f t="shared" si="171"/>
        <v>16</v>
      </c>
      <c r="BL92">
        <f t="shared" si="172"/>
        <v>28</v>
      </c>
      <c r="BM92">
        <f t="shared" si="173"/>
        <v>-38.984956489267738</v>
      </c>
      <c r="BN92" t="str">
        <f t="shared" si="174"/>
        <v>NEGATIF</v>
      </c>
      <c r="BO92">
        <f t="shared" si="175"/>
        <v>38</v>
      </c>
      <c r="BP92">
        <f t="shared" si="176"/>
        <v>59</v>
      </c>
      <c r="BQ92">
        <f t="shared" si="177"/>
        <v>5</v>
      </c>
    </row>
    <row r="93" spans="1:70">
      <c r="A93">
        <f t="shared" ref="A93" si="191">A91</f>
        <v>-7.0027777777777782</v>
      </c>
      <c r="B93">
        <f t="shared" si="71"/>
        <v>111.315</v>
      </c>
      <c r="C93">
        <f>INT(G3/15)</f>
        <v>7</v>
      </c>
      <c r="D93">
        <f>L3</f>
        <v>2014</v>
      </c>
      <c r="E93">
        <f>L2</f>
        <v>3</v>
      </c>
      <c r="F93">
        <f>L4-1</f>
        <v>29</v>
      </c>
      <c r="H93">
        <v>20</v>
      </c>
      <c r="I93">
        <v>30</v>
      </c>
      <c r="J93">
        <f t="shared" si="122"/>
        <v>20.5</v>
      </c>
      <c r="L93">
        <f t="shared" si="123"/>
        <v>20</v>
      </c>
      <c r="M93">
        <f t="shared" si="124"/>
        <v>-13</v>
      </c>
      <c r="N93">
        <f t="shared" si="125"/>
        <v>2456746.0625</v>
      </c>
      <c r="O93">
        <f t="shared" si="89"/>
        <v>7.9449039617955674E-4</v>
      </c>
      <c r="P93">
        <f t="shared" si="126"/>
        <v>2456746.0632944903</v>
      </c>
      <c r="Q93">
        <f t="shared" si="127"/>
        <v>0.14239735234744241</v>
      </c>
      <c r="R93">
        <f t="shared" si="128"/>
        <v>6.8803719897641713</v>
      </c>
      <c r="S93">
        <f t="shared" si="129"/>
        <v>83.698549742402975</v>
      </c>
      <c r="T93">
        <f t="shared" si="130"/>
        <v>1.9064111645256472</v>
      </c>
      <c r="U93">
        <f t="shared" si="131"/>
        <v>0.12008514498337838</v>
      </c>
      <c r="V93">
        <f t="shared" si="132"/>
        <v>1.4608152721491836</v>
      </c>
      <c r="W93">
        <f t="shared" si="133"/>
        <v>1.6702619311201407E-2</v>
      </c>
      <c r="X93">
        <f t="shared" si="134"/>
        <v>8.786783154289818</v>
      </c>
      <c r="Y93">
        <f t="shared" si="135"/>
        <v>85.604960906928625</v>
      </c>
      <c r="Z93">
        <f t="shared" si="136"/>
        <v>1.4940884238669356</v>
      </c>
      <c r="AA93">
        <f t="shared" si="137"/>
        <v>209.62863749681551</v>
      </c>
      <c r="AB93">
        <f t="shared" si="138"/>
        <v>3.6587099307890747</v>
      </c>
      <c r="AC93">
        <f t="shared" si="139"/>
        <v>23.437439350622522</v>
      </c>
      <c r="AD93">
        <f t="shared" si="140"/>
        <v>-2.067622633079367E-3</v>
      </c>
      <c r="AE93">
        <f t="shared" si="141"/>
        <v>23.435371727989445</v>
      </c>
      <c r="AF93">
        <f t="shared" si="142"/>
        <v>2456745.5</v>
      </c>
      <c r="AG93">
        <f t="shared" si="143"/>
        <v>0.14238193018480494</v>
      </c>
      <c r="AH93">
        <f t="shared" si="144"/>
        <v>12.421316974063132</v>
      </c>
      <c r="AI93">
        <f t="shared" si="145"/>
        <v>1.9582787502881303</v>
      </c>
      <c r="AJ93">
        <f t="shared" si="146"/>
        <v>0.40902439808220875</v>
      </c>
      <c r="AK93">
        <f t="shared" si="147"/>
        <v>9.3792787502881296</v>
      </c>
      <c r="AL93">
        <f t="shared" si="179"/>
        <v>132.62031764511258</v>
      </c>
      <c r="AM93">
        <f t="shared" si="148"/>
        <v>2.314661197947947</v>
      </c>
      <c r="AN93">
        <f t="shared" si="149"/>
        <v>0.99844406497339255</v>
      </c>
      <c r="AO93" t="s">
        <v>137</v>
      </c>
      <c r="AP93">
        <f t="shared" si="150"/>
        <v>8.7834562734560748</v>
      </c>
      <c r="AQ93">
        <f t="shared" si="151"/>
        <v>8</v>
      </c>
      <c r="AR93">
        <f t="shared" si="152"/>
        <v>47</v>
      </c>
      <c r="AS93">
        <f t="shared" si="153"/>
        <v>0</v>
      </c>
      <c r="AT93">
        <f t="shared" si="154"/>
        <v>0.15330023167675993</v>
      </c>
      <c r="AU93">
        <f t="shared" si="155"/>
        <v>8.0688636092093624</v>
      </c>
      <c r="AV93" s="18">
        <f t="shared" si="156"/>
        <v>0.53792424061395749</v>
      </c>
      <c r="AW93">
        <f t="shared" si="157"/>
        <v>0.14082823687505644</v>
      </c>
      <c r="AX93">
        <f t="shared" si="158"/>
        <v>3.4817829128873488</v>
      </c>
      <c r="AY93" t="str">
        <f t="shared" si="159"/>
        <v>POSITIF</v>
      </c>
      <c r="AZ93">
        <f t="shared" si="160"/>
        <v>3</v>
      </c>
      <c r="BA93">
        <f t="shared" si="161"/>
        <v>28</v>
      </c>
      <c r="BB93">
        <f t="shared" si="162"/>
        <v>54</v>
      </c>
      <c r="BC93">
        <f t="shared" si="163"/>
        <v>6.0768575669563146E-2</v>
      </c>
      <c r="BD93">
        <f t="shared" si="164"/>
        <v>1.5406838072509106</v>
      </c>
      <c r="BE93">
        <f t="shared" si="165"/>
        <v>-0.12222152900771403</v>
      </c>
      <c r="BF93">
        <f t="shared" si="166"/>
        <v>1.9428132568574878</v>
      </c>
      <c r="BG93">
        <f t="shared" si="167"/>
        <v>87.693863809488363</v>
      </c>
      <c r="BH93">
        <f t="shared" si="168"/>
        <v>0.53792424061395749</v>
      </c>
      <c r="BI93">
        <f t="shared" si="169"/>
        <v>267.69386380948833</v>
      </c>
      <c r="BJ93">
        <f t="shared" si="170"/>
        <v>267</v>
      </c>
      <c r="BK93">
        <f t="shared" si="171"/>
        <v>41</v>
      </c>
      <c r="BL93">
        <f t="shared" si="172"/>
        <v>37</v>
      </c>
      <c r="BM93">
        <f t="shared" si="173"/>
        <v>-42.706988523054228</v>
      </c>
      <c r="BN93" t="str">
        <f t="shared" si="174"/>
        <v>NEGATIF</v>
      </c>
      <c r="BO93">
        <f t="shared" si="175"/>
        <v>42</v>
      </c>
      <c r="BP93">
        <f t="shared" si="176"/>
        <v>42</v>
      </c>
      <c r="BQ93">
        <f t="shared" si="177"/>
        <v>25</v>
      </c>
    </row>
    <row r="94" spans="1:70">
      <c r="A94">
        <f t="shared" ref="A94" si="192">A92</f>
        <v>-7.0027777777777782</v>
      </c>
      <c r="B94">
        <f t="shared" si="71"/>
        <v>111.315</v>
      </c>
      <c r="C94">
        <f>INT(G3/15)</f>
        <v>7</v>
      </c>
      <c r="D94">
        <f>L3</f>
        <v>2014</v>
      </c>
      <c r="E94">
        <f>L2</f>
        <v>3</v>
      </c>
      <c r="F94">
        <f>L4-1</f>
        <v>29</v>
      </c>
      <c r="H94">
        <v>20</v>
      </c>
      <c r="I94">
        <v>45</v>
      </c>
      <c r="J94">
        <f t="shared" si="122"/>
        <v>20.75</v>
      </c>
      <c r="L94">
        <f t="shared" si="123"/>
        <v>20</v>
      </c>
      <c r="M94">
        <f t="shared" si="124"/>
        <v>-13</v>
      </c>
      <c r="N94">
        <f t="shared" si="125"/>
        <v>2456746.072916667</v>
      </c>
      <c r="O94">
        <f t="shared" si="89"/>
        <v>7.9449039617955674E-4</v>
      </c>
      <c r="P94">
        <f t="shared" si="126"/>
        <v>2456746.0737111573</v>
      </c>
      <c r="Q94">
        <f t="shared" si="127"/>
        <v>0.14239763754024123</v>
      </c>
      <c r="R94">
        <f t="shared" si="128"/>
        <v>6.8906391500631798</v>
      </c>
      <c r="S94">
        <f t="shared" si="129"/>
        <v>83.708816412312444</v>
      </c>
      <c r="T94">
        <f t="shared" si="130"/>
        <v>1.9064417622551824</v>
      </c>
      <c r="U94">
        <f t="shared" si="131"/>
        <v>0.12026434073542612</v>
      </c>
      <c r="V94">
        <f t="shared" si="132"/>
        <v>1.4609944593423194</v>
      </c>
      <c r="W94">
        <f t="shared" si="133"/>
        <v>1.6702619299223311E-2</v>
      </c>
      <c r="X94">
        <f t="shared" si="134"/>
        <v>8.7970809123183624</v>
      </c>
      <c r="Y94">
        <f t="shared" si="135"/>
        <v>85.615258174567629</v>
      </c>
      <c r="Z94">
        <f t="shared" si="136"/>
        <v>1.4942681450911952</v>
      </c>
      <c r="AA94">
        <f t="shared" si="137"/>
        <v>209.62808589508225</v>
      </c>
      <c r="AB94">
        <f t="shared" si="138"/>
        <v>3.6587003035226697</v>
      </c>
      <c r="AC94">
        <f t="shared" si="139"/>
        <v>23.437439346913827</v>
      </c>
      <c r="AD94">
        <f t="shared" si="140"/>
        <v>-2.0676483039001724E-3</v>
      </c>
      <c r="AE94">
        <f t="shared" si="141"/>
        <v>23.435371698609927</v>
      </c>
      <c r="AF94">
        <f t="shared" si="142"/>
        <v>2456745.5</v>
      </c>
      <c r="AG94">
        <f t="shared" si="143"/>
        <v>0.14238193018480494</v>
      </c>
      <c r="AH94">
        <f t="shared" si="144"/>
        <v>12.421316974063132</v>
      </c>
      <c r="AI94">
        <f t="shared" si="145"/>
        <v>2.208963227625631</v>
      </c>
      <c r="AJ94">
        <f t="shared" si="146"/>
        <v>0.40902439756943942</v>
      </c>
      <c r="AK94">
        <f t="shared" si="147"/>
        <v>9.6299632276256304</v>
      </c>
      <c r="AL94">
        <f t="shared" si="179"/>
        <v>136.37110153403106</v>
      </c>
      <c r="AM94">
        <f t="shared" si="148"/>
        <v>2.3801247263403318</v>
      </c>
      <c r="AN94">
        <f t="shared" si="149"/>
        <v>0.99844704951527996</v>
      </c>
      <c r="AO94" t="s">
        <v>137</v>
      </c>
      <c r="AP94">
        <f t="shared" si="150"/>
        <v>8.7937539914831682</v>
      </c>
      <c r="AQ94">
        <f t="shared" si="151"/>
        <v>8</v>
      </c>
      <c r="AR94">
        <f t="shared" si="152"/>
        <v>47</v>
      </c>
      <c r="AS94">
        <f t="shared" si="153"/>
        <v>37</v>
      </c>
      <c r="AT94">
        <f t="shared" si="154"/>
        <v>0.15347996076177467</v>
      </c>
      <c r="AU94">
        <f t="shared" si="155"/>
        <v>8.0783468803533971</v>
      </c>
      <c r="AV94" s="18">
        <f t="shared" si="156"/>
        <v>0.5385564586902265</v>
      </c>
      <c r="AW94">
        <f t="shared" si="157"/>
        <v>0.14099375118037921</v>
      </c>
      <c r="AX94">
        <f t="shared" si="158"/>
        <v>3.4858378662301348</v>
      </c>
      <c r="AY94" t="str">
        <f t="shared" si="159"/>
        <v>POSITIF</v>
      </c>
      <c r="AZ94">
        <f t="shared" si="160"/>
        <v>3</v>
      </c>
      <c r="BA94">
        <f t="shared" si="161"/>
        <v>29</v>
      </c>
      <c r="BB94">
        <f t="shared" si="162"/>
        <v>9</v>
      </c>
      <c r="BC94">
        <f t="shared" si="163"/>
        <v>6.0839347956409509E-2</v>
      </c>
      <c r="BD94">
        <f t="shared" si="164"/>
        <v>1.5305466572710693</v>
      </c>
      <c r="BE94">
        <f t="shared" si="165"/>
        <v>-0.12222152900771403</v>
      </c>
      <c r="BF94">
        <f t="shared" si="166"/>
        <v>1.9428132568574878</v>
      </c>
      <c r="BG94">
        <f t="shared" si="167"/>
        <v>87.050934930197798</v>
      </c>
      <c r="BH94">
        <f t="shared" si="168"/>
        <v>0.5385564586902265</v>
      </c>
      <c r="BI94">
        <f t="shared" si="169"/>
        <v>267.0509349301978</v>
      </c>
      <c r="BJ94">
        <f t="shared" si="170"/>
        <v>267</v>
      </c>
      <c r="BK94">
        <f t="shared" si="171"/>
        <v>3</v>
      </c>
      <c r="BL94">
        <f t="shared" si="172"/>
        <v>3</v>
      </c>
      <c r="BM94">
        <f t="shared" si="173"/>
        <v>-46.427935343362336</v>
      </c>
      <c r="BN94" t="str">
        <f t="shared" si="174"/>
        <v>NEGATIF</v>
      </c>
      <c r="BO94">
        <f t="shared" si="175"/>
        <v>46</v>
      </c>
      <c r="BP94">
        <f t="shared" si="176"/>
        <v>25</v>
      </c>
      <c r="BQ94">
        <f t="shared" si="177"/>
        <v>40</v>
      </c>
    </row>
    <row r="95" spans="1:70">
      <c r="A95">
        <f t="shared" ref="A95" si="193">A93</f>
        <v>-7.0027777777777782</v>
      </c>
      <c r="B95">
        <f t="shared" ref="B95:B158" si="194">B80</f>
        <v>111.315</v>
      </c>
      <c r="C95">
        <f>INT(G3/15)</f>
        <v>7</v>
      </c>
      <c r="D95">
        <f>L3</f>
        <v>2014</v>
      </c>
      <c r="E95">
        <f>L2</f>
        <v>3</v>
      </c>
      <c r="F95">
        <f>L4-1</f>
        <v>29</v>
      </c>
      <c r="H95">
        <v>21</v>
      </c>
      <c r="I95">
        <v>0</v>
      </c>
      <c r="J95">
        <f t="shared" si="122"/>
        <v>21</v>
      </c>
      <c r="L95">
        <f t="shared" si="123"/>
        <v>20</v>
      </c>
      <c r="M95">
        <f t="shared" si="124"/>
        <v>-13</v>
      </c>
      <c r="N95">
        <f t="shared" si="125"/>
        <v>2456746.0833333335</v>
      </c>
      <c r="O95">
        <f t="shared" si="89"/>
        <v>7.9449039617955674E-4</v>
      </c>
      <c r="P95">
        <f t="shared" si="126"/>
        <v>2456746.0841278238</v>
      </c>
      <c r="Q95">
        <f t="shared" si="127"/>
        <v>0.14239792273302732</v>
      </c>
      <c r="R95">
        <f t="shared" si="128"/>
        <v>6.900906309903803</v>
      </c>
      <c r="S95">
        <f t="shared" si="129"/>
        <v>83.719083081763529</v>
      </c>
      <c r="T95">
        <f t="shared" si="130"/>
        <v>1.9064722984265181</v>
      </c>
      <c r="U95">
        <f t="shared" si="131"/>
        <v>0.12044353647947353</v>
      </c>
      <c r="V95">
        <f t="shared" si="132"/>
        <v>1.4611736465274547</v>
      </c>
      <c r="W95">
        <f t="shared" si="133"/>
        <v>1.6702619287245212E-2</v>
      </c>
      <c r="X95">
        <f t="shared" si="134"/>
        <v>8.8073786083303212</v>
      </c>
      <c r="Y95">
        <f t="shared" si="135"/>
        <v>85.62555538019005</v>
      </c>
      <c r="Z95">
        <f t="shared" si="136"/>
        <v>1.4944478652330615</v>
      </c>
      <c r="AA95">
        <f t="shared" si="137"/>
        <v>209.6275342933736</v>
      </c>
      <c r="AB95">
        <f t="shared" si="138"/>
        <v>3.6586906762566942</v>
      </c>
      <c r="AC95">
        <f t="shared" si="139"/>
        <v>23.437439343205131</v>
      </c>
      <c r="AD95">
        <f t="shared" si="140"/>
        <v>-2.0676739942655218E-3</v>
      </c>
      <c r="AE95">
        <f t="shared" si="141"/>
        <v>23.435371669210866</v>
      </c>
      <c r="AF95">
        <f t="shared" si="142"/>
        <v>2456745.5</v>
      </c>
      <c r="AG95">
        <f t="shared" si="143"/>
        <v>0.14238193018480494</v>
      </c>
      <c r="AH95">
        <f t="shared" si="144"/>
        <v>12.421316974063132</v>
      </c>
      <c r="AI95">
        <f t="shared" si="145"/>
        <v>2.4596477049631318</v>
      </c>
      <c r="AJ95">
        <f t="shared" si="146"/>
        <v>0.40902439705632904</v>
      </c>
      <c r="AK95">
        <f t="shared" si="147"/>
        <v>9.8806477049631312</v>
      </c>
      <c r="AL95">
        <f t="shared" si="179"/>
        <v>140.12188539829157</v>
      </c>
      <c r="AM95">
        <f t="shared" si="148"/>
        <v>2.4455882543023537</v>
      </c>
      <c r="AN95">
        <f t="shared" si="149"/>
        <v>0.99845003409816036</v>
      </c>
      <c r="AO95" t="s">
        <v>137</v>
      </c>
      <c r="AP95">
        <f t="shared" si="150"/>
        <v>8.8040516474934591</v>
      </c>
      <c r="AQ95">
        <f t="shared" si="151"/>
        <v>8</v>
      </c>
      <c r="AR95">
        <f t="shared" si="152"/>
        <v>48</v>
      </c>
      <c r="AS95">
        <f t="shared" si="153"/>
        <v>14</v>
      </c>
      <c r="AT95">
        <f t="shared" si="154"/>
        <v>0.15365968876439204</v>
      </c>
      <c r="AU95">
        <f t="shared" si="155"/>
        <v>8.087830176155407</v>
      </c>
      <c r="AV95" s="18">
        <f t="shared" si="156"/>
        <v>0.53918867841036044</v>
      </c>
      <c r="AW95">
        <f t="shared" si="157"/>
        <v>0.14115926591606484</v>
      </c>
      <c r="AX95">
        <f t="shared" si="158"/>
        <v>3.4898926998811048</v>
      </c>
      <c r="AY95" t="str">
        <f t="shared" si="159"/>
        <v>POSITIF</v>
      </c>
      <c r="AZ95">
        <f t="shared" si="160"/>
        <v>3</v>
      </c>
      <c r="BA95">
        <f t="shared" si="161"/>
        <v>29</v>
      </c>
      <c r="BB95">
        <f t="shared" si="162"/>
        <v>23</v>
      </c>
      <c r="BC95">
        <f t="shared" si="163"/>
        <v>6.0910118154239599E-2</v>
      </c>
      <c r="BD95">
        <f t="shared" si="164"/>
        <v>1.5193254314712918</v>
      </c>
      <c r="BE95">
        <f t="shared" si="165"/>
        <v>-0.12222152900771403</v>
      </c>
      <c r="BF95">
        <f t="shared" si="166"/>
        <v>1.9428132568574878</v>
      </c>
      <c r="BG95">
        <f t="shared" si="167"/>
        <v>86.324568086332135</v>
      </c>
      <c r="BH95">
        <f t="shared" si="168"/>
        <v>0.53918867841036044</v>
      </c>
      <c r="BI95">
        <f t="shared" si="169"/>
        <v>266.32456808633214</v>
      </c>
      <c r="BJ95">
        <f t="shared" si="170"/>
        <v>266</v>
      </c>
      <c r="BK95">
        <f t="shared" si="171"/>
        <v>19</v>
      </c>
      <c r="BL95">
        <f t="shared" si="172"/>
        <v>28</v>
      </c>
      <c r="BM95">
        <f t="shared" si="173"/>
        <v>-50.147290639374312</v>
      </c>
      <c r="BN95" t="str">
        <f t="shared" si="174"/>
        <v>NEGATIF</v>
      </c>
      <c r="BO95">
        <f t="shared" si="175"/>
        <v>50</v>
      </c>
      <c r="BP95">
        <f t="shared" si="176"/>
        <v>8</v>
      </c>
      <c r="BQ95">
        <f t="shared" si="177"/>
        <v>50</v>
      </c>
    </row>
    <row r="96" spans="1:70">
      <c r="A96">
        <f t="shared" ref="A96" si="195">A94</f>
        <v>-7.0027777777777782</v>
      </c>
      <c r="B96">
        <f t="shared" si="194"/>
        <v>111.315</v>
      </c>
      <c r="C96">
        <f>INT(G3/15)</f>
        <v>7</v>
      </c>
      <c r="D96">
        <f>L3</f>
        <v>2014</v>
      </c>
      <c r="E96">
        <f>L2</f>
        <v>3</v>
      </c>
      <c r="F96">
        <f>L4-1</f>
        <v>29</v>
      </c>
      <c r="H96">
        <v>21</v>
      </c>
      <c r="I96">
        <v>15</v>
      </c>
      <c r="J96">
        <f t="shared" si="122"/>
        <v>21.25</v>
      </c>
      <c r="L96">
        <f t="shared" si="123"/>
        <v>20</v>
      </c>
      <c r="M96">
        <f t="shared" si="124"/>
        <v>-13</v>
      </c>
      <c r="N96">
        <f t="shared" si="125"/>
        <v>2456746.09375</v>
      </c>
      <c r="O96">
        <f t="shared" si="89"/>
        <v>7.9449039617955674E-4</v>
      </c>
      <c r="P96">
        <f t="shared" si="126"/>
        <v>2456746.0945444903</v>
      </c>
      <c r="Q96">
        <f t="shared" si="127"/>
        <v>0.14239820792581337</v>
      </c>
      <c r="R96">
        <f t="shared" si="128"/>
        <v>6.9111734697435168</v>
      </c>
      <c r="S96">
        <f t="shared" si="129"/>
        <v>83.729349751214613</v>
      </c>
      <c r="T96">
        <f t="shared" si="130"/>
        <v>1.9065027730407249</v>
      </c>
      <c r="U96">
        <f t="shared" si="131"/>
        <v>0.12062273222350507</v>
      </c>
      <c r="V96">
        <f t="shared" si="132"/>
        <v>1.4613528337125901</v>
      </c>
      <c r="W96">
        <f t="shared" si="133"/>
        <v>1.6702619275267117E-2</v>
      </c>
      <c r="X96">
        <f t="shared" si="134"/>
        <v>8.8176762427842412</v>
      </c>
      <c r="Y96">
        <f t="shared" si="135"/>
        <v>85.635852524255341</v>
      </c>
      <c r="Z96">
        <f t="shared" si="136"/>
        <v>1.494627584300553</v>
      </c>
      <c r="AA96">
        <f t="shared" si="137"/>
        <v>209.62698269166501</v>
      </c>
      <c r="AB96">
        <f t="shared" si="138"/>
        <v>3.6586810489907196</v>
      </c>
      <c r="AC96">
        <f t="shared" si="139"/>
        <v>23.437439339496436</v>
      </c>
      <c r="AD96">
        <f t="shared" si="140"/>
        <v>-2.0676997041748192E-3</v>
      </c>
      <c r="AE96">
        <f t="shared" si="141"/>
        <v>23.435371639792262</v>
      </c>
      <c r="AF96">
        <f t="shared" si="142"/>
        <v>2456745.5</v>
      </c>
      <c r="AG96">
        <f t="shared" si="143"/>
        <v>0.14238193018480494</v>
      </c>
      <c r="AH96">
        <f t="shared" si="144"/>
        <v>12.421316974063132</v>
      </c>
      <c r="AI96">
        <f t="shared" si="145"/>
        <v>2.7103321823006326</v>
      </c>
      <c r="AJ96">
        <f t="shared" si="146"/>
        <v>0.40902439654287753</v>
      </c>
      <c r="AK96">
        <f t="shared" si="147"/>
        <v>10.131332182300632</v>
      </c>
      <c r="AL96">
        <f t="shared" si="179"/>
        <v>143.87266923737914</v>
      </c>
      <c r="AM96">
        <f t="shared" si="148"/>
        <v>2.5110517818250253</v>
      </c>
      <c r="AN96">
        <f t="shared" si="149"/>
        <v>0.99845301872206993</v>
      </c>
      <c r="AO96" t="s">
        <v>137</v>
      </c>
      <c r="AP96">
        <f t="shared" si="150"/>
        <v>8.8143492419454912</v>
      </c>
      <c r="AQ96">
        <f t="shared" si="151"/>
        <v>8</v>
      </c>
      <c r="AR96">
        <f t="shared" si="152"/>
        <v>48</v>
      </c>
      <c r="AS96">
        <f t="shared" si="153"/>
        <v>51</v>
      </c>
      <c r="AT96">
        <f t="shared" si="154"/>
        <v>0.15383941569261511</v>
      </c>
      <c r="AU96">
        <f t="shared" si="155"/>
        <v>8.0973134971303296</v>
      </c>
      <c r="AV96" s="18">
        <f t="shared" si="156"/>
        <v>0.53982089980868864</v>
      </c>
      <c r="AW96">
        <f t="shared" si="157"/>
        <v>0.14132478109110067</v>
      </c>
      <c r="AX96">
        <f t="shared" si="158"/>
        <v>3.4939474139106141</v>
      </c>
      <c r="AY96" t="str">
        <f t="shared" si="159"/>
        <v>POSITIF</v>
      </c>
      <c r="AZ96">
        <f t="shared" si="160"/>
        <v>3</v>
      </c>
      <c r="BA96">
        <f t="shared" si="161"/>
        <v>29</v>
      </c>
      <c r="BB96">
        <f t="shared" si="162"/>
        <v>38</v>
      </c>
      <c r="BC96">
        <f t="shared" si="163"/>
        <v>6.0980886264281345E-2</v>
      </c>
      <c r="BD96">
        <f t="shared" si="164"/>
        <v>1.5066479384685163</v>
      </c>
      <c r="BE96">
        <f t="shared" si="165"/>
        <v>-0.12222152900771403</v>
      </c>
      <c r="BF96">
        <f t="shared" si="166"/>
        <v>1.9428132568574878</v>
      </c>
      <c r="BG96">
        <f t="shared" si="167"/>
        <v>85.484033401654017</v>
      </c>
      <c r="BH96">
        <f t="shared" si="168"/>
        <v>0.53982089980868864</v>
      </c>
      <c r="BI96">
        <f t="shared" si="169"/>
        <v>265.48403340165402</v>
      </c>
      <c r="BJ96">
        <f t="shared" si="170"/>
        <v>265</v>
      </c>
      <c r="BK96">
        <f t="shared" si="171"/>
        <v>29</v>
      </c>
      <c r="BL96">
        <f t="shared" si="172"/>
        <v>2</v>
      </c>
      <c r="BM96">
        <f t="shared" si="173"/>
        <v>-53.864368985222008</v>
      </c>
      <c r="BN96" t="str">
        <f t="shared" si="174"/>
        <v>NEGATIF</v>
      </c>
      <c r="BO96">
        <f t="shared" si="175"/>
        <v>53</v>
      </c>
      <c r="BP96">
        <f t="shared" si="176"/>
        <v>51</v>
      </c>
      <c r="BQ96">
        <f t="shared" si="177"/>
        <v>51</v>
      </c>
    </row>
    <row r="97" spans="1:69">
      <c r="A97">
        <f t="shared" ref="A97" si="196">A95</f>
        <v>-7.0027777777777782</v>
      </c>
      <c r="B97">
        <f t="shared" si="194"/>
        <v>111.315</v>
      </c>
      <c r="C97">
        <f>INT(G3/15)</f>
        <v>7</v>
      </c>
      <c r="D97">
        <f>L3</f>
        <v>2014</v>
      </c>
      <c r="E97">
        <f>L2</f>
        <v>3</v>
      </c>
      <c r="F97">
        <f>L4-1</f>
        <v>29</v>
      </c>
      <c r="H97">
        <v>21</v>
      </c>
      <c r="I97">
        <v>30</v>
      </c>
      <c r="J97">
        <f t="shared" si="122"/>
        <v>21.5</v>
      </c>
      <c r="L97">
        <f t="shared" si="123"/>
        <v>20</v>
      </c>
      <c r="M97">
        <f t="shared" si="124"/>
        <v>-13</v>
      </c>
      <c r="N97">
        <f t="shared" si="125"/>
        <v>2456746.104166667</v>
      </c>
      <c r="O97">
        <f t="shared" si="89"/>
        <v>7.9449039617955674E-4</v>
      </c>
      <c r="P97">
        <f t="shared" si="126"/>
        <v>2456746.1049611573</v>
      </c>
      <c r="Q97">
        <f t="shared" si="127"/>
        <v>0.14239849311861219</v>
      </c>
      <c r="R97">
        <f t="shared" si="128"/>
        <v>6.9214406300425253</v>
      </c>
      <c r="S97">
        <f t="shared" si="129"/>
        <v>83.739616421124083</v>
      </c>
      <c r="T97">
        <f t="shared" si="130"/>
        <v>1.9065331860988659</v>
      </c>
      <c r="U97">
        <f t="shared" si="131"/>
        <v>0.12080192797555282</v>
      </c>
      <c r="V97">
        <f t="shared" si="132"/>
        <v>1.4615320209057256</v>
      </c>
      <c r="W97">
        <f t="shared" si="133"/>
        <v>1.6702619263289017E-2</v>
      </c>
      <c r="X97">
        <f t="shared" si="134"/>
        <v>8.827973816141391</v>
      </c>
      <c r="Y97">
        <f t="shared" si="135"/>
        <v>85.646149607222952</v>
      </c>
      <c r="Z97">
        <f t="shared" si="136"/>
        <v>1.4948073023016888</v>
      </c>
      <c r="AA97">
        <f t="shared" si="137"/>
        <v>209.62643108993169</v>
      </c>
      <c r="AB97">
        <f t="shared" si="138"/>
        <v>3.6586714217243133</v>
      </c>
      <c r="AC97">
        <f t="shared" si="139"/>
        <v>23.43743933578774</v>
      </c>
      <c r="AD97">
        <f t="shared" si="140"/>
        <v>-2.067725433627478E-3</v>
      </c>
      <c r="AE97">
        <f t="shared" si="141"/>
        <v>23.435371610354114</v>
      </c>
      <c r="AF97">
        <f t="shared" si="142"/>
        <v>2456745.5</v>
      </c>
      <c r="AG97">
        <f t="shared" si="143"/>
        <v>0.14238193018480494</v>
      </c>
      <c r="AH97">
        <f t="shared" si="144"/>
        <v>12.421316974063132</v>
      </c>
      <c r="AI97">
        <f t="shared" si="145"/>
        <v>2.9610166596381333</v>
      </c>
      <c r="AJ97">
        <f t="shared" si="146"/>
        <v>0.40902439602908491</v>
      </c>
      <c r="AK97">
        <f t="shared" si="147"/>
        <v>10.382016659638133</v>
      </c>
      <c r="AL97">
        <f t="shared" si="179"/>
        <v>147.62345305077639</v>
      </c>
      <c r="AM97">
        <f t="shared" si="148"/>
        <v>2.576515308899316</v>
      </c>
      <c r="AN97">
        <f t="shared" si="149"/>
        <v>0.99845600338704554</v>
      </c>
      <c r="AO97" t="s">
        <v>137</v>
      </c>
      <c r="AP97">
        <f t="shared" si="150"/>
        <v>8.8246467753005327</v>
      </c>
      <c r="AQ97">
        <f t="shared" si="151"/>
        <v>8</v>
      </c>
      <c r="AR97">
        <f t="shared" si="152"/>
        <v>49</v>
      </c>
      <c r="AS97">
        <f t="shared" si="153"/>
        <v>28</v>
      </c>
      <c r="AT97">
        <f t="shared" si="154"/>
        <v>0.1540191415544945</v>
      </c>
      <c r="AU97">
        <f t="shared" si="155"/>
        <v>8.106796843795621</v>
      </c>
      <c r="AV97" s="18">
        <f t="shared" si="156"/>
        <v>0.54045312291970804</v>
      </c>
      <c r="AW97">
        <f t="shared" si="157"/>
        <v>0.14149029671451802</v>
      </c>
      <c r="AX97">
        <f t="shared" si="158"/>
        <v>3.4980020083900834</v>
      </c>
      <c r="AY97" t="str">
        <f t="shared" si="159"/>
        <v>POSITIF</v>
      </c>
      <c r="AZ97">
        <f t="shared" si="160"/>
        <v>3</v>
      </c>
      <c r="BA97">
        <f t="shared" si="161"/>
        <v>29</v>
      </c>
      <c r="BB97">
        <f t="shared" si="162"/>
        <v>52</v>
      </c>
      <c r="BC97">
        <f t="shared" si="163"/>
        <v>6.1051652287781269E-2</v>
      </c>
      <c r="BD97">
        <f t="shared" si="164"/>
        <v>1.4919778407436708</v>
      </c>
      <c r="BE97">
        <f t="shared" si="165"/>
        <v>-0.12222152900771403</v>
      </c>
      <c r="BF97">
        <f t="shared" si="166"/>
        <v>1.9428132568574878</v>
      </c>
      <c r="BG97">
        <f t="shared" si="167"/>
        <v>84.483139558830104</v>
      </c>
      <c r="BH97">
        <f t="shared" si="168"/>
        <v>0.54045312291970804</v>
      </c>
      <c r="BI97">
        <f t="shared" si="169"/>
        <v>264.48313955883009</v>
      </c>
      <c r="BJ97">
        <f t="shared" si="170"/>
        <v>264</v>
      </c>
      <c r="BK97">
        <f t="shared" si="171"/>
        <v>28</v>
      </c>
      <c r="BL97">
        <f t="shared" si="172"/>
        <v>59</v>
      </c>
      <c r="BM97">
        <f t="shared" si="173"/>
        <v>-57.57820005356254</v>
      </c>
      <c r="BN97" t="str">
        <f t="shared" si="174"/>
        <v>NEGATIF</v>
      </c>
      <c r="BO97">
        <f t="shared" si="175"/>
        <v>57</v>
      </c>
      <c r="BP97">
        <f t="shared" si="176"/>
        <v>34</v>
      </c>
      <c r="BQ97">
        <f t="shared" si="177"/>
        <v>41</v>
      </c>
    </row>
    <row r="98" spans="1:69">
      <c r="A98">
        <f t="shared" ref="A98" si="197">A96</f>
        <v>-7.0027777777777782</v>
      </c>
      <c r="B98">
        <f t="shared" si="194"/>
        <v>111.315</v>
      </c>
      <c r="C98">
        <f>INT(G3/15)</f>
        <v>7</v>
      </c>
      <c r="D98">
        <f>L3</f>
        <v>2014</v>
      </c>
      <c r="E98">
        <f>L2</f>
        <v>3</v>
      </c>
      <c r="F98">
        <f>L4-1</f>
        <v>29</v>
      </c>
      <c r="H98">
        <v>21</v>
      </c>
      <c r="I98">
        <v>45</v>
      </c>
      <c r="J98">
        <f t="shared" si="122"/>
        <v>21.75</v>
      </c>
      <c r="L98">
        <f t="shared" si="123"/>
        <v>20</v>
      </c>
      <c r="M98">
        <f t="shared" si="124"/>
        <v>-13</v>
      </c>
      <c r="N98">
        <f t="shared" si="125"/>
        <v>2456746.1145833335</v>
      </c>
      <c r="O98">
        <f t="shared" si="89"/>
        <v>7.9449039617955674E-4</v>
      </c>
      <c r="P98">
        <f t="shared" si="126"/>
        <v>2456746.1153778238</v>
      </c>
      <c r="Q98">
        <f t="shared" si="127"/>
        <v>0.14239877831139827</v>
      </c>
      <c r="R98">
        <f t="shared" si="128"/>
        <v>6.931707789882239</v>
      </c>
      <c r="S98">
        <f t="shared" si="129"/>
        <v>83.749883090575167</v>
      </c>
      <c r="T98">
        <f t="shared" si="130"/>
        <v>1.906563537597932</v>
      </c>
      <c r="U98">
        <f t="shared" si="131"/>
        <v>0.12098112371958436</v>
      </c>
      <c r="V98">
        <f t="shared" si="132"/>
        <v>1.461711208090861</v>
      </c>
      <c r="W98">
        <f t="shared" si="133"/>
        <v>1.6702619251310922E-2</v>
      </c>
      <c r="X98">
        <f t="shared" si="134"/>
        <v>8.8382713274801716</v>
      </c>
      <c r="Y98">
        <f t="shared" si="135"/>
        <v>85.6564466281731</v>
      </c>
      <c r="Z98">
        <f t="shared" si="136"/>
        <v>1.4949870192204158</v>
      </c>
      <c r="AA98">
        <f t="shared" si="137"/>
        <v>209.62587948822303</v>
      </c>
      <c r="AB98">
        <f t="shared" si="138"/>
        <v>3.6586617944583377</v>
      </c>
      <c r="AC98">
        <f t="shared" si="139"/>
        <v>23.437439332079045</v>
      </c>
      <c r="AD98">
        <f t="shared" si="140"/>
        <v>-2.0677511826194517E-3</v>
      </c>
      <c r="AE98">
        <f t="shared" si="141"/>
        <v>23.435371580896426</v>
      </c>
      <c r="AF98">
        <f t="shared" si="142"/>
        <v>2456745.5</v>
      </c>
      <c r="AG98">
        <f t="shared" si="143"/>
        <v>0.14238193018480494</v>
      </c>
      <c r="AH98">
        <f t="shared" si="144"/>
        <v>12.421316974063132</v>
      </c>
      <c r="AI98">
        <f t="shared" si="145"/>
        <v>3.2117011369756305</v>
      </c>
      <c r="AJ98">
        <f t="shared" si="146"/>
        <v>0.40902439551495129</v>
      </c>
      <c r="AK98">
        <f t="shared" si="147"/>
        <v>10.63270113697563</v>
      </c>
      <c r="AL98">
        <f t="shared" si="179"/>
        <v>151.37423683923925</v>
      </c>
      <c r="AM98">
        <f t="shared" si="148"/>
        <v>2.6419788355384193</v>
      </c>
      <c r="AN98">
        <f t="shared" si="149"/>
        <v>0.99845898809272382</v>
      </c>
      <c r="AO98" t="s">
        <v>137</v>
      </c>
      <c r="AP98">
        <f t="shared" si="150"/>
        <v>8.8349442466369883</v>
      </c>
      <c r="AQ98">
        <f t="shared" si="151"/>
        <v>8</v>
      </c>
      <c r="AR98">
        <f t="shared" si="152"/>
        <v>50</v>
      </c>
      <c r="AS98">
        <f t="shared" si="153"/>
        <v>5</v>
      </c>
      <c r="AT98">
        <f t="shared" si="154"/>
        <v>0.15419886633394539</v>
      </c>
      <c r="AU98">
        <f t="shared" si="155"/>
        <v>8.1162802153951983</v>
      </c>
      <c r="AV98" s="18">
        <f t="shared" si="156"/>
        <v>0.5410853476930132</v>
      </c>
      <c r="AW98">
        <f t="shared" si="157"/>
        <v>0.14165581277312078</v>
      </c>
      <c r="AX98">
        <f t="shared" si="158"/>
        <v>3.5020564828464376</v>
      </c>
      <c r="AY98" t="str">
        <f t="shared" si="159"/>
        <v>POSITIF</v>
      </c>
      <c r="AZ98">
        <f t="shared" si="160"/>
        <v>3</v>
      </c>
      <c r="BA98">
        <f t="shared" si="161"/>
        <v>30</v>
      </c>
      <c r="BB98">
        <f t="shared" si="162"/>
        <v>7</v>
      </c>
      <c r="BC98">
        <f t="shared" si="163"/>
        <v>6.1122416216482657E-2</v>
      </c>
      <c r="BD98">
        <f t="shared" si="164"/>
        <v>1.474508947723455</v>
      </c>
      <c r="BE98">
        <f t="shared" si="165"/>
        <v>-0.12222152900771403</v>
      </c>
      <c r="BF98">
        <f t="shared" si="166"/>
        <v>1.9428132568574878</v>
      </c>
      <c r="BG98">
        <f t="shared" si="167"/>
        <v>83.248884074521371</v>
      </c>
      <c r="BH98">
        <f t="shared" si="168"/>
        <v>0.5410853476930132</v>
      </c>
      <c r="BI98">
        <f t="shared" si="169"/>
        <v>263.24888407452136</v>
      </c>
      <c r="BJ98">
        <f t="shared" si="170"/>
        <v>263</v>
      </c>
      <c r="BK98">
        <f t="shared" si="171"/>
        <v>14</v>
      </c>
      <c r="BL98">
        <f t="shared" si="172"/>
        <v>55</v>
      </c>
      <c r="BM98">
        <f t="shared" si="173"/>
        <v>-61.287341903727665</v>
      </c>
      <c r="BN98" t="str">
        <f t="shared" si="174"/>
        <v>NEGATIF</v>
      </c>
      <c r="BO98">
        <f t="shared" si="175"/>
        <v>61</v>
      </c>
      <c r="BP98">
        <f t="shared" si="176"/>
        <v>17</v>
      </c>
      <c r="BQ98">
        <f t="shared" si="177"/>
        <v>14</v>
      </c>
    </row>
    <row r="99" spans="1:69">
      <c r="A99">
        <f t="shared" ref="A99" si="198">A97</f>
        <v>-7.0027777777777782</v>
      </c>
      <c r="B99">
        <f t="shared" si="194"/>
        <v>111.315</v>
      </c>
      <c r="C99">
        <f>INT(G3/15)</f>
        <v>7</v>
      </c>
      <c r="D99">
        <f>L3</f>
        <v>2014</v>
      </c>
      <c r="E99">
        <f>L2</f>
        <v>3</v>
      </c>
      <c r="F99">
        <f>L4-1</f>
        <v>29</v>
      </c>
      <c r="H99">
        <v>22</v>
      </c>
      <c r="I99">
        <v>0</v>
      </c>
      <c r="J99">
        <f t="shared" si="122"/>
        <v>22</v>
      </c>
      <c r="L99">
        <f t="shared" si="123"/>
        <v>20</v>
      </c>
      <c r="M99">
        <f t="shared" si="124"/>
        <v>-13</v>
      </c>
      <c r="N99">
        <f t="shared" si="125"/>
        <v>2456746.125</v>
      </c>
      <c r="O99">
        <f t="shared" si="89"/>
        <v>7.9449039617955674E-4</v>
      </c>
      <c r="P99">
        <f t="shared" si="126"/>
        <v>2456746.1257944903</v>
      </c>
      <c r="Q99">
        <f t="shared" si="127"/>
        <v>0.14239906350418435</v>
      </c>
      <c r="R99">
        <f t="shared" si="128"/>
        <v>6.9419749497228622</v>
      </c>
      <c r="S99">
        <f t="shared" si="129"/>
        <v>83.760149760027161</v>
      </c>
      <c r="T99">
        <f t="shared" si="130"/>
        <v>1.9065938275389946</v>
      </c>
      <c r="U99">
        <f t="shared" si="131"/>
        <v>0.12116031946363176</v>
      </c>
      <c r="V99">
        <f t="shared" si="132"/>
        <v>1.4618903952760123</v>
      </c>
      <c r="W99">
        <f t="shared" si="133"/>
        <v>1.6702619239332826E-2</v>
      </c>
      <c r="X99">
        <f t="shared" si="134"/>
        <v>8.8485687772618569</v>
      </c>
      <c r="Y99">
        <f t="shared" si="135"/>
        <v>85.66674358756616</v>
      </c>
      <c r="Z99">
        <f t="shared" si="136"/>
        <v>1.4951667350647688</v>
      </c>
      <c r="AA99">
        <f t="shared" si="137"/>
        <v>209.62532788651438</v>
      </c>
      <c r="AB99">
        <f t="shared" si="138"/>
        <v>3.6586521671923622</v>
      </c>
      <c r="AC99">
        <f t="shared" si="139"/>
        <v>23.437439328370349</v>
      </c>
      <c r="AD99">
        <f t="shared" si="140"/>
        <v>-2.067776951150146E-3</v>
      </c>
      <c r="AE99">
        <f t="shared" si="141"/>
        <v>23.435371551419198</v>
      </c>
      <c r="AF99">
        <f t="shared" si="142"/>
        <v>2456745.5</v>
      </c>
      <c r="AG99">
        <f t="shared" si="143"/>
        <v>0.14238193018480494</v>
      </c>
      <c r="AH99">
        <f t="shared" si="144"/>
        <v>12.421316974063132</v>
      </c>
      <c r="AI99">
        <f t="shared" si="145"/>
        <v>3.4623856143131313</v>
      </c>
      <c r="AJ99">
        <f t="shared" si="146"/>
        <v>0.4090243950004766</v>
      </c>
      <c r="AK99">
        <f t="shared" si="147"/>
        <v>10.883385614313131</v>
      </c>
      <c r="AL99">
        <f t="shared" si="179"/>
        <v>155.12502060225046</v>
      </c>
      <c r="AM99">
        <f t="shared" si="148"/>
        <v>2.7074423617333077</v>
      </c>
      <c r="AN99">
        <f t="shared" si="149"/>
        <v>0.99846197283914206</v>
      </c>
      <c r="AO99" t="s">
        <v>137</v>
      </c>
      <c r="AP99">
        <f t="shared" si="150"/>
        <v>8.84524165641613</v>
      </c>
      <c r="AQ99">
        <f t="shared" si="151"/>
        <v>8</v>
      </c>
      <c r="AR99">
        <f t="shared" si="152"/>
        <v>50</v>
      </c>
      <c r="AS99">
        <f t="shared" si="153"/>
        <v>42</v>
      </c>
      <c r="AT99">
        <f t="shared" si="154"/>
        <v>0.15437859003901849</v>
      </c>
      <c r="AU99">
        <f t="shared" si="155"/>
        <v>8.1257636124465016</v>
      </c>
      <c r="AV99" s="18">
        <f t="shared" si="156"/>
        <v>0.54171757416310007</v>
      </c>
      <c r="AW99">
        <f t="shared" si="157"/>
        <v>0.14182132927593993</v>
      </c>
      <c r="AX99">
        <f t="shared" si="158"/>
        <v>3.5061108373511081</v>
      </c>
      <c r="AY99" t="str">
        <f t="shared" si="159"/>
        <v>POSITIF</v>
      </c>
      <c r="AZ99">
        <f t="shared" si="160"/>
        <v>3</v>
      </c>
      <c r="BA99">
        <f t="shared" si="161"/>
        <v>30</v>
      </c>
      <c r="BB99">
        <f t="shared" si="162"/>
        <v>21</v>
      </c>
      <c r="BC99">
        <f t="shared" si="163"/>
        <v>6.119317805163222E-2</v>
      </c>
      <c r="BD99">
        <f t="shared" si="164"/>
        <v>1.4529671257114702</v>
      </c>
      <c r="BE99">
        <f t="shared" si="165"/>
        <v>-0.12222152900771403</v>
      </c>
      <c r="BF99">
        <f t="shared" si="166"/>
        <v>1.9428132568574878</v>
      </c>
      <c r="BG99">
        <f t="shared" si="167"/>
        <v>81.658542589177259</v>
      </c>
      <c r="BH99">
        <f t="shared" si="168"/>
        <v>0.54171757416310007</v>
      </c>
      <c r="BI99">
        <f t="shared" si="169"/>
        <v>261.65854258917727</v>
      </c>
      <c r="BJ99">
        <f t="shared" si="170"/>
        <v>261</v>
      </c>
      <c r="BK99">
        <f t="shared" si="171"/>
        <v>39</v>
      </c>
      <c r="BL99">
        <f t="shared" si="172"/>
        <v>30</v>
      </c>
      <c r="BM99">
        <f t="shared" si="173"/>
        <v>-64.989530109729756</v>
      </c>
      <c r="BN99" t="str">
        <f t="shared" si="174"/>
        <v>NEGATIF</v>
      </c>
      <c r="BO99">
        <f t="shared" si="175"/>
        <v>64</v>
      </c>
      <c r="BP99">
        <f t="shared" si="176"/>
        <v>59</v>
      </c>
      <c r="BQ99">
        <f t="shared" si="177"/>
        <v>22</v>
      </c>
    </row>
    <row r="100" spans="1:69">
      <c r="A100">
        <f t="shared" ref="A100" si="199">A98</f>
        <v>-7.0027777777777782</v>
      </c>
      <c r="B100">
        <f t="shared" si="194"/>
        <v>111.315</v>
      </c>
      <c r="C100">
        <f>INT(G3/15)</f>
        <v>7</v>
      </c>
      <c r="D100">
        <f>L3</f>
        <v>2014</v>
      </c>
      <c r="E100">
        <f>L2</f>
        <v>3</v>
      </c>
      <c r="F100">
        <f>L4-1</f>
        <v>29</v>
      </c>
      <c r="H100">
        <v>22</v>
      </c>
      <c r="I100">
        <v>15</v>
      </c>
      <c r="J100">
        <f t="shared" si="122"/>
        <v>22.25</v>
      </c>
      <c r="L100">
        <f t="shared" si="123"/>
        <v>20</v>
      </c>
      <c r="M100">
        <f t="shared" si="124"/>
        <v>-13</v>
      </c>
      <c r="N100">
        <f t="shared" si="125"/>
        <v>2456746.135416667</v>
      </c>
      <c r="O100">
        <f t="shared" si="89"/>
        <v>7.9449039617955674E-4</v>
      </c>
      <c r="P100">
        <f t="shared" si="126"/>
        <v>2456746.1362111573</v>
      </c>
      <c r="Q100">
        <f t="shared" si="127"/>
        <v>0.14239934869698317</v>
      </c>
      <c r="R100">
        <f t="shared" si="128"/>
        <v>6.9522421100218708</v>
      </c>
      <c r="S100">
        <f t="shared" si="129"/>
        <v>83.770416429936631</v>
      </c>
      <c r="T100">
        <f t="shared" si="130"/>
        <v>1.9066240559231089</v>
      </c>
      <c r="U100">
        <f t="shared" si="131"/>
        <v>0.12133951521567951</v>
      </c>
      <c r="V100">
        <f t="shared" si="132"/>
        <v>1.4620695824691479</v>
      </c>
      <c r="W100">
        <f t="shared" si="133"/>
        <v>1.6702619227354727E-2</v>
      </c>
      <c r="X100">
        <f t="shared" si="134"/>
        <v>8.8588661659449794</v>
      </c>
      <c r="Y100">
        <f t="shared" si="135"/>
        <v>85.677040485859735</v>
      </c>
      <c r="Z100">
        <f t="shared" si="136"/>
        <v>1.4953464498427347</v>
      </c>
      <c r="AA100">
        <f t="shared" si="137"/>
        <v>209.62477628478112</v>
      </c>
      <c r="AB100">
        <f t="shared" si="138"/>
        <v>3.6586425399259572</v>
      </c>
      <c r="AC100">
        <f t="shared" si="139"/>
        <v>23.437439324661653</v>
      </c>
      <c r="AD100">
        <f t="shared" si="140"/>
        <v>-2.0678027392189609E-3</v>
      </c>
      <c r="AE100">
        <f t="shared" si="141"/>
        <v>23.435371521922434</v>
      </c>
      <c r="AF100">
        <f t="shared" si="142"/>
        <v>2456745.5</v>
      </c>
      <c r="AG100">
        <f t="shared" si="143"/>
        <v>0.14238193018480494</v>
      </c>
      <c r="AH100">
        <f t="shared" si="144"/>
        <v>12.421316974063132</v>
      </c>
      <c r="AI100">
        <f t="shared" si="145"/>
        <v>3.7130700916506285</v>
      </c>
      <c r="AJ100">
        <f t="shared" si="146"/>
        <v>0.40902439448566097</v>
      </c>
      <c r="AK100">
        <f t="shared" si="147"/>
        <v>11.134070091650628</v>
      </c>
      <c r="AL100">
        <f t="shared" si="179"/>
        <v>158.87580433929497</v>
      </c>
      <c r="AM100">
        <f t="shared" si="148"/>
        <v>2.7729058874749914</v>
      </c>
      <c r="AN100">
        <f t="shared" si="149"/>
        <v>0.99846495762633602</v>
      </c>
      <c r="AO100" t="s">
        <v>137</v>
      </c>
      <c r="AP100">
        <f t="shared" si="150"/>
        <v>8.8555390050964871</v>
      </c>
      <c r="AQ100">
        <f t="shared" si="151"/>
        <v>8</v>
      </c>
      <c r="AR100">
        <f t="shared" si="152"/>
        <v>51</v>
      </c>
      <c r="AS100">
        <f t="shared" si="153"/>
        <v>19</v>
      </c>
      <c r="AT100">
        <f t="shared" si="154"/>
        <v>0.15455831267771661</v>
      </c>
      <c r="AU100">
        <f t="shared" si="155"/>
        <v>8.1352470354644435</v>
      </c>
      <c r="AV100" s="18">
        <f t="shared" si="156"/>
        <v>0.5423498023642962</v>
      </c>
      <c r="AW100">
        <f t="shared" si="157"/>
        <v>0.14198684623196245</v>
      </c>
      <c r="AX100">
        <f t="shared" si="158"/>
        <v>3.5101650719744284</v>
      </c>
      <c r="AY100" t="str">
        <f t="shared" si="159"/>
        <v>POSITIF</v>
      </c>
      <c r="AZ100">
        <f t="shared" si="160"/>
        <v>3</v>
      </c>
      <c r="BA100">
        <f t="shared" si="161"/>
        <v>30</v>
      </c>
      <c r="BB100">
        <f t="shared" si="162"/>
        <v>36</v>
      </c>
      <c r="BC100">
        <f t="shared" si="163"/>
        <v>6.1263937794457511E-2</v>
      </c>
      <c r="BD100">
        <f t="shared" si="164"/>
        <v>1.4252104305611584</v>
      </c>
      <c r="BE100">
        <f t="shared" si="165"/>
        <v>-0.12222152900771403</v>
      </c>
      <c r="BF100">
        <f t="shared" si="166"/>
        <v>1.9428132568574878</v>
      </c>
      <c r="BG100">
        <f t="shared" si="167"/>
        <v>79.488869656662501</v>
      </c>
      <c r="BH100">
        <f t="shared" si="168"/>
        <v>0.5423498023642962</v>
      </c>
      <c r="BI100">
        <f t="shared" si="169"/>
        <v>259.48886965666247</v>
      </c>
      <c r="BJ100">
        <f t="shared" si="170"/>
        <v>259</v>
      </c>
      <c r="BK100">
        <f t="shared" si="171"/>
        <v>29</v>
      </c>
      <c r="BL100">
        <f t="shared" si="172"/>
        <v>19</v>
      </c>
      <c r="BM100">
        <f t="shared" si="173"/>
        <v>-68.680965827087789</v>
      </c>
      <c r="BN100" t="str">
        <f t="shared" si="174"/>
        <v>NEGATIF</v>
      </c>
      <c r="BO100">
        <f t="shared" si="175"/>
        <v>68</v>
      </c>
      <c r="BP100">
        <f t="shared" si="176"/>
        <v>40</v>
      </c>
      <c r="BQ100">
        <f t="shared" si="177"/>
        <v>51</v>
      </c>
    </row>
    <row r="101" spans="1:69">
      <c r="A101">
        <f t="shared" ref="A101" si="200">A99</f>
        <v>-7.0027777777777782</v>
      </c>
      <c r="B101">
        <f t="shared" si="194"/>
        <v>111.315</v>
      </c>
      <c r="C101">
        <f>INT(G3/15)</f>
        <v>7</v>
      </c>
      <c r="D101">
        <f>L3</f>
        <v>2014</v>
      </c>
      <c r="E101">
        <f>L2</f>
        <v>3</v>
      </c>
      <c r="F101">
        <f>L4-1</f>
        <v>29</v>
      </c>
      <c r="H101">
        <v>22</v>
      </c>
      <c r="I101">
        <v>30</v>
      </c>
      <c r="J101">
        <f t="shared" si="122"/>
        <v>22.5</v>
      </c>
      <c r="L101">
        <f t="shared" si="123"/>
        <v>20</v>
      </c>
      <c r="M101">
        <f t="shared" si="124"/>
        <v>-13</v>
      </c>
      <c r="N101">
        <f t="shared" si="125"/>
        <v>2456746.1458333335</v>
      </c>
      <c r="O101">
        <f t="shared" si="89"/>
        <v>7.9449039617955674E-4</v>
      </c>
      <c r="P101">
        <f t="shared" si="126"/>
        <v>2456746.1466278238</v>
      </c>
      <c r="Q101">
        <f t="shared" si="127"/>
        <v>0.14239963388976926</v>
      </c>
      <c r="R101">
        <f t="shared" si="128"/>
        <v>6.962509269862494</v>
      </c>
      <c r="S101">
        <f t="shared" si="129"/>
        <v>83.780683099388625</v>
      </c>
      <c r="T101">
        <f t="shared" si="130"/>
        <v>1.9066542227472938</v>
      </c>
      <c r="U101">
        <f t="shared" si="131"/>
        <v>0.12151871095972692</v>
      </c>
      <c r="V101">
        <f t="shared" si="132"/>
        <v>1.4622487696542992</v>
      </c>
      <c r="W101">
        <f t="shared" si="133"/>
        <v>1.6702619215376632E-2</v>
      </c>
      <c r="X101">
        <f t="shared" si="134"/>
        <v>8.869163492609788</v>
      </c>
      <c r="Y101">
        <f t="shared" si="135"/>
        <v>85.687337322135917</v>
      </c>
      <c r="Z101">
        <f t="shared" si="136"/>
        <v>1.4955261635382928</v>
      </c>
      <c r="AA101">
        <f t="shared" si="137"/>
        <v>209.62422468307247</v>
      </c>
      <c r="AB101">
        <f t="shared" si="138"/>
        <v>3.6586329126599813</v>
      </c>
      <c r="AC101">
        <f t="shared" si="139"/>
        <v>23.437439320952958</v>
      </c>
      <c r="AD101">
        <f t="shared" si="140"/>
        <v>-2.067828546821845E-3</v>
      </c>
      <c r="AE101">
        <f t="shared" si="141"/>
        <v>23.435371492406137</v>
      </c>
      <c r="AF101">
        <f t="shared" si="142"/>
        <v>2456745.5</v>
      </c>
      <c r="AG101">
        <f t="shared" si="143"/>
        <v>0.14238193018480494</v>
      </c>
      <c r="AH101">
        <f t="shared" si="144"/>
        <v>12.421316974063132</v>
      </c>
      <c r="AI101">
        <f t="shared" si="145"/>
        <v>3.9637545689881293</v>
      </c>
      <c r="AJ101">
        <f t="shared" si="146"/>
        <v>0.40902439397050439</v>
      </c>
      <c r="AK101">
        <f t="shared" si="147"/>
        <v>11.384754568988129</v>
      </c>
      <c r="AL101">
        <f t="shared" si="179"/>
        <v>162.62658805112736</v>
      </c>
      <c r="AM101">
        <f t="shared" si="148"/>
        <v>2.838369412776641</v>
      </c>
      <c r="AN101">
        <f t="shared" si="149"/>
        <v>0.99846794245394321</v>
      </c>
      <c r="AO101" t="s">
        <v>137</v>
      </c>
      <c r="AP101">
        <f t="shared" si="150"/>
        <v>8.8658362917583133</v>
      </c>
      <c r="AQ101">
        <f t="shared" si="151"/>
        <v>8</v>
      </c>
      <c r="AR101">
        <f t="shared" si="152"/>
        <v>51</v>
      </c>
      <c r="AS101">
        <f t="shared" si="153"/>
        <v>57</v>
      </c>
      <c r="AT101">
        <f t="shared" si="154"/>
        <v>0.15473803423398719</v>
      </c>
      <c r="AU101">
        <f t="shared" si="155"/>
        <v>8.1447304836945946</v>
      </c>
      <c r="AV101" s="18">
        <f t="shared" si="156"/>
        <v>0.54298203224630626</v>
      </c>
      <c r="AW101">
        <f t="shared" si="157"/>
        <v>0.142152363628021</v>
      </c>
      <c r="AX101">
        <f t="shared" si="158"/>
        <v>3.5142191862440892</v>
      </c>
      <c r="AY101" t="str">
        <f t="shared" si="159"/>
        <v>POSITIF</v>
      </c>
      <c r="AZ101">
        <f t="shared" si="160"/>
        <v>3</v>
      </c>
      <c r="BA101">
        <f t="shared" si="161"/>
        <v>30</v>
      </c>
      <c r="BB101">
        <f t="shared" si="162"/>
        <v>51</v>
      </c>
      <c r="BC101">
        <f t="shared" si="163"/>
        <v>6.1334695436715179E-2</v>
      </c>
      <c r="BD101">
        <f t="shared" si="164"/>
        <v>1.3873424941973751</v>
      </c>
      <c r="BE101">
        <f t="shared" si="165"/>
        <v>-0.12222152900771403</v>
      </c>
      <c r="BF101">
        <f t="shared" si="166"/>
        <v>1.9428132568574878</v>
      </c>
      <c r="BG101">
        <f t="shared" si="167"/>
        <v>76.288852790936417</v>
      </c>
      <c r="BH101">
        <f t="shared" si="168"/>
        <v>0.54298203224630626</v>
      </c>
      <c r="BI101">
        <f t="shared" si="169"/>
        <v>256.2888527909364</v>
      </c>
      <c r="BJ101">
        <f t="shared" si="170"/>
        <v>256</v>
      </c>
      <c r="BK101">
        <f t="shared" si="171"/>
        <v>17</v>
      </c>
      <c r="BL101">
        <f t="shared" si="172"/>
        <v>19</v>
      </c>
      <c r="BM101">
        <f t="shared" si="173"/>
        <v>-72.354723705044307</v>
      </c>
      <c r="BN101" t="str">
        <f t="shared" si="174"/>
        <v>NEGATIF</v>
      </c>
      <c r="BO101">
        <f t="shared" si="175"/>
        <v>72</v>
      </c>
      <c r="BP101">
        <f t="shared" si="176"/>
        <v>21</v>
      </c>
      <c r="BQ101">
        <f t="shared" si="177"/>
        <v>17</v>
      </c>
    </row>
    <row r="102" spans="1:69">
      <c r="A102">
        <f t="shared" ref="A102" si="201">A100</f>
        <v>-7.0027777777777782</v>
      </c>
      <c r="B102">
        <f t="shared" si="194"/>
        <v>111.315</v>
      </c>
      <c r="C102">
        <f>INT(G3/15)</f>
        <v>7</v>
      </c>
      <c r="D102">
        <f>L3</f>
        <v>2014</v>
      </c>
      <c r="E102">
        <f>L2</f>
        <v>3</v>
      </c>
      <c r="F102">
        <f>L4-1</f>
        <v>29</v>
      </c>
      <c r="H102">
        <v>22</v>
      </c>
      <c r="I102">
        <v>45</v>
      </c>
      <c r="J102">
        <f t="shared" si="122"/>
        <v>22.75</v>
      </c>
      <c r="L102">
        <f t="shared" si="123"/>
        <v>20</v>
      </c>
      <c r="M102">
        <f t="shared" si="124"/>
        <v>-13</v>
      </c>
      <c r="N102">
        <f t="shared" si="125"/>
        <v>2456746.15625</v>
      </c>
      <c r="O102">
        <f t="shared" si="89"/>
        <v>7.9449039617955674E-4</v>
      </c>
      <c r="P102">
        <f t="shared" si="126"/>
        <v>2456746.1570444903</v>
      </c>
      <c r="Q102">
        <f t="shared" si="127"/>
        <v>0.14239991908255534</v>
      </c>
      <c r="R102">
        <f t="shared" si="128"/>
        <v>6.9727764297022077</v>
      </c>
      <c r="S102">
        <f t="shared" si="129"/>
        <v>83.79094976883971</v>
      </c>
      <c r="T102">
        <f t="shared" si="130"/>
        <v>1.9066843280126109</v>
      </c>
      <c r="U102">
        <f t="shared" si="131"/>
        <v>0.12169790670375846</v>
      </c>
      <c r="V102">
        <f t="shared" si="132"/>
        <v>1.4624279568394345</v>
      </c>
      <c r="W102">
        <f t="shared" si="133"/>
        <v>1.6702619203398533E-2</v>
      </c>
      <c r="X102">
        <f t="shared" si="134"/>
        <v>8.8794607577148188</v>
      </c>
      <c r="Y102">
        <f t="shared" si="135"/>
        <v>85.697634096852326</v>
      </c>
      <c r="Z102">
        <f t="shared" si="136"/>
        <v>1.4957058761594302</v>
      </c>
      <c r="AA102">
        <f t="shared" si="137"/>
        <v>209.62367308136382</v>
      </c>
      <c r="AB102">
        <f t="shared" si="138"/>
        <v>3.6586232853940057</v>
      </c>
      <c r="AC102">
        <f t="shared" si="139"/>
        <v>23.437439317244262</v>
      </c>
      <c r="AD102">
        <f t="shared" si="140"/>
        <v>-2.0678543739581926E-3</v>
      </c>
      <c r="AE102">
        <f t="shared" si="141"/>
        <v>23.435371462870304</v>
      </c>
      <c r="AF102">
        <f t="shared" si="142"/>
        <v>2456745.5</v>
      </c>
      <c r="AG102">
        <f t="shared" si="143"/>
        <v>0.14238193018480494</v>
      </c>
      <c r="AH102">
        <f t="shared" si="144"/>
        <v>12.421316974063132</v>
      </c>
      <c r="AI102">
        <f t="shared" si="145"/>
        <v>4.21443904632563</v>
      </c>
      <c r="AJ102">
        <f t="shared" si="146"/>
        <v>0.40902439345500685</v>
      </c>
      <c r="AK102">
        <f t="shared" si="147"/>
        <v>11.635439046325629</v>
      </c>
      <c r="AL102">
        <f t="shared" si="179"/>
        <v>166.37737173723258</v>
      </c>
      <c r="AM102">
        <f t="shared" si="148"/>
        <v>2.9038329376292666</v>
      </c>
      <c r="AN102">
        <f t="shared" si="149"/>
        <v>0.9984709273219996</v>
      </c>
      <c r="AO102" t="s">
        <v>137</v>
      </c>
      <c r="AP102">
        <f t="shared" si="150"/>
        <v>8.8761335168601434</v>
      </c>
      <c r="AQ102">
        <f t="shared" si="151"/>
        <v>8</v>
      </c>
      <c r="AR102">
        <f t="shared" si="152"/>
        <v>52</v>
      </c>
      <c r="AS102">
        <f t="shared" si="153"/>
        <v>34</v>
      </c>
      <c r="AT102">
        <f t="shared" si="154"/>
        <v>0.15491775471583311</v>
      </c>
      <c r="AU102">
        <f t="shared" si="155"/>
        <v>8.1542139576518569</v>
      </c>
      <c r="AV102" s="18">
        <f t="shared" si="156"/>
        <v>0.54361426384345712</v>
      </c>
      <c r="AW102">
        <f t="shared" si="157"/>
        <v>0.14231788147310237</v>
      </c>
      <c r="AX102">
        <f t="shared" si="158"/>
        <v>3.5182731802304379</v>
      </c>
      <c r="AY102" t="str">
        <f t="shared" si="159"/>
        <v>POSITIF</v>
      </c>
      <c r="AZ102">
        <f t="shared" si="160"/>
        <v>3</v>
      </c>
      <c r="BA102">
        <f t="shared" si="161"/>
        <v>31</v>
      </c>
      <c r="BB102">
        <f t="shared" si="162"/>
        <v>5</v>
      </c>
      <c r="BC102">
        <f t="shared" si="163"/>
        <v>6.1405450979633014E-2</v>
      </c>
      <c r="BD102">
        <f t="shared" si="164"/>
        <v>1.3314916637711058</v>
      </c>
      <c r="BE102">
        <f t="shared" si="165"/>
        <v>-0.12222152900771403</v>
      </c>
      <c r="BF102">
        <f t="shared" si="166"/>
        <v>1.9428132568574878</v>
      </c>
      <c r="BG102">
        <f t="shared" si="167"/>
        <v>71.004637268599225</v>
      </c>
      <c r="BH102">
        <f t="shared" si="168"/>
        <v>0.54361426384345712</v>
      </c>
      <c r="BI102">
        <f t="shared" si="169"/>
        <v>251.00463726859923</v>
      </c>
      <c r="BJ102">
        <f t="shared" si="170"/>
        <v>251</v>
      </c>
      <c r="BK102">
        <f t="shared" si="171"/>
        <v>0</v>
      </c>
      <c r="BL102">
        <f t="shared" si="172"/>
        <v>16</v>
      </c>
      <c r="BM102">
        <f t="shared" si="173"/>
        <v>-75.996705309370043</v>
      </c>
      <c r="BN102" t="str">
        <f t="shared" si="174"/>
        <v>NEGATIF</v>
      </c>
      <c r="BO102">
        <f t="shared" si="175"/>
        <v>75</v>
      </c>
      <c r="BP102">
        <f t="shared" si="176"/>
        <v>59</v>
      </c>
      <c r="BQ102">
        <f t="shared" si="177"/>
        <v>48</v>
      </c>
    </row>
    <row r="103" spans="1:69">
      <c r="A103">
        <f t="shared" ref="A103" si="202">A101</f>
        <v>-7.0027777777777782</v>
      </c>
      <c r="B103">
        <f t="shared" si="194"/>
        <v>111.315</v>
      </c>
      <c r="C103">
        <f>INT(G3/15)</f>
        <v>7</v>
      </c>
      <c r="D103">
        <f>L3</f>
        <v>2014</v>
      </c>
      <c r="E103">
        <f>L2</f>
        <v>3</v>
      </c>
      <c r="F103">
        <f>L4-1</f>
        <v>29</v>
      </c>
      <c r="H103">
        <v>23</v>
      </c>
      <c r="I103">
        <v>0</v>
      </c>
      <c r="J103">
        <f t="shared" si="122"/>
        <v>23</v>
      </c>
      <c r="L103">
        <f t="shared" si="123"/>
        <v>20</v>
      </c>
      <c r="M103">
        <f t="shared" si="124"/>
        <v>-13</v>
      </c>
      <c r="N103">
        <f t="shared" si="125"/>
        <v>2456746.166666667</v>
      </c>
      <c r="O103">
        <f t="shared" si="89"/>
        <v>7.9449039617955674E-4</v>
      </c>
      <c r="P103">
        <f t="shared" si="126"/>
        <v>2456746.1674611573</v>
      </c>
      <c r="Q103">
        <f t="shared" si="127"/>
        <v>0.14240020427535416</v>
      </c>
      <c r="R103">
        <f t="shared" si="128"/>
        <v>6.9830435900012162</v>
      </c>
      <c r="S103">
        <f t="shared" si="129"/>
        <v>83.801216438749179</v>
      </c>
      <c r="T103">
        <f t="shared" si="130"/>
        <v>1.9067143717201203</v>
      </c>
      <c r="U103">
        <f t="shared" si="131"/>
        <v>0.1218771024558062</v>
      </c>
      <c r="V103">
        <f t="shared" si="132"/>
        <v>1.4626071440325701</v>
      </c>
      <c r="W103">
        <f t="shared" si="133"/>
        <v>1.6702619191420437E-2</v>
      </c>
      <c r="X103">
        <f t="shared" si="134"/>
        <v>8.8897579617213367</v>
      </c>
      <c r="Y103">
        <f t="shared" si="135"/>
        <v>85.707930810469293</v>
      </c>
      <c r="Z103">
        <f t="shared" si="136"/>
        <v>1.4958855877141812</v>
      </c>
      <c r="AA103">
        <f t="shared" si="137"/>
        <v>209.6231214796305</v>
      </c>
      <c r="AB103">
        <f t="shared" si="138"/>
        <v>3.6586136581275999</v>
      </c>
      <c r="AC103">
        <f t="shared" si="139"/>
        <v>23.437439313535567</v>
      </c>
      <c r="AD103">
        <f t="shared" si="140"/>
        <v>-2.067880220627405E-3</v>
      </c>
      <c r="AE103">
        <f t="shared" si="141"/>
        <v>23.435371433314938</v>
      </c>
      <c r="AF103">
        <f t="shared" si="142"/>
        <v>2456745.5</v>
      </c>
      <c r="AG103">
        <f t="shared" si="143"/>
        <v>0.14238193018480494</v>
      </c>
      <c r="AH103">
        <f t="shared" si="144"/>
        <v>12.421316974063132</v>
      </c>
      <c r="AI103">
        <f t="shared" si="145"/>
        <v>4.4651235236631308</v>
      </c>
      <c r="AJ103">
        <f t="shared" si="146"/>
        <v>0.40902439293916837</v>
      </c>
      <c r="AK103">
        <f t="shared" si="147"/>
        <v>11.88612352366313</v>
      </c>
      <c r="AL103">
        <f t="shared" si="179"/>
        <v>170.12815539709331</v>
      </c>
      <c r="AM103">
        <f t="shared" si="148"/>
        <v>2.9692964620238391</v>
      </c>
      <c r="AN103">
        <f t="shared" si="149"/>
        <v>0.99847391223054194</v>
      </c>
      <c r="AO103" t="s">
        <v>137</v>
      </c>
      <c r="AP103">
        <f t="shared" si="150"/>
        <v>8.8864306808632385</v>
      </c>
      <c r="AQ103">
        <f t="shared" si="151"/>
        <v>8</v>
      </c>
      <c r="AR103">
        <f t="shared" si="152"/>
        <v>53</v>
      </c>
      <c r="AS103">
        <f t="shared" si="153"/>
        <v>11</v>
      </c>
      <c r="AT103">
        <f t="shared" si="154"/>
        <v>0.15509747413130498</v>
      </c>
      <c r="AU103">
        <f t="shared" si="155"/>
        <v>8.1636974578536439</v>
      </c>
      <c r="AV103" s="18">
        <f t="shared" si="156"/>
        <v>0.54424649719024287</v>
      </c>
      <c r="AW103">
        <f t="shared" si="157"/>
        <v>0.14248339977623711</v>
      </c>
      <c r="AX103">
        <f t="shared" si="158"/>
        <v>3.5223270540048781</v>
      </c>
      <c r="AY103" t="str">
        <f t="shared" si="159"/>
        <v>POSITIF</v>
      </c>
      <c r="AZ103">
        <f t="shared" si="160"/>
        <v>3</v>
      </c>
      <c r="BA103">
        <f t="shared" si="161"/>
        <v>31</v>
      </c>
      <c r="BB103">
        <f t="shared" si="162"/>
        <v>20</v>
      </c>
      <c r="BC103">
        <f t="shared" si="163"/>
        <v>6.1476204424457247E-2</v>
      </c>
      <c r="BD103">
        <f t="shared" si="164"/>
        <v>1.2392647045213299</v>
      </c>
      <c r="BE103">
        <f t="shared" si="165"/>
        <v>-0.12222152900771403</v>
      </c>
      <c r="BF103">
        <f t="shared" si="166"/>
        <v>1.9428132568574878</v>
      </c>
      <c r="BG103">
        <f t="shared" si="167"/>
        <v>60.610345972551407</v>
      </c>
      <c r="BH103">
        <f t="shared" si="168"/>
        <v>0.54424649719024287</v>
      </c>
      <c r="BI103">
        <f t="shared" si="169"/>
        <v>240.61034597255141</v>
      </c>
      <c r="BJ103">
        <f t="shared" si="170"/>
        <v>240</v>
      </c>
      <c r="BK103">
        <f t="shared" si="171"/>
        <v>36</v>
      </c>
      <c r="BL103">
        <f t="shared" si="172"/>
        <v>37</v>
      </c>
      <c r="BM103">
        <f t="shared" si="173"/>
        <v>-79.573374492808071</v>
      </c>
      <c r="BN103" t="str">
        <f t="shared" si="174"/>
        <v>NEGATIF</v>
      </c>
      <c r="BO103">
        <f t="shared" si="175"/>
        <v>79</v>
      </c>
      <c r="BP103">
        <f t="shared" si="176"/>
        <v>34</v>
      </c>
      <c r="BQ103">
        <f t="shared" si="177"/>
        <v>24</v>
      </c>
    </row>
    <row r="104" spans="1:69">
      <c r="A104">
        <f t="shared" ref="A104" si="203">A102</f>
        <v>-7.0027777777777782</v>
      </c>
      <c r="B104">
        <f t="shared" si="194"/>
        <v>111.315</v>
      </c>
      <c r="C104">
        <f>INT(G3/15)</f>
        <v>7</v>
      </c>
      <c r="D104">
        <f>L3</f>
        <v>2014</v>
      </c>
      <c r="E104">
        <f>L2</f>
        <v>3</v>
      </c>
      <c r="F104">
        <f>L4-1</f>
        <v>29</v>
      </c>
      <c r="H104">
        <v>23</v>
      </c>
      <c r="I104">
        <v>15</v>
      </c>
      <c r="J104">
        <f t="shared" si="122"/>
        <v>23.25</v>
      </c>
      <c r="L104">
        <f t="shared" si="123"/>
        <v>20</v>
      </c>
      <c r="M104">
        <f t="shared" si="124"/>
        <v>-13</v>
      </c>
      <c r="N104">
        <f t="shared" si="125"/>
        <v>2456746.1770833335</v>
      </c>
      <c r="O104">
        <f t="shared" si="89"/>
        <v>7.9449039617955674E-4</v>
      </c>
      <c r="P104">
        <f t="shared" si="126"/>
        <v>2456746.1778778238</v>
      </c>
      <c r="Q104">
        <f t="shared" si="127"/>
        <v>0.14240048946814024</v>
      </c>
      <c r="R104">
        <f t="shared" si="128"/>
        <v>6.9933107498418394</v>
      </c>
      <c r="S104">
        <f t="shared" si="129"/>
        <v>83.811483108201173</v>
      </c>
      <c r="T104">
        <f t="shared" si="130"/>
        <v>1.9067443538668614</v>
      </c>
      <c r="U104">
        <f t="shared" si="131"/>
        <v>0.12205629819985361</v>
      </c>
      <c r="V104">
        <f t="shared" si="132"/>
        <v>1.4627863312177214</v>
      </c>
      <c r="W104">
        <f t="shared" si="133"/>
        <v>1.6702619179442338E-2</v>
      </c>
      <c r="X104">
        <f t="shared" si="134"/>
        <v>8.9000551037087003</v>
      </c>
      <c r="Y104">
        <f t="shared" si="135"/>
        <v>85.718227462068029</v>
      </c>
      <c r="Z104">
        <f t="shared" si="136"/>
        <v>1.4960652981865099</v>
      </c>
      <c r="AA104">
        <f t="shared" si="137"/>
        <v>209.62256987792185</v>
      </c>
      <c r="AB104">
        <f t="shared" si="138"/>
        <v>3.6586040308616243</v>
      </c>
      <c r="AC104">
        <f t="shared" si="139"/>
        <v>23.437439309826871</v>
      </c>
      <c r="AD104">
        <f t="shared" si="140"/>
        <v>-2.0679060868254127E-3</v>
      </c>
      <c r="AE104">
        <f t="shared" si="141"/>
        <v>23.435371403740046</v>
      </c>
      <c r="AF104">
        <f t="shared" si="142"/>
        <v>2456745.5</v>
      </c>
      <c r="AG104">
        <f t="shared" si="143"/>
        <v>0.14238193018480494</v>
      </c>
      <c r="AH104">
        <f t="shared" si="144"/>
        <v>12.421316974063132</v>
      </c>
      <c r="AI104">
        <f t="shared" si="145"/>
        <v>4.7158080010006316</v>
      </c>
      <c r="AJ104">
        <f t="shared" si="146"/>
        <v>0.40902439242298916</v>
      </c>
      <c r="AK104">
        <f t="shared" si="147"/>
        <v>12.136808001000631</v>
      </c>
      <c r="AL104">
        <f t="shared" si="179"/>
        <v>173.8789390314648</v>
      </c>
      <c r="AM104">
        <f t="shared" si="148"/>
        <v>3.0347599859735408</v>
      </c>
      <c r="AN104">
        <f t="shared" si="149"/>
        <v>0.99847689717920785</v>
      </c>
      <c r="AO104" t="s">
        <v>137</v>
      </c>
      <c r="AP104">
        <f t="shared" si="150"/>
        <v>8.8967277828469626</v>
      </c>
      <c r="AQ104">
        <f t="shared" si="151"/>
        <v>8</v>
      </c>
      <c r="AR104">
        <f t="shared" si="152"/>
        <v>53</v>
      </c>
      <c r="AS104">
        <f t="shared" si="153"/>
        <v>48</v>
      </c>
      <c r="AT104">
        <f t="shared" si="154"/>
        <v>0.15527719246433458</v>
      </c>
      <c r="AU104">
        <f t="shared" si="155"/>
        <v>8.1731809835446594</v>
      </c>
      <c r="AV104" s="18">
        <f t="shared" si="156"/>
        <v>0.54487873223631067</v>
      </c>
      <c r="AW104">
        <f t="shared" si="157"/>
        <v>0.1426489185242428</v>
      </c>
      <c r="AX104">
        <f t="shared" si="158"/>
        <v>3.5263808070947862</v>
      </c>
      <c r="AY104" t="str">
        <f t="shared" si="159"/>
        <v>POSITIF</v>
      </c>
      <c r="AZ104">
        <f t="shared" si="160"/>
        <v>3</v>
      </c>
      <c r="BA104">
        <f t="shared" si="161"/>
        <v>31</v>
      </c>
      <c r="BB104">
        <f t="shared" si="162"/>
        <v>34</v>
      </c>
      <c r="BC104">
        <f t="shared" si="163"/>
        <v>6.1546955762939032E-2</v>
      </c>
      <c r="BD104">
        <f t="shared" si="164"/>
        <v>1.0578500979939067</v>
      </c>
      <c r="BE104">
        <f t="shared" si="165"/>
        <v>-0.12222152900771403</v>
      </c>
      <c r="BF104">
        <f t="shared" si="166"/>
        <v>1.9428132568574878</v>
      </c>
      <c r="BG104">
        <f t="shared" si="167"/>
        <v>34.322017478055351</v>
      </c>
      <c r="BH104">
        <f t="shared" si="168"/>
        <v>0.54487873223631067</v>
      </c>
      <c r="BI104">
        <f t="shared" si="169"/>
        <v>214.32201747805536</v>
      </c>
      <c r="BJ104">
        <f t="shared" si="170"/>
        <v>214</v>
      </c>
      <c r="BK104">
        <f t="shared" si="171"/>
        <v>19</v>
      </c>
      <c r="BL104">
        <f t="shared" si="172"/>
        <v>19</v>
      </c>
      <c r="BM104">
        <f t="shared" si="173"/>
        <v>-82.983925799083764</v>
      </c>
      <c r="BN104" t="str">
        <f t="shared" si="174"/>
        <v>NEGATIF</v>
      </c>
      <c r="BO104">
        <f t="shared" si="175"/>
        <v>82</v>
      </c>
      <c r="BP104">
        <f t="shared" si="176"/>
        <v>59</v>
      </c>
      <c r="BQ104">
        <f t="shared" si="177"/>
        <v>2</v>
      </c>
    </row>
    <row r="105" spans="1:69">
      <c r="A105">
        <f t="shared" ref="A105" si="204">A103</f>
        <v>-7.0027777777777782</v>
      </c>
      <c r="B105">
        <f t="shared" si="194"/>
        <v>111.315</v>
      </c>
      <c r="C105">
        <f>INT(G3/15)</f>
        <v>7</v>
      </c>
      <c r="D105">
        <f>L3</f>
        <v>2014</v>
      </c>
      <c r="E105">
        <f>L2</f>
        <v>3</v>
      </c>
      <c r="F105">
        <f>L4-1</f>
        <v>29</v>
      </c>
      <c r="H105">
        <v>23</v>
      </c>
      <c r="I105">
        <v>30</v>
      </c>
      <c r="J105">
        <f t="shared" si="122"/>
        <v>23.5</v>
      </c>
      <c r="L105">
        <f t="shared" si="123"/>
        <v>20</v>
      </c>
      <c r="M105">
        <f t="shared" si="124"/>
        <v>-13</v>
      </c>
      <c r="N105">
        <f t="shared" si="125"/>
        <v>2456746.1875</v>
      </c>
      <c r="O105">
        <f t="shared" si="89"/>
        <v>7.9449039617955674E-4</v>
      </c>
      <c r="P105">
        <f t="shared" si="126"/>
        <v>2456746.1882944903</v>
      </c>
      <c r="Q105">
        <f t="shared" si="127"/>
        <v>0.14240077466092632</v>
      </c>
      <c r="R105">
        <f t="shared" si="128"/>
        <v>7.0035779096824626</v>
      </c>
      <c r="S105">
        <f t="shared" si="129"/>
        <v>83.821749777652258</v>
      </c>
      <c r="T105">
        <f t="shared" si="130"/>
        <v>1.9067742744538931</v>
      </c>
      <c r="U105">
        <f t="shared" si="131"/>
        <v>0.12223549394390103</v>
      </c>
      <c r="V105">
        <f t="shared" si="132"/>
        <v>1.4629655184028567</v>
      </c>
      <c r="W105">
        <f t="shared" si="133"/>
        <v>1.6702619167464242E-2</v>
      </c>
      <c r="X105">
        <f t="shared" si="134"/>
        <v>8.9103521841363555</v>
      </c>
      <c r="Y105">
        <f t="shared" si="135"/>
        <v>85.728524052106152</v>
      </c>
      <c r="Z105">
        <f t="shared" si="136"/>
        <v>1.4962450075844032</v>
      </c>
      <c r="AA105">
        <f t="shared" si="137"/>
        <v>209.6220182762132</v>
      </c>
      <c r="AB105">
        <f t="shared" si="138"/>
        <v>3.6585944035956484</v>
      </c>
      <c r="AC105">
        <f t="shared" si="139"/>
        <v>23.437439306118176</v>
      </c>
      <c r="AD105">
        <f t="shared" si="140"/>
        <v>-2.0679319725516085E-3</v>
      </c>
      <c r="AE105">
        <f t="shared" si="141"/>
        <v>23.435371374145625</v>
      </c>
      <c r="AF105">
        <f t="shared" si="142"/>
        <v>2456745.5</v>
      </c>
      <c r="AG105">
        <f t="shared" si="143"/>
        <v>0.14238193018480494</v>
      </c>
      <c r="AH105">
        <f t="shared" si="144"/>
        <v>12.421316974063132</v>
      </c>
      <c r="AI105">
        <f t="shared" si="145"/>
        <v>4.9664924783381323</v>
      </c>
      <c r="AJ105">
        <f t="shared" si="146"/>
        <v>0.40902439190646905</v>
      </c>
      <c r="AK105">
        <f t="shared" si="147"/>
        <v>12.387492478338132</v>
      </c>
      <c r="AL105">
        <f t="shared" si="179"/>
        <v>177.62972263983136</v>
      </c>
      <c r="AM105">
        <f t="shared" si="148"/>
        <v>3.1002235094693709</v>
      </c>
      <c r="AN105">
        <f t="shared" si="149"/>
        <v>0.99847988216803296</v>
      </c>
      <c r="AO105" t="s">
        <v>137</v>
      </c>
      <c r="AP105">
        <f t="shared" si="150"/>
        <v>8.9070248232707598</v>
      </c>
      <c r="AQ105">
        <f t="shared" si="151"/>
        <v>8</v>
      </c>
      <c r="AR105">
        <f t="shared" si="152"/>
        <v>54</v>
      </c>
      <c r="AS105">
        <f t="shared" si="153"/>
        <v>25</v>
      </c>
      <c r="AT105">
        <f t="shared" si="154"/>
        <v>0.15545690972294079</v>
      </c>
      <c r="AU105">
        <f t="shared" si="155"/>
        <v>8.1826645352406242</v>
      </c>
      <c r="AV105" s="18">
        <f t="shared" si="156"/>
        <v>0.54551096901604157</v>
      </c>
      <c r="AW105">
        <f t="shared" si="157"/>
        <v>0.14281443772612046</v>
      </c>
      <c r="AX105">
        <f t="shared" si="158"/>
        <v>3.5304344395708611</v>
      </c>
      <c r="AY105" t="str">
        <f t="shared" si="159"/>
        <v>POSITIF</v>
      </c>
      <c r="AZ105">
        <f t="shared" si="160"/>
        <v>3</v>
      </c>
      <c r="BA105">
        <f t="shared" si="161"/>
        <v>31</v>
      </c>
      <c r="BB105">
        <f t="shared" si="162"/>
        <v>49</v>
      </c>
      <c r="BC105">
        <f t="shared" si="163"/>
        <v>6.1617704996312313E-2</v>
      </c>
      <c r="BD105">
        <f t="shared" si="164"/>
        <v>0.59903221091910652</v>
      </c>
      <c r="BE105">
        <f t="shared" si="165"/>
        <v>-0.12222152900771403</v>
      </c>
      <c r="BF105">
        <f t="shared" si="166"/>
        <v>1.9428132568574878</v>
      </c>
      <c r="BG105">
        <f t="shared" si="167"/>
        <v>-21.688503776577377</v>
      </c>
      <c r="BH105">
        <f t="shared" si="168"/>
        <v>0.54551096901604157</v>
      </c>
      <c r="BI105">
        <f t="shared" si="169"/>
        <v>158.31149622342264</v>
      </c>
      <c r="BJ105">
        <f t="shared" si="170"/>
        <v>158</v>
      </c>
      <c r="BK105">
        <f t="shared" si="171"/>
        <v>18</v>
      </c>
      <c r="BL105">
        <f t="shared" si="172"/>
        <v>41</v>
      </c>
      <c r="BM105">
        <f t="shared" si="173"/>
        <v>-85.801632263027003</v>
      </c>
      <c r="BN105" t="str">
        <f t="shared" si="174"/>
        <v>NEGATIF</v>
      </c>
      <c r="BO105">
        <f t="shared" si="175"/>
        <v>85</v>
      </c>
      <c r="BP105">
        <f t="shared" si="176"/>
        <v>48</v>
      </c>
      <c r="BQ105">
        <f t="shared" si="177"/>
        <v>5</v>
      </c>
    </row>
    <row r="106" spans="1:69">
      <c r="A106">
        <f t="shared" ref="A106" si="205">A104</f>
        <v>-7.0027777777777782</v>
      </c>
      <c r="B106">
        <f t="shared" si="194"/>
        <v>111.315</v>
      </c>
      <c r="C106">
        <f>INT(G3/15)</f>
        <v>7</v>
      </c>
      <c r="D106">
        <f>L3</f>
        <v>2014</v>
      </c>
      <c r="E106">
        <f>L2</f>
        <v>3</v>
      </c>
      <c r="F106">
        <f>L4-1</f>
        <v>29</v>
      </c>
      <c r="H106">
        <v>23</v>
      </c>
      <c r="I106">
        <v>45</v>
      </c>
      <c r="J106">
        <f t="shared" si="122"/>
        <v>23.75</v>
      </c>
      <c r="L106">
        <f t="shared" si="123"/>
        <v>20</v>
      </c>
      <c r="M106">
        <f t="shared" si="124"/>
        <v>-13</v>
      </c>
      <c r="N106">
        <f t="shared" si="125"/>
        <v>2456746.197916667</v>
      </c>
      <c r="O106">
        <f t="shared" si="89"/>
        <v>7.9449039617955674E-4</v>
      </c>
      <c r="P106">
        <f t="shared" si="126"/>
        <v>2456746.1987111573</v>
      </c>
      <c r="Q106">
        <f t="shared" si="127"/>
        <v>0.14240105985372514</v>
      </c>
      <c r="R106">
        <f t="shared" si="128"/>
        <v>7.0138450699814712</v>
      </c>
      <c r="S106">
        <f t="shared" si="129"/>
        <v>83.832016447561728</v>
      </c>
      <c r="T106">
        <f t="shared" si="130"/>
        <v>1.9068041334822736</v>
      </c>
      <c r="U106">
        <f t="shared" si="131"/>
        <v>0.12241468969594876</v>
      </c>
      <c r="V106">
        <f t="shared" si="132"/>
        <v>1.4631447055959925</v>
      </c>
      <c r="W106">
        <f t="shared" si="133"/>
        <v>1.6702619155486143E-2</v>
      </c>
      <c r="X106">
        <f t="shared" si="134"/>
        <v>8.9206492034637446</v>
      </c>
      <c r="Y106">
        <f t="shared" si="135"/>
        <v>85.738820581043996</v>
      </c>
      <c r="Z106">
        <f t="shared" si="136"/>
        <v>1.4964247159158954</v>
      </c>
      <c r="AA106">
        <f t="shared" si="137"/>
        <v>209.62146667447993</v>
      </c>
      <c r="AB106">
        <f t="shared" si="138"/>
        <v>3.6585847763292434</v>
      </c>
      <c r="AC106">
        <f t="shared" si="139"/>
        <v>23.43743930240948</v>
      </c>
      <c r="AD106">
        <f t="shared" si="140"/>
        <v>-2.0679578778053853E-3</v>
      </c>
      <c r="AE106">
        <f t="shared" si="141"/>
        <v>23.435371344531674</v>
      </c>
      <c r="AF106">
        <f t="shared" si="142"/>
        <v>2456745.5</v>
      </c>
      <c r="AG106">
        <f t="shared" si="143"/>
        <v>0.14238193018480494</v>
      </c>
      <c r="AH106">
        <f t="shared" si="144"/>
        <v>12.421316974063132</v>
      </c>
      <c r="AI106">
        <f t="shared" si="145"/>
        <v>5.2171769556756296</v>
      </c>
      <c r="AJ106">
        <f t="shared" si="146"/>
        <v>0.40902439138960811</v>
      </c>
      <c r="AK106">
        <f t="shared" si="147"/>
        <v>12.638176955675629</v>
      </c>
      <c r="AL106">
        <f t="shared" si="179"/>
        <v>181.38050622167717</v>
      </c>
      <c r="AM106">
        <f t="shared" si="148"/>
        <v>3.1656870325023263</v>
      </c>
      <c r="AN106">
        <f t="shared" si="149"/>
        <v>0.99848286719705415</v>
      </c>
      <c r="AO106" t="s">
        <v>137</v>
      </c>
      <c r="AP106">
        <f t="shared" si="150"/>
        <v>8.9173218025940706</v>
      </c>
      <c r="AQ106">
        <f t="shared" si="151"/>
        <v>8</v>
      </c>
      <c r="AR106">
        <f t="shared" si="152"/>
        <v>55</v>
      </c>
      <c r="AS106">
        <f t="shared" si="153"/>
        <v>2</v>
      </c>
      <c r="AT106">
        <f t="shared" si="154"/>
        <v>0.15563662591514235</v>
      </c>
      <c r="AU106">
        <f t="shared" si="155"/>
        <v>8.1921481134572574</v>
      </c>
      <c r="AV106" s="18">
        <f t="shared" si="156"/>
        <v>0.54614320756381718</v>
      </c>
      <c r="AW106">
        <f t="shared" si="157"/>
        <v>0.14297995739087113</v>
      </c>
      <c r="AX106">
        <f t="shared" si="158"/>
        <v>3.5344879515037881</v>
      </c>
      <c r="AY106" t="str">
        <f t="shared" si="159"/>
        <v>POSITIF</v>
      </c>
      <c r="AZ106">
        <f t="shared" si="160"/>
        <v>3</v>
      </c>
      <c r="BA106">
        <f t="shared" si="161"/>
        <v>32</v>
      </c>
      <c r="BB106">
        <f t="shared" si="162"/>
        <v>4</v>
      </c>
      <c r="BC106">
        <f t="shared" si="163"/>
        <v>6.1688452125810769E-2</v>
      </c>
      <c r="BD106">
        <f t="shared" si="164"/>
        <v>-0.37853580073249987</v>
      </c>
      <c r="BE106">
        <f t="shared" si="165"/>
        <v>-0.12222152900771403</v>
      </c>
      <c r="BF106">
        <f t="shared" si="166"/>
        <v>1.9428132568574878</v>
      </c>
      <c r="BG106">
        <f t="shared" si="167"/>
        <v>-56.121046446781165</v>
      </c>
      <c r="BH106">
        <f t="shared" si="168"/>
        <v>0.54614320756381718</v>
      </c>
      <c r="BI106">
        <f t="shared" si="169"/>
        <v>123.87895355321884</v>
      </c>
      <c r="BJ106">
        <f t="shared" si="170"/>
        <v>123</v>
      </c>
      <c r="BK106">
        <f t="shared" si="171"/>
        <v>52</v>
      </c>
      <c r="BL106">
        <f t="shared" si="172"/>
        <v>44</v>
      </c>
      <c r="BM106">
        <f t="shared" si="173"/>
        <v>-86.269293679100755</v>
      </c>
      <c r="BN106" t="str">
        <f t="shared" si="174"/>
        <v>NEGATIF</v>
      </c>
      <c r="BO106">
        <f t="shared" si="175"/>
        <v>86</v>
      </c>
      <c r="BP106">
        <f t="shared" si="176"/>
        <v>16</v>
      </c>
      <c r="BQ106">
        <f t="shared" si="177"/>
        <v>9</v>
      </c>
    </row>
    <row r="107" spans="1:69">
      <c r="A107">
        <f t="shared" ref="A107" si="206">A105</f>
        <v>-7.0027777777777782</v>
      </c>
      <c r="B107">
        <f t="shared" si="194"/>
        <v>111.315</v>
      </c>
      <c r="C107">
        <f>INT(G3/15)</f>
        <v>7</v>
      </c>
      <c r="D107">
        <f>L3</f>
        <v>2014</v>
      </c>
      <c r="E107">
        <f>L2</f>
        <v>3</v>
      </c>
      <c r="F107">
        <f>L4-1</f>
        <v>29</v>
      </c>
      <c r="H107">
        <v>24</v>
      </c>
      <c r="I107">
        <v>0</v>
      </c>
      <c r="J107">
        <f t="shared" si="122"/>
        <v>24</v>
      </c>
      <c r="L107">
        <f t="shared" si="123"/>
        <v>20</v>
      </c>
      <c r="M107">
        <f t="shared" si="124"/>
        <v>-13</v>
      </c>
      <c r="N107">
        <f t="shared" si="125"/>
        <v>2456746.2083333335</v>
      </c>
      <c r="O107">
        <f t="shared" si="89"/>
        <v>7.9449039617955674E-4</v>
      </c>
      <c r="P107">
        <f t="shared" si="126"/>
        <v>2456746.2091278238</v>
      </c>
      <c r="Q107">
        <f t="shared" si="127"/>
        <v>0.14240134504651122</v>
      </c>
      <c r="R107">
        <f t="shared" si="128"/>
        <v>7.0241122298211849</v>
      </c>
      <c r="S107">
        <f t="shared" si="129"/>
        <v>83.842283117013721</v>
      </c>
      <c r="T107">
        <f t="shared" si="130"/>
        <v>1.9068339309490647</v>
      </c>
      <c r="U107">
        <f t="shared" si="131"/>
        <v>0.1225938854399803</v>
      </c>
      <c r="V107">
        <f t="shared" si="132"/>
        <v>1.4633238927811436</v>
      </c>
      <c r="W107">
        <f t="shared" si="133"/>
        <v>1.6702619143508048E-2</v>
      </c>
      <c r="X107">
        <f t="shared" si="134"/>
        <v>8.9309461607702492</v>
      </c>
      <c r="Y107">
        <f t="shared" si="135"/>
        <v>85.749117047962784</v>
      </c>
      <c r="Z107">
        <f t="shared" si="136"/>
        <v>1.4966044231649509</v>
      </c>
      <c r="AA107">
        <f t="shared" si="137"/>
        <v>209.62091507277128</v>
      </c>
      <c r="AB107">
        <f t="shared" si="138"/>
        <v>3.6585751490632679</v>
      </c>
      <c r="AC107">
        <f t="shared" si="139"/>
        <v>23.437439298700784</v>
      </c>
      <c r="AD107">
        <f t="shared" si="140"/>
        <v>-2.0679838025826629E-3</v>
      </c>
      <c r="AE107">
        <f t="shared" si="141"/>
        <v>23.435371314898202</v>
      </c>
      <c r="AF107">
        <f t="shared" si="142"/>
        <v>2456745.5</v>
      </c>
      <c r="AG107">
        <f t="shared" si="143"/>
        <v>0.14238193018480494</v>
      </c>
      <c r="AH107">
        <f t="shared" si="144"/>
        <v>12.421316974063132</v>
      </c>
      <c r="AI107">
        <f t="shared" si="145"/>
        <v>5.4678614330131303</v>
      </c>
      <c r="AJ107">
        <f t="shared" si="146"/>
        <v>0.40902439087240644</v>
      </c>
      <c r="AK107">
        <f t="shared" si="147"/>
        <v>12.88886143301313</v>
      </c>
      <c r="AL107">
        <f t="shared" si="179"/>
        <v>185.1312897777577</v>
      </c>
      <c r="AM107">
        <f t="shared" si="148"/>
        <v>3.231150555085593</v>
      </c>
      <c r="AN107">
        <f t="shared" si="149"/>
        <v>0.99848585226590869</v>
      </c>
      <c r="AO107" t="s">
        <v>137</v>
      </c>
      <c r="AP107">
        <f t="shared" si="150"/>
        <v>8.9276187198962784</v>
      </c>
      <c r="AQ107">
        <f t="shared" si="151"/>
        <v>8</v>
      </c>
      <c r="AR107">
        <f t="shared" si="152"/>
        <v>55</v>
      </c>
      <c r="AS107">
        <f t="shared" si="153"/>
        <v>39</v>
      </c>
      <c r="AT107">
        <f t="shared" si="154"/>
        <v>0.15581634102487146</v>
      </c>
      <c r="AU107">
        <f t="shared" si="155"/>
        <v>8.2016317174392359</v>
      </c>
      <c r="AV107" s="18">
        <f t="shared" si="156"/>
        <v>0.54677544782928245</v>
      </c>
      <c r="AW107">
        <f t="shared" si="157"/>
        <v>0.1431454775053119</v>
      </c>
      <c r="AX107">
        <f t="shared" si="158"/>
        <v>3.5385413424209822</v>
      </c>
      <c r="AY107" t="str">
        <f t="shared" si="159"/>
        <v>POSITIF</v>
      </c>
      <c r="AZ107">
        <f t="shared" si="160"/>
        <v>3</v>
      </c>
      <c r="BA107">
        <f t="shared" si="161"/>
        <v>32</v>
      </c>
      <c r="BB107">
        <f t="shared" si="162"/>
        <v>18</v>
      </c>
      <c r="BC107">
        <f t="shared" si="163"/>
        <v>6.1759197143186235E-2</v>
      </c>
      <c r="BD107">
        <f t="shared" si="164"/>
        <v>-0.97949704016099592</v>
      </c>
      <c r="BE107">
        <f t="shared" si="165"/>
        <v>-0.12222152900771403</v>
      </c>
      <c r="BF107">
        <f t="shared" si="166"/>
        <v>1.9428132568574878</v>
      </c>
      <c r="BG107">
        <f t="shared" si="167"/>
        <v>-69.084352893571563</v>
      </c>
      <c r="BH107">
        <f t="shared" si="168"/>
        <v>0.54677544782928245</v>
      </c>
      <c r="BI107">
        <f t="shared" si="169"/>
        <v>110.91564710642844</v>
      </c>
      <c r="BJ107">
        <f t="shared" si="170"/>
        <v>110</v>
      </c>
      <c r="BK107">
        <f t="shared" si="171"/>
        <v>54</v>
      </c>
      <c r="BL107">
        <f t="shared" si="172"/>
        <v>56</v>
      </c>
      <c r="BM107">
        <f t="shared" si="173"/>
        <v>-83.827433321398118</v>
      </c>
      <c r="BN107" t="str">
        <f t="shared" si="174"/>
        <v>NEGATIF</v>
      </c>
      <c r="BO107">
        <f t="shared" si="175"/>
        <v>83</v>
      </c>
      <c r="BP107">
        <f t="shared" si="176"/>
        <v>49</v>
      </c>
      <c r="BQ107">
        <f t="shared" si="177"/>
        <v>38</v>
      </c>
    </row>
    <row r="108" spans="1:69">
      <c r="A108">
        <f t="shared" ref="A108" si="207">A106</f>
        <v>-7.0027777777777782</v>
      </c>
      <c r="B108">
        <f t="shared" si="194"/>
        <v>111.315</v>
      </c>
      <c r="C108">
        <f>INT(G3/15)</f>
        <v>7</v>
      </c>
      <c r="D108">
        <f>L3</f>
        <v>2014</v>
      </c>
      <c r="E108">
        <f>L2</f>
        <v>3</v>
      </c>
      <c r="F108">
        <f>L4-1</f>
        <v>29</v>
      </c>
      <c r="H108">
        <v>24</v>
      </c>
      <c r="I108">
        <v>15</v>
      </c>
      <c r="J108">
        <f t="shared" si="122"/>
        <v>24.25</v>
      </c>
      <c r="L108">
        <f t="shared" si="123"/>
        <v>20</v>
      </c>
      <c r="M108">
        <f t="shared" si="124"/>
        <v>-13</v>
      </c>
      <c r="N108">
        <f t="shared" si="125"/>
        <v>2456746.21875</v>
      </c>
      <c r="O108">
        <f t="shared" si="89"/>
        <v>7.9449039617955674E-4</v>
      </c>
      <c r="P108">
        <f t="shared" si="126"/>
        <v>2456746.2195444903</v>
      </c>
      <c r="Q108">
        <f t="shared" si="127"/>
        <v>0.14240163023929731</v>
      </c>
      <c r="R108">
        <f t="shared" si="128"/>
        <v>7.0343793896618081</v>
      </c>
      <c r="S108">
        <f t="shared" si="129"/>
        <v>83.852549786464806</v>
      </c>
      <c r="T108">
        <f t="shared" si="130"/>
        <v>1.9068636668553238</v>
      </c>
      <c r="U108">
        <f t="shared" si="131"/>
        <v>0.12277308118402772</v>
      </c>
      <c r="V108">
        <f t="shared" si="132"/>
        <v>1.4635030799662789</v>
      </c>
      <c r="W108">
        <f t="shared" si="133"/>
        <v>1.6702619131529949E-2</v>
      </c>
      <c r="X108">
        <f t="shared" si="134"/>
        <v>8.9412430565171324</v>
      </c>
      <c r="Y108">
        <f t="shared" si="135"/>
        <v>85.759413453320136</v>
      </c>
      <c r="Z108">
        <f t="shared" si="136"/>
        <v>1.4967841293395567</v>
      </c>
      <c r="AA108">
        <f t="shared" si="137"/>
        <v>209.62036347106263</v>
      </c>
      <c r="AB108">
        <f t="shared" si="138"/>
        <v>3.6585655217972923</v>
      </c>
      <c r="AC108">
        <f t="shared" si="139"/>
        <v>23.437439294992089</v>
      </c>
      <c r="AD108">
        <f t="shared" si="140"/>
        <v>-2.0680097468828294E-3</v>
      </c>
      <c r="AE108">
        <f t="shared" si="141"/>
        <v>23.435371285245207</v>
      </c>
      <c r="AF108">
        <f t="shared" si="142"/>
        <v>2456745.5</v>
      </c>
      <c r="AG108">
        <f t="shared" si="143"/>
        <v>0.14238193018480494</v>
      </c>
      <c r="AH108">
        <f t="shared" si="144"/>
        <v>12.421316974063132</v>
      </c>
      <c r="AI108">
        <f t="shared" si="145"/>
        <v>5.7185459103506311</v>
      </c>
      <c r="AJ108">
        <f t="shared" si="146"/>
        <v>0.40902439035486404</v>
      </c>
      <c r="AK108">
        <f t="shared" si="147"/>
        <v>13.13954591035063</v>
      </c>
      <c r="AL108">
        <f t="shared" si="179"/>
        <v>188.88207330755552</v>
      </c>
      <c r="AM108">
        <f t="shared" si="148"/>
        <v>3.29661407721014</v>
      </c>
      <c r="AN108">
        <f t="shared" si="149"/>
        <v>0.99848883737463268</v>
      </c>
      <c r="AO108" t="s">
        <v>137</v>
      </c>
      <c r="AP108">
        <f t="shared" si="150"/>
        <v>8.9379155756386464</v>
      </c>
      <c r="AQ108">
        <f t="shared" si="151"/>
        <v>8</v>
      </c>
      <c r="AR108">
        <f t="shared" si="152"/>
        <v>56</v>
      </c>
      <c r="AS108">
        <f t="shared" si="153"/>
        <v>16</v>
      </c>
      <c r="AT108">
        <f t="shared" si="154"/>
        <v>0.15599605506017866</v>
      </c>
      <c r="AU108">
        <f t="shared" si="155"/>
        <v>8.2111153477039327</v>
      </c>
      <c r="AV108" s="18">
        <f t="shared" si="156"/>
        <v>0.54740768984692889</v>
      </c>
      <c r="AW108">
        <f t="shared" si="157"/>
        <v>0.14331099807847264</v>
      </c>
      <c r="AX108">
        <f t="shared" si="158"/>
        <v>3.542594612393855</v>
      </c>
      <c r="AY108" t="str">
        <f t="shared" si="159"/>
        <v>POSITIF</v>
      </c>
      <c r="AZ108">
        <f t="shared" si="160"/>
        <v>3</v>
      </c>
      <c r="BA108">
        <f t="shared" si="161"/>
        <v>32</v>
      </c>
      <c r="BB108">
        <f t="shared" si="162"/>
        <v>33</v>
      </c>
      <c r="BC108">
        <f t="shared" si="163"/>
        <v>6.1829940049685089E-2</v>
      </c>
      <c r="BD108">
        <f t="shared" si="164"/>
        <v>-1.2057494196024954</v>
      </c>
      <c r="BE108">
        <f t="shared" si="165"/>
        <v>-0.12222152900771403</v>
      </c>
      <c r="BF108">
        <f t="shared" si="166"/>
        <v>1.9428132568574878</v>
      </c>
      <c r="BG108">
        <f t="shared" si="167"/>
        <v>-75.282133824708808</v>
      </c>
      <c r="BH108">
        <f t="shared" si="168"/>
        <v>0.54740768984692889</v>
      </c>
      <c r="BI108">
        <f t="shared" si="169"/>
        <v>104.71786617529119</v>
      </c>
      <c r="BJ108">
        <f t="shared" si="170"/>
        <v>104</v>
      </c>
      <c r="BK108">
        <f t="shared" si="171"/>
        <v>43</v>
      </c>
      <c r="BL108">
        <f t="shared" si="172"/>
        <v>4</v>
      </c>
      <c r="BM108">
        <f t="shared" si="173"/>
        <v>-80.504098332813314</v>
      </c>
      <c r="BN108" t="str">
        <f t="shared" si="174"/>
        <v>NEGATIF</v>
      </c>
      <c r="BO108">
        <f t="shared" si="175"/>
        <v>80</v>
      </c>
      <c r="BP108">
        <f t="shared" si="176"/>
        <v>30</v>
      </c>
      <c r="BQ108">
        <f t="shared" si="177"/>
        <v>14</v>
      </c>
    </row>
    <row r="109" spans="1:69">
      <c r="A109">
        <f t="shared" ref="A109" si="208">A107</f>
        <v>-7.0027777777777782</v>
      </c>
      <c r="B109">
        <f t="shared" si="194"/>
        <v>111.315</v>
      </c>
      <c r="C109">
        <f>INT(G3/15)</f>
        <v>7</v>
      </c>
      <c r="D109">
        <f>L3</f>
        <v>2014</v>
      </c>
      <c r="E109">
        <f>L2</f>
        <v>3</v>
      </c>
      <c r="F109">
        <f>L4-1</f>
        <v>29</v>
      </c>
      <c r="H109">
        <v>24</v>
      </c>
      <c r="I109">
        <v>30</v>
      </c>
      <c r="J109">
        <f t="shared" si="122"/>
        <v>24.5</v>
      </c>
      <c r="L109">
        <f t="shared" si="123"/>
        <v>20</v>
      </c>
      <c r="M109">
        <f t="shared" si="124"/>
        <v>-13</v>
      </c>
      <c r="N109">
        <f t="shared" si="125"/>
        <v>2456746.229166667</v>
      </c>
      <c r="O109">
        <f t="shared" si="89"/>
        <v>7.9449039617955674E-4</v>
      </c>
      <c r="P109">
        <f t="shared" si="126"/>
        <v>2456746.2299611573</v>
      </c>
      <c r="Q109">
        <f t="shared" si="127"/>
        <v>0.14240191543209613</v>
      </c>
      <c r="R109">
        <f t="shared" si="128"/>
        <v>7.0446465499608166</v>
      </c>
      <c r="S109">
        <f t="shared" si="129"/>
        <v>83.862816456375185</v>
      </c>
      <c r="T109">
        <f t="shared" si="130"/>
        <v>1.906893341202109</v>
      </c>
      <c r="U109">
        <f t="shared" si="131"/>
        <v>0.12295227693607547</v>
      </c>
      <c r="V109">
        <f t="shared" si="132"/>
        <v>1.4636822671594305</v>
      </c>
      <c r="W109">
        <f t="shared" si="133"/>
        <v>1.6702619119551853E-2</v>
      </c>
      <c r="X109">
        <f t="shared" si="134"/>
        <v>8.9515398911629251</v>
      </c>
      <c r="Y109">
        <f t="shared" si="135"/>
        <v>85.769709797577292</v>
      </c>
      <c r="Z109">
        <f t="shared" si="136"/>
        <v>1.4969638344477629</v>
      </c>
      <c r="AA109">
        <f t="shared" si="137"/>
        <v>209.61981186932931</v>
      </c>
      <c r="AB109">
        <f t="shared" si="138"/>
        <v>3.658555894530886</v>
      </c>
      <c r="AC109">
        <f t="shared" si="139"/>
        <v>23.437439291283393</v>
      </c>
      <c r="AD109">
        <f t="shared" si="140"/>
        <v>-2.0680357107052739E-3</v>
      </c>
      <c r="AE109">
        <f t="shared" si="141"/>
        <v>23.435371255572687</v>
      </c>
      <c r="AF109">
        <f t="shared" si="142"/>
        <v>2456745.5</v>
      </c>
      <c r="AG109">
        <f t="shared" si="143"/>
        <v>0.14238193018480494</v>
      </c>
      <c r="AH109">
        <f t="shared" si="144"/>
        <v>12.421316974063132</v>
      </c>
      <c r="AI109">
        <f t="shared" si="145"/>
        <v>5.9692303876881319</v>
      </c>
      <c r="AJ109">
        <f t="shared" si="146"/>
        <v>0.40902438983698086</v>
      </c>
      <c r="AK109">
        <f t="shared" si="147"/>
        <v>13.390230387688131</v>
      </c>
      <c r="AL109">
        <f t="shared" si="179"/>
        <v>192.63285681055575</v>
      </c>
      <c r="AM109">
        <f t="shared" si="148"/>
        <v>3.3620775988669807</v>
      </c>
      <c r="AN109">
        <f t="shared" si="149"/>
        <v>0.99849182252326329</v>
      </c>
      <c r="AO109" t="s">
        <v>137</v>
      </c>
      <c r="AP109">
        <f t="shared" si="150"/>
        <v>8.9482123702797036</v>
      </c>
      <c r="AQ109">
        <f t="shared" si="151"/>
        <v>8</v>
      </c>
      <c r="AR109">
        <f t="shared" si="152"/>
        <v>56</v>
      </c>
      <c r="AS109">
        <f t="shared" si="153"/>
        <v>53</v>
      </c>
      <c r="AT109">
        <f t="shared" si="154"/>
        <v>0.15617576802906682</v>
      </c>
      <c r="AU109">
        <f t="shared" si="155"/>
        <v>8.2205990047662176</v>
      </c>
      <c r="AV109" s="18">
        <f t="shared" si="156"/>
        <v>0.54803993365108117</v>
      </c>
      <c r="AW109">
        <f t="shared" si="157"/>
        <v>0.14347651911933954</v>
      </c>
      <c r="AX109">
        <f t="shared" si="158"/>
        <v>3.5466477614927299</v>
      </c>
      <c r="AY109" t="str">
        <f t="shared" si="159"/>
        <v>POSITIF</v>
      </c>
      <c r="AZ109">
        <f t="shared" si="160"/>
        <v>3</v>
      </c>
      <c r="BA109">
        <f t="shared" si="161"/>
        <v>32</v>
      </c>
      <c r="BB109">
        <f t="shared" si="162"/>
        <v>47</v>
      </c>
      <c r="BC109">
        <f t="shared" si="163"/>
        <v>6.1900680846534696E-2</v>
      </c>
      <c r="BD109">
        <f t="shared" si="164"/>
        <v>-1.3139211031681604</v>
      </c>
      <c r="BE109">
        <f t="shared" si="165"/>
        <v>-0.12222152900771403</v>
      </c>
      <c r="BF109">
        <f t="shared" si="166"/>
        <v>1.9428132568574878</v>
      </c>
      <c r="BG109">
        <f t="shared" si="167"/>
        <v>-78.892271965216409</v>
      </c>
      <c r="BH109">
        <f t="shared" si="168"/>
        <v>0.54803993365108117</v>
      </c>
      <c r="BI109">
        <f t="shared" si="169"/>
        <v>101.10772803478359</v>
      </c>
      <c r="BJ109">
        <f t="shared" si="170"/>
        <v>101</v>
      </c>
      <c r="BK109">
        <f t="shared" si="171"/>
        <v>6</v>
      </c>
      <c r="BL109">
        <f t="shared" si="172"/>
        <v>27</v>
      </c>
      <c r="BM109">
        <f t="shared" si="173"/>
        <v>-76.956592900658407</v>
      </c>
      <c r="BN109" t="str">
        <f t="shared" si="174"/>
        <v>NEGATIF</v>
      </c>
      <c r="BO109">
        <f t="shared" si="175"/>
        <v>76</v>
      </c>
      <c r="BP109">
        <f t="shared" si="176"/>
        <v>57</v>
      </c>
      <c r="BQ109">
        <f t="shared" si="177"/>
        <v>23</v>
      </c>
    </row>
    <row r="110" spans="1:69">
      <c r="A110">
        <f t="shared" ref="A110:A111" si="209">A108</f>
        <v>-7.0027777777777782</v>
      </c>
      <c r="B110">
        <f t="shared" si="194"/>
        <v>111.315</v>
      </c>
      <c r="C110">
        <f>INT(G3/15)</f>
        <v>7</v>
      </c>
      <c r="D110">
        <f>L3</f>
        <v>2014</v>
      </c>
      <c r="E110">
        <f>L2</f>
        <v>3</v>
      </c>
      <c r="F110">
        <f>L4-1</f>
        <v>29</v>
      </c>
      <c r="H110">
        <v>24</v>
      </c>
      <c r="I110">
        <v>45</v>
      </c>
      <c r="J110">
        <f t="shared" si="122"/>
        <v>24.75</v>
      </c>
      <c r="L110">
        <f t="shared" si="123"/>
        <v>20</v>
      </c>
      <c r="M110">
        <f t="shared" si="124"/>
        <v>-13</v>
      </c>
      <c r="N110">
        <f t="shared" si="125"/>
        <v>2456746.2395833335</v>
      </c>
      <c r="O110">
        <f t="shared" si="89"/>
        <v>7.9449039617955674E-4</v>
      </c>
      <c r="P110">
        <f t="shared" si="126"/>
        <v>2456746.2403778238</v>
      </c>
      <c r="Q110">
        <f t="shared" si="127"/>
        <v>0.14240220062488221</v>
      </c>
      <c r="R110">
        <f t="shared" si="128"/>
        <v>7.0549137098014398</v>
      </c>
      <c r="S110">
        <f t="shared" si="129"/>
        <v>83.87308312582627</v>
      </c>
      <c r="T110">
        <f t="shared" si="130"/>
        <v>1.9069229539864965</v>
      </c>
      <c r="U110">
        <f t="shared" si="131"/>
        <v>0.12313147268012288</v>
      </c>
      <c r="V110">
        <f t="shared" si="132"/>
        <v>1.4638614543445658</v>
      </c>
      <c r="W110">
        <f t="shared" si="133"/>
        <v>1.6702619107573754E-2</v>
      </c>
      <c r="X110">
        <f t="shared" si="134"/>
        <v>8.9618366637879365</v>
      </c>
      <c r="Y110">
        <f t="shared" si="135"/>
        <v>85.780006079812765</v>
      </c>
      <c r="Z110">
        <f t="shared" si="136"/>
        <v>1.4971435384734866</v>
      </c>
      <c r="AA110">
        <f t="shared" si="137"/>
        <v>209.61926026762066</v>
      </c>
      <c r="AB110">
        <f t="shared" si="138"/>
        <v>3.6585462672649105</v>
      </c>
      <c r="AC110">
        <f t="shared" si="139"/>
        <v>23.437439287574698</v>
      </c>
      <c r="AD110">
        <f t="shared" si="140"/>
        <v>-2.0680616940459014E-3</v>
      </c>
      <c r="AE110">
        <f t="shared" si="141"/>
        <v>23.435371225880651</v>
      </c>
      <c r="AF110">
        <f t="shared" si="142"/>
        <v>2456745.5</v>
      </c>
      <c r="AG110">
        <f t="shared" si="143"/>
        <v>0.14238193018480494</v>
      </c>
      <c r="AH110">
        <f t="shared" si="144"/>
        <v>12.421316974063132</v>
      </c>
      <c r="AI110">
        <f t="shared" si="145"/>
        <v>6.2199148650256291</v>
      </c>
      <c r="AJ110">
        <f t="shared" si="146"/>
        <v>0.40902438931875712</v>
      </c>
      <c r="AK110">
        <f t="shared" si="147"/>
        <v>13.640914865025628</v>
      </c>
      <c r="AL110">
        <f t="shared" si="179"/>
        <v>196.38364028751286</v>
      </c>
      <c r="AM110">
        <f t="shared" si="148"/>
        <v>3.4275411200692831</v>
      </c>
      <c r="AN110">
        <f t="shared" si="149"/>
        <v>0.99849480771143684</v>
      </c>
      <c r="AO110" t="s">
        <v>137</v>
      </c>
      <c r="AP110">
        <f t="shared" si="150"/>
        <v>8.958509102899761</v>
      </c>
      <c r="AQ110">
        <f t="shared" si="151"/>
        <v>8</v>
      </c>
      <c r="AR110">
        <f t="shared" si="152"/>
        <v>57</v>
      </c>
      <c r="AS110">
        <f t="shared" si="153"/>
        <v>30</v>
      </c>
      <c r="AT110">
        <f t="shared" si="154"/>
        <v>0.15635547991548432</v>
      </c>
      <c r="AU110">
        <f t="shared" si="155"/>
        <v>8.2300826878715636</v>
      </c>
      <c r="AV110" s="18">
        <f t="shared" si="156"/>
        <v>0.54867217919143763</v>
      </c>
      <c r="AW110">
        <f t="shared" si="157"/>
        <v>0.14364204061474356</v>
      </c>
      <c r="AX110">
        <f t="shared" si="158"/>
        <v>3.5507007892454205</v>
      </c>
      <c r="AY110" t="str">
        <f t="shared" si="159"/>
        <v>POSITIF</v>
      </c>
      <c r="AZ110">
        <f t="shared" si="160"/>
        <v>3</v>
      </c>
      <c r="BA110">
        <f t="shared" si="161"/>
        <v>33</v>
      </c>
      <c r="BB110">
        <f t="shared" si="162"/>
        <v>2</v>
      </c>
      <c r="BC110">
        <f t="shared" si="163"/>
        <v>6.1971419525493857E-2</v>
      </c>
      <c r="BD110">
        <f t="shared" si="164"/>
        <v>-1.3769299001718438</v>
      </c>
      <c r="BE110">
        <f t="shared" si="165"/>
        <v>-0.12222152900771403</v>
      </c>
      <c r="BF110">
        <f t="shared" si="166"/>
        <v>1.9428132568574878</v>
      </c>
      <c r="BG110">
        <f t="shared" si="167"/>
        <v>180</v>
      </c>
      <c r="BH110">
        <f t="shared" si="168"/>
        <v>0.54867217919143763</v>
      </c>
      <c r="BI110">
        <f t="shared" si="169"/>
        <v>0</v>
      </c>
      <c r="BJ110">
        <f t="shared" si="170"/>
        <v>0</v>
      </c>
      <c r="BK110">
        <f t="shared" si="171"/>
        <v>0</v>
      </c>
      <c r="BL110">
        <f t="shared" si="172"/>
        <v>0</v>
      </c>
      <c r="BM110">
        <f t="shared" si="173"/>
        <v>-73.327505639760929</v>
      </c>
      <c r="BN110" t="str">
        <f t="shared" si="174"/>
        <v>NEGATIF</v>
      </c>
      <c r="BO110">
        <f t="shared" si="175"/>
        <v>73</v>
      </c>
      <c r="BP110">
        <f t="shared" si="176"/>
        <v>19</v>
      </c>
      <c r="BQ110">
        <f t="shared" si="177"/>
        <v>39</v>
      </c>
    </row>
    <row r="111" spans="1:69">
      <c r="A111">
        <f t="shared" si="209"/>
        <v>-7.0027777777777782</v>
      </c>
      <c r="B111">
        <f t="shared" si="194"/>
        <v>111.315</v>
      </c>
      <c r="C111">
        <f>INT(G3/15)</f>
        <v>7</v>
      </c>
      <c r="AQ111">
        <f t="shared" si="151"/>
        <v>0</v>
      </c>
      <c r="AR111">
        <f t="shared" si="152"/>
        <v>0</v>
      </c>
      <c r="AS111">
        <f t="shared" si="153"/>
        <v>0</v>
      </c>
      <c r="AT111">
        <f t="shared" si="154"/>
        <v>0</v>
      </c>
      <c r="AU111">
        <f t="shared" si="155"/>
        <v>0</v>
      </c>
      <c r="AV111" s="18">
        <f t="shared" si="156"/>
        <v>0</v>
      </c>
      <c r="AW111">
        <f t="shared" si="157"/>
        <v>0</v>
      </c>
      <c r="AX111">
        <f t="shared" si="158"/>
        <v>0</v>
      </c>
      <c r="AY111" t="str">
        <f t="shared" si="159"/>
        <v>POSITIF</v>
      </c>
      <c r="AZ111">
        <f t="shared" si="160"/>
        <v>0</v>
      </c>
      <c r="BA111">
        <f t="shared" si="161"/>
        <v>0</v>
      </c>
      <c r="BB111">
        <f t="shared" si="162"/>
        <v>0</v>
      </c>
      <c r="BC111">
        <f t="shared" si="163"/>
        <v>0</v>
      </c>
      <c r="BD111">
        <f t="shared" si="164"/>
        <v>3.1415926535897931</v>
      </c>
      <c r="BE111">
        <f t="shared" si="165"/>
        <v>-0.12222152900771403</v>
      </c>
      <c r="BF111">
        <f t="shared" si="166"/>
        <v>1.9428132568574878</v>
      </c>
      <c r="BG111">
        <f t="shared" si="167"/>
        <v>-81.278097530767852</v>
      </c>
      <c r="BH111">
        <f t="shared" si="168"/>
        <v>0</v>
      </c>
      <c r="BI111">
        <f t="shared" si="169"/>
        <v>98.721902469232148</v>
      </c>
      <c r="BJ111">
        <f t="shared" si="170"/>
        <v>98</v>
      </c>
      <c r="BK111">
        <f t="shared" si="171"/>
        <v>43</v>
      </c>
      <c r="BL111">
        <f t="shared" si="172"/>
        <v>18</v>
      </c>
      <c r="BM111">
        <f t="shared" si="173"/>
        <v>82.99722222222222</v>
      </c>
      <c r="BN111" t="str">
        <f t="shared" si="174"/>
        <v>POSITIF</v>
      </c>
      <c r="BO111">
        <f t="shared" si="175"/>
        <v>82</v>
      </c>
      <c r="BP111">
        <f t="shared" si="176"/>
        <v>59</v>
      </c>
      <c r="BQ111">
        <f t="shared" si="177"/>
        <v>49</v>
      </c>
    </row>
    <row r="112" spans="1:69">
      <c r="A112">
        <f t="shared" ref="A112" si="210">A110</f>
        <v>-7.0027777777777782</v>
      </c>
      <c r="B112">
        <f t="shared" si="194"/>
        <v>111.315</v>
      </c>
      <c r="C112">
        <f>INT(G3/15)</f>
        <v>7</v>
      </c>
      <c r="D112">
        <f>L3</f>
        <v>2014</v>
      </c>
      <c r="E112">
        <f>L2</f>
        <v>3</v>
      </c>
      <c r="F112">
        <f>L4</f>
        <v>30</v>
      </c>
      <c r="H112">
        <v>1</v>
      </c>
      <c r="I112">
        <v>0</v>
      </c>
      <c r="J112">
        <f>H112+I112/60</f>
        <v>1</v>
      </c>
      <c r="L112">
        <f t="shared" si="123"/>
        <v>20</v>
      </c>
      <c r="M112">
        <f t="shared" si="124"/>
        <v>-13</v>
      </c>
      <c r="N112">
        <f t="shared" si="125"/>
        <v>2456746.25</v>
      </c>
      <c r="O112">
        <f>'delta T'!D19/86400</f>
        <v>7.945056621748444E-4</v>
      </c>
      <c r="P112">
        <f>N112+O112</f>
        <v>2456746.2507945057</v>
      </c>
      <c r="Q112">
        <f>(P112-2451545)/36525</f>
        <v>0.14240248581808898</v>
      </c>
      <c r="R112">
        <f t="shared" si="128"/>
        <v>7.0651808847869688</v>
      </c>
      <c r="S112">
        <f t="shared" si="129"/>
        <v>83.88334981042226</v>
      </c>
      <c r="T112">
        <f t="shared" si="130"/>
        <v>1.9069525052530965</v>
      </c>
      <c r="U112">
        <f t="shared" si="131"/>
        <v>0.12331066868849876</v>
      </c>
      <c r="V112">
        <f t="shared" si="132"/>
        <v>1.4640406417940297</v>
      </c>
      <c r="W112">
        <f t="shared" si="133"/>
        <v>1.6702619095595641E-2</v>
      </c>
      <c r="X112">
        <f t="shared" si="134"/>
        <v>8.9721333900400655</v>
      </c>
      <c r="Y112">
        <f t="shared" si="135"/>
        <v>85.790302315675362</v>
      </c>
      <c r="Z112">
        <f t="shared" si="136"/>
        <v>1.4973232416898508</v>
      </c>
      <c r="AA112">
        <f t="shared" si="137"/>
        <v>209.61870866509835</v>
      </c>
      <c r="AB112">
        <f t="shared" si="138"/>
        <v>3.6585366399847339</v>
      </c>
      <c r="AC112">
        <f t="shared" si="139"/>
        <v>23.437439283865999</v>
      </c>
      <c r="AD112">
        <f t="shared" si="140"/>
        <v>-2.0680876969424657E-3</v>
      </c>
      <c r="AE112">
        <f t="shared" si="141"/>
        <v>23.435371196169058</v>
      </c>
      <c r="AF112">
        <f t="shared" si="142"/>
        <v>2456746.5</v>
      </c>
      <c r="AG112">
        <f t="shared" si="143"/>
        <v>0.14240930869267626</v>
      </c>
      <c r="AH112">
        <f t="shared" si="144"/>
        <v>12.487026798683871</v>
      </c>
      <c r="AI112">
        <f t="shared" si="145"/>
        <v>6.4705993425838715</v>
      </c>
      <c r="AJ112">
        <f t="shared" si="146"/>
        <v>0.40902438880019198</v>
      </c>
      <c r="AK112">
        <f t="shared" si="147"/>
        <v>13.891599342583872</v>
      </c>
      <c r="AL112">
        <f t="shared" si="179"/>
        <v>200.13442372723316</v>
      </c>
      <c r="AM112">
        <f t="shared" si="148"/>
        <v>3.4930046406216806</v>
      </c>
      <c r="AN112">
        <f t="shared" si="149"/>
        <v>0.99849779294359353</v>
      </c>
      <c r="AO112" t="s">
        <v>137</v>
      </c>
      <c r="AP112">
        <f t="shared" si="150"/>
        <v>8.9688057891466588</v>
      </c>
      <c r="AQ112">
        <f t="shared" si="151"/>
        <v>8</v>
      </c>
      <c r="AR112">
        <f t="shared" si="152"/>
        <v>58</v>
      </c>
      <c r="AS112">
        <f t="shared" si="153"/>
        <v>7</v>
      </c>
      <c r="AT112">
        <f t="shared" si="154"/>
        <v>0.15653519099253752</v>
      </c>
      <c r="AU112">
        <f t="shared" si="155"/>
        <v>8.239566411524935</v>
      </c>
      <c r="AV112" s="18">
        <f t="shared" si="156"/>
        <v>0.54930442743499563</v>
      </c>
      <c r="AW112">
        <f t="shared" si="157"/>
        <v>0.14380756281784418</v>
      </c>
      <c r="AX112">
        <f t="shared" si="158"/>
        <v>3.5547537017009003</v>
      </c>
      <c r="AY112" t="str">
        <f t="shared" si="159"/>
        <v>POSITIF</v>
      </c>
      <c r="AZ112">
        <f t="shared" si="160"/>
        <v>3</v>
      </c>
      <c r="BA112">
        <f t="shared" si="161"/>
        <v>33</v>
      </c>
      <c r="BB112">
        <f t="shared" si="162"/>
        <v>17</v>
      </c>
      <c r="BC112">
        <f t="shared" si="163"/>
        <v>6.2042156192137064E-2</v>
      </c>
      <c r="BD112">
        <f t="shared" si="164"/>
        <v>-1.4185704116689721</v>
      </c>
      <c r="BE112">
        <f t="shared" si="165"/>
        <v>-0.12222152900771403</v>
      </c>
      <c r="BF112">
        <f t="shared" si="166"/>
        <v>1.9428132568574878</v>
      </c>
      <c r="BG112">
        <f t="shared" si="167"/>
        <v>-82.995653895450204</v>
      </c>
      <c r="BH112">
        <f t="shared" si="168"/>
        <v>0.54930442743499563</v>
      </c>
      <c r="BI112">
        <f t="shared" si="169"/>
        <v>97.004346104549796</v>
      </c>
      <c r="BJ112">
        <f t="shared" si="170"/>
        <v>97</v>
      </c>
      <c r="BK112">
        <f t="shared" si="171"/>
        <v>0</v>
      </c>
      <c r="BL112">
        <f t="shared" si="172"/>
        <v>15</v>
      </c>
      <c r="BM112">
        <f t="shared" si="173"/>
        <v>-69.660571101671039</v>
      </c>
      <c r="BN112" t="str">
        <f t="shared" si="174"/>
        <v>NEGATIF</v>
      </c>
      <c r="BO112">
        <f t="shared" si="175"/>
        <v>69</v>
      </c>
      <c r="BP112">
        <f t="shared" si="176"/>
        <v>39</v>
      </c>
      <c r="BQ112">
        <f t="shared" si="177"/>
        <v>38</v>
      </c>
    </row>
    <row r="113" spans="1:69">
      <c r="A113">
        <f t="shared" ref="A113" si="211">A111</f>
        <v>-7.0027777777777782</v>
      </c>
      <c r="B113">
        <f t="shared" si="194"/>
        <v>111.315</v>
      </c>
      <c r="C113">
        <f>INT(G3/15)</f>
        <v>7</v>
      </c>
      <c r="D113">
        <f>L3</f>
        <v>2014</v>
      </c>
      <c r="E113">
        <f>L2</f>
        <v>3</v>
      </c>
      <c r="F113">
        <f>L4</f>
        <v>30</v>
      </c>
      <c r="H113">
        <v>1</v>
      </c>
      <c r="I113">
        <v>15</v>
      </c>
      <c r="J113">
        <f t="shared" ref="J113:J176" si="212">H113+I113/60</f>
        <v>1.25</v>
      </c>
      <c r="L113">
        <f t="shared" si="123"/>
        <v>20</v>
      </c>
      <c r="M113">
        <f t="shared" si="124"/>
        <v>-13</v>
      </c>
      <c r="N113">
        <f t="shared" si="125"/>
        <v>2456746.260416667</v>
      </c>
      <c r="O113">
        <f>'delta T'!D19/86400</f>
        <v>7.945056621748444E-4</v>
      </c>
      <c r="P113">
        <f t="shared" ref="P113:P176" si="213">N113+O113</f>
        <v>2456746.2612111727</v>
      </c>
      <c r="Q113">
        <f t="shared" ref="Q113:Q176" si="214">(P113-2451545)/36525</f>
        <v>0.14240277101088783</v>
      </c>
      <c r="R113">
        <f t="shared" si="128"/>
        <v>7.0754480450868869</v>
      </c>
      <c r="S113">
        <f t="shared" si="129"/>
        <v>83.893616480332639</v>
      </c>
      <c r="T113">
        <f t="shared" si="130"/>
        <v>1.9069819949157765</v>
      </c>
      <c r="U113">
        <f t="shared" si="131"/>
        <v>0.12348986444056237</v>
      </c>
      <c r="V113">
        <f t="shared" si="132"/>
        <v>1.4642198289871813</v>
      </c>
      <c r="W113">
        <f t="shared" si="133"/>
        <v>1.6702619083617542E-2</v>
      </c>
      <c r="X113">
        <f t="shared" si="134"/>
        <v>8.9824300400026633</v>
      </c>
      <c r="Y113">
        <f t="shared" si="135"/>
        <v>85.800598475248421</v>
      </c>
      <c r="Z113">
        <f t="shared" si="136"/>
        <v>1.4975029435747114</v>
      </c>
      <c r="AA113">
        <f t="shared" si="137"/>
        <v>209.61815706336498</v>
      </c>
      <c r="AB113">
        <f t="shared" si="138"/>
        <v>3.6585270127183267</v>
      </c>
      <c r="AC113">
        <f t="shared" si="139"/>
        <v>23.437439280157303</v>
      </c>
      <c r="AD113">
        <f t="shared" si="140"/>
        <v>-2.0681137193176401E-3</v>
      </c>
      <c r="AE113">
        <f t="shared" si="141"/>
        <v>23.435371166437985</v>
      </c>
      <c r="AF113">
        <f t="shared" si="142"/>
        <v>2456746.5</v>
      </c>
      <c r="AG113">
        <f t="shared" si="143"/>
        <v>0.14240930869267626</v>
      </c>
      <c r="AH113">
        <f t="shared" si="144"/>
        <v>12.487026798683871</v>
      </c>
      <c r="AI113">
        <f t="shared" si="145"/>
        <v>6.7212838199213714</v>
      </c>
      <c r="AJ113">
        <f t="shared" si="146"/>
        <v>0.40902438828128684</v>
      </c>
      <c r="AK113">
        <f t="shared" si="147"/>
        <v>14.142283819921371</v>
      </c>
      <c r="AL113">
        <f t="shared" si="179"/>
        <v>203.88520715055623</v>
      </c>
      <c r="AM113">
        <f t="shared" si="148"/>
        <v>3.5584681608878923</v>
      </c>
      <c r="AN113">
        <f t="shared" si="149"/>
        <v>0.9985007782109635</v>
      </c>
      <c r="AO113" t="s">
        <v>137</v>
      </c>
      <c r="AP113">
        <f t="shared" si="150"/>
        <v>8.9791023991038639</v>
      </c>
      <c r="AQ113">
        <f t="shared" si="151"/>
        <v>8</v>
      </c>
      <c r="AR113">
        <f t="shared" si="152"/>
        <v>58</v>
      </c>
      <c r="AS113">
        <f t="shared" si="153"/>
        <v>44</v>
      </c>
      <c r="AT113">
        <f t="shared" si="154"/>
        <v>0.15671490073808436</v>
      </c>
      <c r="AU113">
        <f t="shared" si="155"/>
        <v>8.2490501482643452</v>
      </c>
      <c r="AV113" s="18">
        <f t="shared" si="156"/>
        <v>0.54993667655095635</v>
      </c>
      <c r="AW113">
        <f t="shared" si="157"/>
        <v>0.14397308524933922</v>
      </c>
      <c r="AX113">
        <f t="shared" si="158"/>
        <v>3.5588064869734581</v>
      </c>
      <c r="AY113" t="str">
        <f t="shared" si="159"/>
        <v>POSITIF</v>
      </c>
      <c r="AZ113">
        <f t="shared" si="160"/>
        <v>3</v>
      </c>
      <c r="BA113">
        <f t="shared" si="161"/>
        <v>33</v>
      </c>
      <c r="BB113">
        <f t="shared" si="162"/>
        <v>31</v>
      </c>
      <c r="BC113">
        <f t="shared" si="163"/>
        <v>6.2112890639019536E-2</v>
      </c>
      <c r="BD113">
        <f t="shared" si="164"/>
        <v>-1.4485474253212636</v>
      </c>
      <c r="BE113">
        <f t="shared" si="165"/>
        <v>-0.12222152900771403</v>
      </c>
      <c r="BF113">
        <f t="shared" si="166"/>
        <v>1.9428132568574878</v>
      </c>
      <c r="BG113">
        <f t="shared" si="167"/>
        <v>-84.3109927839524</v>
      </c>
      <c r="BH113">
        <f t="shared" si="168"/>
        <v>0.54993667655095635</v>
      </c>
      <c r="BI113">
        <f t="shared" si="169"/>
        <v>95.6890072160476</v>
      </c>
      <c r="BJ113">
        <f t="shared" si="170"/>
        <v>95</v>
      </c>
      <c r="BK113">
        <f t="shared" si="171"/>
        <v>41</v>
      </c>
      <c r="BL113">
        <f t="shared" si="172"/>
        <v>20</v>
      </c>
      <c r="BM113">
        <f t="shared" si="173"/>
        <v>-65.973231037188256</v>
      </c>
      <c r="BN113" t="str">
        <f t="shared" si="174"/>
        <v>NEGATIF</v>
      </c>
      <c r="BO113">
        <f t="shared" si="175"/>
        <v>65</v>
      </c>
      <c r="BP113">
        <f t="shared" si="176"/>
        <v>58</v>
      </c>
      <c r="BQ113">
        <f t="shared" si="177"/>
        <v>23</v>
      </c>
    </row>
    <row r="114" spans="1:69">
      <c r="A114">
        <f t="shared" ref="A114" si="215">A112</f>
        <v>-7.0027777777777782</v>
      </c>
      <c r="B114">
        <f t="shared" si="194"/>
        <v>111.315</v>
      </c>
      <c r="C114">
        <f>INT(G3/15)</f>
        <v>7</v>
      </c>
      <c r="D114">
        <f>L3</f>
        <v>2014</v>
      </c>
      <c r="E114">
        <f>L2</f>
        <v>3</v>
      </c>
      <c r="F114">
        <f>L4</f>
        <v>30</v>
      </c>
      <c r="H114">
        <v>1</v>
      </c>
      <c r="I114">
        <v>30</v>
      </c>
      <c r="J114">
        <f t="shared" si="212"/>
        <v>1.5</v>
      </c>
      <c r="L114">
        <f t="shared" si="123"/>
        <v>20</v>
      </c>
      <c r="M114">
        <f t="shared" si="124"/>
        <v>-13</v>
      </c>
      <c r="N114">
        <f t="shared" si="125"/>
        <v>2456746.2708333335</v>
      </c>
      <c r="O114">
        <f>O112</f>
        <v>7.945056621748444E-4</v>
      </c>
      <c r="P114">
        <f t="shared" si="213"/>
        <v>2456746.2716278392</v>
      </c>
      <c r="Q114">
        <f t="shared" si="214"/>
        <v>0.14240305620367388</v>
      </c>
      <c r="R114">
        <f t="shared" si="128"/>
        <v>7.0857152049256911</v>
      </c>
      <c r="S114">
        <f t="shared" si="129"/>
        <v>83.903883149783724</v>
      </c>
      <c r="T114">
        <f t="shared" si="130"/>
        <v>1.9070114230152746</v>
      </c>
      <c r="U114">
        <f t="shared" si="131"/>
        <v>0.12366906018457804</v>
      </c>
      <c r="V114">
        <f t="shared" si="132"/>
        <v>1.4643990161723166</v>
      </c>
      <c r="W114">
        <f t="shared" si="133"/>
        <v>1.6702619071639446E-2</v>
      </c>
      <c r="X114">
        <f t="shared" si="134"/>
        <v>8.9927266279409661</v>
      </c>
      <c r="Y114">
        <f t="shared" si="135"/>
        <v>85.810894572799</v>
      </c>
      <c r="Z114">
        <f t="shared" si="136"/>
        <v>1.4976826443770754</v>
      </c>
      <c r="AA114">
        <f t="shared" si="137"/>
        <v>209.61760546165638</v>
      </c>
      <c r="AB114">
        <f t="shared" si="138"/>
        <v>3.6585173854523521</v>
      </c>
      <c r="AC114">
        <f t="shared" si="139"/>
        <v>23.437439276448607</v>
      </c>
      <c r="AD114">
        <f t="shared" si="140"/>
        <v>-2.0681397612056507E-3</v>
      </c>
      <c r="AE114">
        <f t="shared" si="141"/>
        <v>23.435371136687401</v>
      </c>
      <c r="AF114">
        <f t="shared" si="142"/>
        <v>2456746.5</v>
      </c>
      <c r="AG114">
        <f t="shared" si="143"/>
        <v>0.14240930869267626</v>
      </c>
      <c r="AH114">
        <f t="shared" si="144"/>
        <v>12.487026798683871</v>
      </c>
      <c r="AI114">
        <f t="shared" si="145"/>
        <v>6.9719682972588712</v>
      </c>
      <c r="AJ114">
        <f t="shared" si="146"/>
        <v>0.4090243877620412</v>
      </c>
      <c r="AK114">
        <f t="shared" si="147"/>
        <v>14.392968297258872</v>
      </c>
      <c r="AL114">
        <f t="shared" si="179"/>
        <v>207.63599054756193</v>
      </c>
      <c r="AM114">
        <f t="shared" si="148"/>
        <v>3.6239316806947794</v>
      </c>
      <c r="AN114">
        <f t="shared" si="149"/>
        <v>0.99850376351758607</v>
      </c>
      <c r="AO114" t="s">
        <v>137</v>
      </c>
      <c r="AP114">
        <f t="shared" si="150"/>
        <v>8.9893989470365572</v>
      </c>
      <c r="AQ114">
        <f t="shared" si="151"/>
        <v>8</v>
      </c>
      <c r="AR114">
        <f t="shared" si="152"/>
        <v>59</v>
      </c>
      <c r="AS114">
        <f t="shared" si="153"/>
        <v>21</v>
      </c>
      <c r="AT114">
        <f t="shared" si="154"/>
        <v>0.15689460940109928</v>
      </c>
      <c r="AU114">
        <f t="shared" si="155"/>
        <v>8.2585339113211287</v>
      </c>
      <c r="AV114" s="18">
        <f t="shared" si="156"/>
        <v>0.55056892742140862</v>
      </c>
      <c r="AW114">
        <f t="shared" si="157"/>
        <v>0.14413860814015911</v>
      </c>
      <c r="AX114">
        <f t="shared" si="158"/>
        <v>3.5628591505679821</v>
      </c>
      <c r="AY114" t="str">
        <f t="shared" si="159"/>
        <v>POSITIF</v>
      </c>
      <c r="AZ114">
        <f t="shared" si="160"/>
        <v>3</v>
      </c>
      <c r="BA114">
        <f t="shared" si="161"/>
        <v>33</v>
      </c>
      <c r="BB114">
        <f t="shared" si="162"/>
        <v>46</v>
      </c>
      <c r="BC114">
        <f t="shared" si="163"/>
        <v>6.2183622962219687E-2</v>
      </c>
      <c r="BD114">
        <f t="shared" si="164"/>
        <v>-1.4715044197051497</v>
      </c>
      <c r="BE114">
        <f t="shared" si="165"/>
        <v>-0.12222152900771403</v>
      </c>
      <c r="BF114">
        <f t="shared" si="166"/>
        <v>1.9428132568574878</v>
      </c>
      <c r="BG114">
        <f t="shared" si="167"/>
        <v>-85.366781313748831</v>
      </c>
      <c r="BH114">
        <f t="shared" si="168"/>
        <v>0.55056892742140862</v>
      </c>
      <c r="BI114">
        <f t="shared" si="169"/>
        <v>94.633218686251169</v>
      </c>
      <c r="BJ114">
        <f t="shared" si="170"/>
        <v>94</v>
      </c>
      <c r="BK114">
        <f t="shared" si="171"/>
        <v>37</v>
      </c>
      <c r="BL114">
        <f t="shared" si="172"/>
        <v>59</v>
      </c>
      <c r="BM114">
        <f t="shared" si="173"/>
        <v>-62.27375133065086</v>
      </c>
      <c r="BN114" t="str">
        <f t="shared" si="174"/>
        <v>NEGATIF</v>
      </c>
      <c r="BO114">
        <f t="shared" si="175"/>
        <v>62</v>
      </c>
      <c r="BP114">
        <f t="shared" si="176"/>
        <v>16</v>
      </c>
      <c r="BQ114">
        <f t="shared" si="177"/>
        <v>25</v>
      </c>
    </row>
    <row r="115" spans="1:69">
      <c r="A115">
        <f t="shared" ref="A115" si="216">A113</f>
        <v>-7.0027777777777782</v>
      </c>
      <c r="B115">
        <f t="shared" si="194"/>
        <v>111.315</v>
      </c>
      <c r="C115">
        <f>INT(G3/15)</f>
        <v>7</v>
      </c>
      <c r="D115">
        <f>L3</f>
        <v>2014</v>
      </c>
      <c r="E115">
        <f>L2</f>
        <v>3</v>
      </c>
      <c r="F115">
        <f>L4</f>
        <v>30</v>
      </c>
      <c r="H115">
        <v>1</v>
      </c>
      <c r="I115">
        <v>45</v>
      </c>
      <c r="J115">
        <f t="shared" si="212"/>
        <v>1.75</v>
      </c>
      <c r="L115">
        <f t="shared" si="123"/>
        <v>20</v>
      </c>
      <c r="M115">
        <f t="shared" si="124"/>
        <v>-13</v>
      </c>
      <c r="N115">
        <f t="shared" si="125"/>
        <v>2456746.28125</v>
      </c>
      <c r="O115">
        <f t="shared" ref="O115:O116" si="217">O113</f>
        <v>7.945056621748444E-4</v>
      </c>
      <c r="P115">
        <f t="shared" si="213"/>
        <v>2456746.2820445057</v>
      </c>
      <c r="Q115">
        <f t="shared" si="214"/>
        <v>0.14240334139645996</v>
      </c>
      <c r="R115">
        <f t="shared" si="128"/>
        <v>7.0959823647663143</v>
      </c>
      <c r="S115">
        <f t="shared" si="129"/>
        <v>83.914149819234808</v>
      </c>
      <c r="T115">
        <f t="shared" si="130"/>
        <v>1.9070407895526507</v>
      </c>
      <c r="U115">
        <f t="shared" si="131"/>
        <v>0.12384825592862544</v>
      </c>
      <c r="V115">
        <f t="shared" si="132"/>
        <v>1.4645782033574519</v>
      </c>
      <c r="W115">
        <f t="shared" si="133"/>
        <v>1.6702619059661351E-2</v>
      </c>
      <c r="X115">
        <f t="shared" si="134"/>
        <v>9.0030231543189654</v>
      </c>
      <c r="Y115">
        <f t="shared" si="135"/>
        <v>85.821190608787461</v>
      </c>
      <c r="Z115">
        <f t="shared" si="136"/>
        <v>1.4978623441049781</v>
      </c>
      <c r="AA115">
        <f t="shared" si="137"/>
        <v>209.61705385994773</v>
      </c>
      <c r="AB115">
        <f t="shared" si="138"/>
        <v>3.6585077581863765</v>
      </c>
      <c r="AC115">
        <f t="shared" si="139"/>
        <v>23.437439272739912</v>
      </c>
      <c r="AD115">
        <f t="shared" si="140"/>
        <v>-2.0681658226058865E-3</v>
      </c>
      <c r="AE115">
        <f t="shared" si="141"/>
        <v>23.435371106917305</v>
      </c>
      <c r="AF115">
        <f t="shared" si="142"/>
        <v>2456746.5</v>
      </c>
      <c r="AG115">
        <f t="shared" si="143"/>
        <v>0.14240930869267626</v>
      </c>
      <c r="AH115">
        <f t="shared" si="144"/>
        <v>12.487026798683871</v>
      </c>
      <c r="AI115">
        <f t="shared" si="145"/>
        <v>7.2226527745963711</v>
      </c>
      <c r="AJ115">
        <f t="shared" si="146"/>
        <v>0.40902438724245505</v>
      </c>
      <c r="AK115">
        <f t="shared" si="147"/>
        <v>14.643652774596372</v>
      </c>
      <c r="AL115">
        <f t="shared" si="179"/>
        <v>211.38677391773047</v>
      </c>
      <c r="AM115">
        <f t="shared" si="148"/>
        <v>3.6893952000332697</v>
      </c>
      <c r="AN115">
        <f t="shared" si="149"/>
        <v>0.99850674886349877</v>
      </c>
      <c r="AO115" t="s">
        <v>137</v>
      </c>
      <c r="AP115">
        <f t="shared" si="150"/>
        <v>8.9996954334087285</v>
      </c>
      <c r="AQ115">
        <f t="shared" si="151"/>
        <v>8</v>
      </c>
      <c r="AR115">
        <f t="shared" si="152"/>
        <v>59</v>
      </c>
      <c r="AS115">
        <f t="shared" si="153"/>
        <v>58</v>
      </c>
      <c r="AT115">
        <f t="shared" si="154"/>
        <v>0.15707431698968038</v>
      </c>
      <c r="AU115">
        <f t="shared" si="155"/>
        <v>8.2680177012151397</v>
      </c>
      <c r="AV115" s="18">
        <f t="shared" si="156"/>
        <v>0.55120118008100927</v>
      </c>
      <c r="AW115">
        <f t="shared" si="157"/>
        <v>0.14430413149937696</v>
      </c>
      <c r="AX115">
        <f t="shared" si="158"/>
        <v>3.5669116925569488</v>
      </c>
      <c r="AY115" t="str">
        <f t="shared" si="159"/>
        <v>POSITIF</v>
      </c>
      <c r="AZ115">
        <f t="shared" si="160"/>
        <v>3</v>
      </c>
      <c r="BA115">
        <f t="shared" si="161"/>
        <v>34</v>
      </c>
      <c r="BB115">
        <f t="shared" si="162"/>
        <v>0</v>
      </c>
      <c r="BC115">
        <f t="shared" si="163"/>
        <v>6.2254353163002478E-2</v>
      </c>
      <c r="BD115">
        <f t="shared" si="164"/>
        <v>-1.4899314057548876</v>
      </c>
      <c r="BE115">
        <f t="shared" si="165"/>
        <v>-0.12222152900771403</v>
      </c>
      <c r="BF115">
        <f t="shared" si="166"/>
        <v>1.9428132568574878</v>
      </c>
      <c r="BG115">
        <f t="shared" si="167"/>
        <v>-86.246291386121797</v>
      </c>
      <c r="BH115">
        <f t="shared" si="168"/>
        <v>0.55120118008100927</v>
      </c>
      <c r="BI115">
        <f t="shared" si="169"/>
        <v>93.753708613878203</v>
      </c>
      <c r="BJ115">
        <f t="shared" si="170"/>
        <v>93</v>
      </c>
      <c r="BK115">
        <f t="shared" si="171"/>
        <v>45</v>
      </c>
      <c r="BL115">
        <f t="shared" si="172"/>
        <v>13</v>
      </c>
      <c r="BM115">
        <f t="shared" si="173"/>
        <v>-58.566550062809839</v>
      </c>
      <c r="BN115" t="str">
        <f t="shared" si="174"/>
        <v>NEGATIF</v>
      </c>
      <c r="BO115">
        <f t="shared" si="175"/>
        <v>58</v>
      </c>
      <c r="BP115">
        <f t="shared" si="176"/>
        <v>33</v>
      </c>
      <c r="BQ115">
        <f t="shared" si="177"/>
        <v>59</v>
      </c>
    </row>
    <row r="116" spans="1:69">
      <c r="A116">
        <f t="shared" ref="A116" si="218">A114</f>
        <v>-7.0027777777777782</v>
      </c>
      <c r="B116">
        <f t="shared" si="194"/>
        <v>111.315</v>
      </c>
      <c r="C116">
        <f>INT(G3/15)</f>
        <v>7</v>
      </c>
      <c r="D116">
        <f>L3</f>
        <v>2014</v>
      </c>
      <c r="E116">
        <f>L2</f>
        <v>3</v>
      </c>
      <c r="F116">
        <f>L4</f>
        <v>30</v>
      </c>
      <c r="H116">
        <v>2</v>
      </c>
      <c r="I116">
        <v>0</v>
      </c>
      <c r="J116">
        <f t="shared" si="212"/>
        <v>2</v>
      </c>
      <c r="L116">
        <f t="shared" si="123"/>
        <v>20</v>
      </c>
      <c r="M116">
        <f t="shared" si="124"/>
        <v>-13</v>
      </c>
      <c r="N116">
        <f t="shared" si="125"/>
        <v>2456746.291666667</v>
      </c>
      <c r="O116">
        <f t="shared" si="217"/>
        <v>7.945056621748444E-4</v>
      </c>
      <c r="P116">
        <f t="shared" si="213"/>
        <v>2456746.2924611727</v>
      </c>
      <c r="Q116">
        <f t="shared" si="214"/>
        <v>0.14240362658925879</v>
      </c>
      <c r="R116">
        <f t="shared" si="128"/>
        <v>7.1062495250653228</v>
      </c>
      <c r="S116">
        <f t="shared" si="129"/>
        <v>83.924416489144278</v>
      </c>
      <c r="T116">
        <f t="shared" si="130"/>
        <v>1.9070700945289534</v>
      </c>
      <c r="U116">
        <f t="shared" si="131"/>
        <v>0.1240274516806732</v>
      </c>
      <c r="V116">
        <f t="shared" si="132"/>
        <v>1.4647573905505875</v>
      </c>
      <c r="W116">
        <f t="shared" si="133"/>
        <v>1.6702619047683252E-2</v>
      </c>
      <c r="X116">
        <f t="shared" si="134"/>
        <v>9.0133196195942755</v>
      </c>
      <c r="Y116">
        <f t="shared" si="135"/>
        <v>85.831486583673225</v>
      </c>
      <c r="Z116">
        <f t="shared" si="136"/>
        <v>1.4980420427664372</v>
      </c>
      <c r="AA116">
        <f t="shared" si="137"/>
        <v>209.61650225821447</v>
      </c>
      <c r="AB116">
        <f t="shared" si="138"/>
        <v>3.6584981309199716</v>
      </c>
      <c r="AC116">
        <f t="shared" si="139"/>
        <v>23.437439269031216</v>
      </c>
      <c r="AD116">
        <f t="shared" si="140"/>
        <v>-2.0681919035177199E-3</v>
      </c>
      <c r="AE116">
        <f t="shared" si="141"/>
        <v>23.435371077127698</v>
      </c>
      <c r="AF116">
        <f t="shared" si="142"/>
        <v>2456746.5</v>
      </c>
      <c r="AG116">
        <f t="shared" si="143"/>
        <v>0.14240930869267626</v>
      </c>
      <c r="AH116">
        <f t="shared" si="144"/>
        <v>12.487026798683871</v>
      </c>
      <c r="AI116">
        <f t="shared" si="145"/>
        <v>7.4733372519338719</v>
      </c>
      <c r="AJ116">
        <f t="shared" si="146"/>
        <v>0.40902438672252828</v>
      </c>
      <c r="AK116">
        <f t="shared" si="147"/>
        <v>14.894337251933873</v>
      </c>
      <c r="AL116">
        <f t="shared" si="179"/>
        <v>215.13755726054774</v>
      </c>
      <c r="AM116">
        <f t="shared" si="148"/>
        <v>3.7548587188943903</v>
      </c>
      <c r="AN116">
        <f t="shared" si="149"/>
        <v>0.99850973424873768</v>
      </c>
      <c r="AO116" t="s">
        <v>137</v>
      </c>
      <c r="AP116">
        <f t="shared" si="150"/>
        <v>9.0099918586779886</v>
      </c>
      <c r="AQ116">
        <f t="shared" si="151"/>
        <v>9</v>
      </c>
      <c r="AR116">
        <f t="shared" si="152"/>
        <v>0</v>
      </c>
      <c r="AS116">
        <f t="shared" si="153"/>
        <v>35</v>
      </c>
      <c r="AT116">
        <f t="shared" si="154"/>
        <v>0.15725402351181453</v>
      </c>
      <c r="AU116">
        <f t="shared" si="155"/>
        <v>8.2775015184603689</v>
      </c>
      <c r="AV116" s="18">
        <f t="shared" si="156"/>
        <v>0.55183343456402456</v>
      </c>
      <c r="AW116">
        <f t="shared" si="157"/>
        <v>0.14446965533596362</v>
      </c>
      <c r="AX116">
        <f t="shared" si="158"/>
        <v>3.5709641130103078</v>
      </c>
      <c r="AY116" t="str">
        <f t="shared" si="159"/>
        <v>POSITIF</v>
      </c>
      <c r="AZ116">
        <f t="shared" si="160"/>
        <v>3</v>
      </c>
      <c r="BA116">
        <f t="shared" si="161"/>
        <v>34</v>
      </c>
      <c r="BB116">
        <f t="shared" si="162"/>
        <v>15</v>
      </c>
      <c r="BC116">
        <f t="shared" si="163"/>
        <v>6.2325081242588752E-2</v>
      </c>
      <c r="BD116">
        <f t="shared" si="164"/>
        <v>-1.5052817523222495</v>
      </c>
      <c r="BE116">
        <f t="shared" si="165"/>
        <v>-0.12222152900771403</v>
      </c>
      <c r="BF116">
        <f t="shared" si="166"/>
        <v>1.9428132568574878</v>
      </c>
      <c r="BG116">
        <f t="shared" si="167"/>
        <v>-87.001427608501061</v>
      </c>
      <c r="BH116">
        <f t="shared" si="168"/>
        <v>0.55183343456402456</v>
      </c>
      <c r="BI116">
        <f t="shared" si="169"/>
        <v>92.998572391498939</v>
      </c>
      <c r="BJ116">
        <f t="shared" si="170"/>
        <v>92</v>
      </c>
      <c r="BK116">
        <f t="shared" si="171"/>
        <v>59</v>
      </c>
      <c r="BL116">
        <f t="shared" si="172"/>
        <v>54</v>
      </c>
      <c r="BM116">
        <f t="shared" si="173"/>
        <v>-54.854209274669273</v>
      </c>
      <c r="BN116" t="str">
        <f t="shared" si="174"/>
        <v>NEGATIF</v>
      </c>
      <c r="BO116">
        <f t="shared" si="175"/>
        <v>54</v>
      </c>
      <c r="BP116">
        <f t="shared" si="176"/>
        <v>51</v>
      </c>
      <c r="BQ116">
        <f t="shared" si="177"/>
        <v>15</v>
      </c>
    </row>
    <row r="117" spans="1:69">
      <c r="A117">
        <f t="shared" ref="A117" si="219">A115</f>
        <v>-7.0027777777777782</v>
      </c>
      <c r="B117">
        <f t="shared" si="194"/>
        <v>111.315</v>
      </c>
      <c r="C117">
        <f>INT(G3/15)</f>
        <v>7</v>
      </c>
      <c r="D117">
        <f>L3</f>
        <v>2014</v>
      </c>
      <c r="E117">
        <f>L2</f>
        <v>3</v>
      </c>
      <c r="F117">
        <f>L4</f>
        <v>30</v>
      </c>
      <c r="H117">
        <v>2</v>
      </c>
      <c r="I117">
        <v>15</v>
      </c>
      <c r="J117">
        <f t="shared" si="212"/>
        <v>2.25</v>
      </c>
      <c r="L117">
        <f t="shared" si="123"/>
        <v>20</v>
      </c>
      <c r="M117">
        <f t="shared" si="124"/>
        <v>-13</v>
      </c>
      <c r="N117">
        <f t="shared" si="125"/>
        <v>2456746.3020833335</v>
      </c>
      <c r="O117">
        <f>O112</f>
        <v>7.945056621748444E-4</v>
      </c>
      <c r="P117">
        <f t="shared" si="213"/>
        <v>2456746.3028778392</v>
      </c>
      <c r="Q117">
        <f t="shared" si="214"/>
        <v>0.14240391178204487</v>
      </c>
      <c r="R117">
        <f t="shared" si="128"/>
        <v>7.116516684905946</v>
      </c>
      <c r="S117">
        <f t="shared" si="129"/>
        <v>83.934683158596272</v>
      </c>
      <c r="T117">
        <f t="shared" si="130"/>
        <v>1.9070993379413124</v>
      </c>
      <c r="U117">
        <f t="shared" si="131"/>
        <v>0.12420664742472061</v>
      </c>
      <c r="V117">
        <f t="shared" si="132"/>
        <v>1.4649365777357388</v>
      </c>
      <c r="W117">
        <f t="shared" si="133"/>
        <v>1.6702619035705156E-2</v>
      </c>
      <c r="X117">
        <f t="shared" si="134"/>
        <v>9.0236160228472588</v>
      </c>
      <c r="Y117">
        <f t="shared" si="135"/>
        <v>85.84178249653759</v>
      </c>
      <c r="Z117">
        <f t="shared" si="136"/>
        <v>1.4982217403454188</v>
      </c>
      <c r="AA117">
        <f t="shared" si="137"/>
        <v>209.61595065650582</v>
      </c>
      <c r="AB117">
        <f t="shared" si="138"/>
        <v>3.658488503653996</v>
      </c>
      <c r="AC117">
        <f t="shared" si="139"/>
        <v>23.437439265322521</v>
      </c>
      <c r="AD117">
        <f t="shared" si="140"/>
        <v>-2.0682180039370349E-3</v>
      </c>
      <c r="AE117">
        <f t="shared" si="141"/>
        <v>23.435371047318583</v>
      </c>
      <c r="AF117">
        <f t="shared" si="142"/>
        <v>2456746.5</v>
      </c>
      <c r="AG117">
        <f t="shared" si="143"/>
        <v>0.14240930869267626</v>
      </c>
      <c r="AH117">
        <f t="shared" si="144"/>
        <v>12.487026798683871</v>
      </c>
      <c r="AI117">
        <f t="shared" si="145"/>
        <v>7.7240217292713718</v>
      </c>
      <c r="AJ117">
        <f t="shared" si="146"/>
        <v>0.40902438620226111</v>
      </c>
      <c r="AK117">
        <f t="shared" si="147"/>
        <v>15.145021729271372</v>
      </c>
      <c r="AL117">
        <f t="shared" si="179"/>
        <v>218.88834057676834</v>
      </c>
      <c r="AM117">
        <f t="shared" si="148"/>
        <v>3.8203222372913115</v>
      </c>
      <c r="AN117">
        <f t="shared" si="149"/>
        <v>0.99851271967294042</v>
      </c>
      <c r="AO117" t="s">
        <v>137</v>
      </c>
      <c r="AP117">
        <f t="shared" si="150"/>
        <v>9.0202882219247051</v>
      </c>
      <c r="AQ117">
        <f t="shared" si="151"/>
        <v>9</v>
      </c>
      <c r="AR117">
        <f t="shared" si="152"/>
        <v>1</v>
      </c>
      <c r="AS117">
        <f t="shared" si="153"/>
        <v>13</v>
      </c>
      <c r="AT117">
        <f t="shared" si="154"/>
        <v>0.15743372895145105</v>
      </c>
      <c r="AU117">
        <f t="shared" si="155"/>
        <v>8.2869853623022358</v>
      </c>
      <c r="AV117" s="18">
        <f t="shared" si="156"/>
        <v>0.55246569082014907</v>
      </c>
      <c r="AW117">
        <f t="shared" si="157"/>
        <v>0.14463517963674918</v>
      </c>
      <c r="AX117">
        <f t="shared" si="158"/>
        <v>3.575016411455965</v>
      </c>
      <c r="AY117" t="str">
        <f t="shared" si="159"/>
        <v>POSITIF</v>
      </c>
      <c r="AZ117">
        <f t="shared" si="160"/>
        <v>3</v>
      </c>
      <c r="BA117">
        <f t="shared" si="161"/>
        <v>34</v>
      </c>
      <c r="BB117">
        <f t="shared" si="162"/>
        <v>30</v>
      </c>
      <c r="BC117">
        <f t="shared" si="163"/>
        <v>6.239580719273892E-2</v>
      </c>
      <c r="BD117">
        <f t="shared" si="164"/>
        <v>-1.5184613657038397</v>
      </c>
      <c r="BE117">
        <f t="shared" si="165"/>
        <v>-0.12222152900771403</v>
      </c>
      <c r="BF117">
        <f t="shared" si="166"/>
        <v>1.9428132568574878</v>
      </c>
      <c r="BG117">
        <f t="shared" si="167"/>
        <v>-87.666299621308212</v>
      </c>
      <c r="BH117">
        <f t="shared" si="168"/>
        <v>0.55246569082014907</v>
      </c>
      <c r="BI117">
        <f t="shared" si="169"/>
        <v>92.333700378691788</v>
      </c>
      <c r="BJ117">
        <f t="shared" si="170"/>
        <v>92</v>
      </c>
      <c r="BK117">
        <f t="shared" si="171"/>
        <v>20</v>
      </c>
      <c r="BL117">
        <f t="shared" si="172"/>
        <v>1</v>
      </c>
      <c r="BM117">
        <f t="shared" si="173"/>
        <v>-51.138347569203837</v>
      </c>
      <c r="BN117" t="str">
        <f t="shared" si="174"/>
        <v>NEGATIF</v>
      </c>
      <c r="BO117">
        <f t="shared" si="175"/>
        <v>51</v>
      </c>
      <c r="BP117">
        <f t="shared" si="176"/>
        <v>8</v>
      </c>
      <c r="BQ117">
        <f t="shared" si="177"/>
        <v>18</v>
      </c>
    </row>
    <row r="118" spans="1:69">
      <c r="A118">
        <f t="shared" ref="A118" si="220">A116</f>
        <v>-7.0027777777777782</v>
      </c>
      <c r="B118">
        <f t="shared" si="194"/>
        <v>111.315</v>
      </c>
      <c r="C118">
        <f>INT(G3/15)</f>
        <v>7</v>
      </c>
      <c r="D118">
        <f>L3</f>
        <v>2014</v>
      </c>
      <c r="E118">
        <f>L2</f>
        <v>3</v>
      </c>
      <c r="F118">
        <f>L4</f>
        <v>30</v>
      </c>
      <c r="H118">
        <v>2</v>
      </c>
      <c r="I118">
        <v>30</v>
      </c>
      <c r="J118">
        <f t="shared" si="212"/>
        <v>2.5</v>
      </c>
      <c r="L118">
        <f t="shared" si="123"/>
        <v>20</v>
      </c>
      <c r="M118">
        <f t="shared" si="124"/>
        <v>-13</v>
      </c>
      <c r="N118">
        <f t="shared" si="125"/>
        <v>2456746.3125</v>
      </c>
      <c r="O118">
        <f t="shared" ref="O118:O130" si="221">O113</f>
        <v>7.945056621748444E-4</v>
      </c>
      <c r="P118">
        <f t="shared" si="213"/>
        <v>2456746.3132945057</v>
      </c>
      <c r="Q118">
        <f t="shared" si="214"/>
        <v>0.14240419697483095</v>
      </c>
      <c r="R118">
        <f t="shared" si="128"/>
        <v>7.1267838447456597</v>
      </c>
      <c r="S118">
        <f t="shared" si="129"/>
        <v>83.944949828047356</v>
      </c>
      <c r="T118">
        <f t="shared" si="130"/>
        <v>1.9071285197907772</v>
      </c>
      <c r="U118">
        <f t="shared" si="131"/>
        <v>0.12438584316875215</v>
      </c>
      <c r="V118">
        <f t="shared" si="132"/>
        <v>1.4651157649208741</v>
      </c>
      <c r="W118">
        <f t="shared" si="133"/>
        <v>1.6702619023727057E-2</v>
      </c>
      <c r="X118">
        <f t="shared" si="134"/>
        <v>9.0339123645364374</v>
      </c>
      <c r="Y118">
        <f t="shared" si="135"/>
        <v>85.85207834783813</v>
      </c>
      <c r="Z118">
        <f t="shared" si="136"/>
        <v>1.498401436849909</v>
      </c>
      <c r="AA118">
        <f t="shared" si="137"/>
        <v>209.61539905479717</v>
      </c>
      <c r="AB118">
        <f t="shared" si="138"/>
        <v>3.6584788763880205</v>
      </c>
      <c r="AC118">
        <f t="shared" si="139"/>
        <v>23.437439261613825</v>
      </c>
      <c r="AD118">
        <f t="shared" si="140"/>
        <v>-2.0682441238632008E-3</v>
      </c>
      <c r="AE118">
        <f t="shared" si="141"/>
        <v>23.435371017489963</v>
      </c>
      <c r="AF118">
        <f t="shared" si="142"/>
        <v>2456746.5</v>
      </c>
      <c r="AG118">
        <f t="shared" si="143"/>
        <v>0.14240930869267626</v>
      </c>
      <c r="AH118">
        <f t="shared" si="144"/>
        <v>12.487026798683871</v>
      </c>
      <c r="AI118">
        <f t="shared" si="145"/>
        <v>7.9747062066088716</v>
      </c>
      <c r="AJ118">
        <f t="shared" si="146"/>
        <v>0.40902438568165345</v>
      </c>
      <c r="AK118">
        <f t="shared" si="147"/>
        <v>15.395706206608871</v>
      </c>
      <c r="AL118">
        <f t="shared" si="179"/>
        <v>222.63912386587751</v>
      </c>
      <c r="AM118">
        <f t="shared" si="148"/>
        <v>3.8857857552150485</v>
      </c>
      <c r="AN118">
        <f t="shared" si="149"/>
        <v>0.99851570513614263</v>
      </c>
      <c r="AO118" t="s">
        <v>137</v>
      </c>
      <c r="AP118">
        <f t="shared" si="150"/>
        <v>9.0305845236073967</v>
      </c>
      <c r="AQ118">
        <f t="shared" si="151"/>
        <v>9</v>
      </c>
      <c r="AR118">
        <f t="shared" si="152"/>
        <v>1</v>
      </c>
      <c r="AS118">
        <f t="shared" si="153"/>
        <v>50</v>
      </c>
      <c r="AT118">
        <f t="shared" si="154"/>
        <v>0.15761343331659267</v>
      </c>
      <c r="AU118">
        <f t="shared" si="155"/>
        <v>8.2964692332555519</v>
      </c>
      <c r="AV118" s="18">
        <f t="shared" si="156"/>
        <v>0.55309794888370345</v>
      </c>
      <c r="AW118">
        <f t="shared" si="157"/>
        <v>0.14480070441071882</v>
      </c>
      <c r="AX118">
        <f t="shared" si="158"/>
        <v>3.5790685879642385</v>
      </c>
      <c r="AY118" t="str">
        <f t="shared" si="159"/>
        <v>POSITIF</v>
      </c>
      <c r="AZ118">
        <f t="shared" si="160"/>
        <v>3</v>
      </c>
      <c r="BA118">
        <f t="shared" si="161"/>
        <v>34</v>
      </c>
      <c r="BB118">
        <f t="shared" si="162"/>
        <v>44</v>
      </c>
      <c r="BC118">
        <f t="shared" si="163"/>
        <v>6.2466531014680256E-2</v>
      </c>
      <c r="BD118">
        <f t="shared" si="164"/>
        <v>-1.5300655714316864</v>
      </c>
      <c r="BE118">
        <f t="shared" si="165"/>
        <v>-0.12222152900771403</v>
      </c>
      <c r="BF118">
        <f t="shared" si="166"/>
        <v>1.9428132568574878</v>
      </c>
      <c r="BG118">
        <f t="shared" si="167"/>
        <v>-88.264334004208465</v>
      </c>
      <c r="BH118">
        <f t="shared" si="168"/>
        <v>0.55309794888370345</v>
      </c>
      <c r="BI118">
        <f t="shared" si="169"/>
        <v>91.735665995791535</v>
      </c>
      <c r="BJ118">
        <f t="shared" si="170"/>
        <v>91</v>
      </c>
      <c r="BK118">
        <f t="shared" si="171"/>
        <v>44</v>
      </c>
      <c r="BL118">
        <f t="shared" si="172"/>
        <v>8</v>
      </c>
      <c r="BM118">
        <f t="shared" si="173"/>
        <v>-47.420040189843213</v>
      </c>
      <c r="BN118" t="str">
        <f t="shared" si="174"/>
        <v>NEGATIF</v>
      </c>
      <c r="BO118">
        <f t="shared" si="175"/>
        <v>47</v>
      </c>
      <c r="BP118">
        <f t="shared" si="176"/>
        <v>25</v>
      </c>
      <c r="BQ118">
        <f t="shared" si="177"/>
        <v>12</v>
      </c>
    </row>
    <row r="119" spans="1:69">
      <c r="A119">
        <f t="shared" ref="A119" si="222">A117</f>
        <v>-7.0027777777777782</v>
      </c>
      <c r="B119">
        <f t="shared" si="194"/>
        <v>111.315</v>
      </c>
      <c r="C119">
        <f>INT(G3/15)</f>
        <v>7</v>
      </c>
      <c r="D119">
        <f>L3</f>
        <v>2014</v>
      </c>
      <c r="E119">
        <f>L2</f>
        <v>3</v>
      </c>
      <c r="F119">
        <f>L4</f>
        <v>30</v>
      </c>
      <c r="H119">
        <v>2</v>
      </c>
      <c r="I119">
        <v>45</v>
      </c>
      <c r="J119">
        <f t="shared" si="212"/>
        <v>2.75</v>
      </c>
      <c r="L119">
        <f t="shared" si="123"/>
        <v>20</v>
      </c>
      <c r="M119">
        <f t="shared" si="124"/>
        <v>-13</v>
      </c>
      <c r="N119">
        <f t="shared" si="125"/>
        <v>2456746.322916667</v>
      </c>
      <c r="O119">
        <f t="shared" si="221"/>
        <v>7.945056621748444E-4</v>
      </c>
      <c r="P119">
        <f t="shared" si="213"/>
        <v>2456746.3237111727</v>
      </c>
      <c r="Q119">
        <f t="shared" si="214"/>
        <v>0.14240448216762977</v>
      </c>
      <c r="R119">
        <f t="shared" si="128"/>
        <v>7.1370510050446683</v>
      </c>
      <c r="S119">
        <f t="shared" si="129"/>
        <v>83.955216497956826</v>
      </c>
      <c r="T119">
        <f t="shared" si="130"/>
        <v>1.9071576400783981</v>
      </c>
      <c r="U119">
        <f t="shared" si="131"/>
        <v>0.12456503892079988</v>
      </c>
      <c r="V119">
        <f t="shared" si="132"/>
        <v>1.4652949521140097</v>
      </c>
      <c r="W119">
        <f t="shared" si="133"/>
        <v>1.6702619011748961E-2</v>
      </c>
      <c r="X119">
        <f t="shared" si="134"/>
        <v>9.0442086451230672</v>
      </c>
      <c r="Y119">
        <f t="shared" si="135"/>
        <v>85.862374138035221</v>
      </c>
      <c r="Z119">
        <f t="shared" si="136"/>
        <v>1.4985811322879428</v>
      </c>
      <c r="AA119">
        <f t="shared" si="137"/>
        <v>209.61484745306385</v>
      </c>
      <c r="AB119">
        <f t="shared" si="138"/>
        <v>3.6584692491216142</v>
      </c>
      <c r="AC119">
        <f t="shared" si="139"/>
        <v>23.43743925790513</v>
      </c>
      <c r="AD119">
        <f t="shared" si="140"/>
        <v>-2.0682702632955955E-3</v>
      </c>
      <c r="AE119">
        <f t="shared" si="141"/>
        <v>23.435370987641836</v>
      </c>
      <c r="AF119">
        <f t="shared" si="142"/>
        <v>2456746.5</v>
      </c>
      <c r="AG119">
        <f t="shared" si="143"/>
        <v>0.14240930869267626</v>
      </c>
      <c r="AH119">
        <f t="shared" si="144"/>
        <v>12.487026798683871</v>
      </c>
      <c r="AI119">
        <f t="shared" si="145"/>
        <v>8.2253906839463724</v>
      </c>
      <c r="AJ119">
        <f t="shared" si="146"/>
        <v>0.40902438516070538</v>
      </c>
      <c r="AK119">
        <f t="shared" si="147"/>
        <v>15.646390683946372</v>
      </c>
      <c r="AL119">
        <f t="shared" si="179"/>
        <v>226.38990712735793</v>
      </c>
      <c r="AM119">
        <f t="shared" si="148"/>
        <v>3.9512492726565736</v>
      </c>
      <c r="AN119">
        <f t="shared" si="149"/>
        <v>0.9985186906383815</v>
      </c>
      <c r="AO119" t="s">
        <v>137</v>
      </c>
      <c r="AP119">
        <f t="shared" si="150"/>
        <v>9.040880764187321</v>
      </c>
      <c r="AQ119">
        <f t="shared" si="151"/>
        <v>9</v>
      </c>
      <c r="AR119">
        <f t="shared" si="152"/>
        <v>2</v>
      </c>
      <c r="AS119">
        <f t="shared" si="153"/>
        <v>27</v>
      </c>
      <c r="AT119">
        <f t="shared" si="154"/>
        <v>0.15779313661528979</v>
      </c>
      <c r="AU119">
        <f t="shared" si="155"/>
        <v>8.3059531318376418</v>
      </c>
      <c r="AV119" s="18">
        <f t="shared" si="156"/>
        <v>0.55373020878917611</v>
      </c>
      <c r="AW119">
        <f t="shared" si="157"/>
        <v>0.14496622966690151</v>
      </c>
      <c r="AX119">
        <f t="shared" si="158"/>
        <v>3.5831206426065099</v>
      </c>
      <c r="AY119" t="str">
        <f t="shared" si="159"/>
        <v>POSITIF</v>
      </c>
      <c r="AZ119">
        <f t="shared" si="160"/>
        <v>3</v>
      </c>
      <c r="BA119">
        <f t="shared" si="161"/>
        <v>34</v>
      </c>
      <c r="BB119">
        <f t="shared" si="162"/>
        <v>59</v>
      </c>
      <c r="BC119">
        <f t="shared" si="163"/>
        <v>6.2537252709658611E-2</v>
      </c>
      <c r="BD119">
        <f t="shared" si="164"/>
        <v>-1.5405032404534282</v>
      </c>
      <c r="BE119">
        <f t="shared" si="165"/>
        <v>-0.12222152900771403</v>
      </c>
      <c r="BF119">
        <f t="shared" si="166"/>
        <v>1.9428132568574878</v>
      </c>
      <c r="BG119">
        <f t="shared" si="167"/>
        <v>-88.812246284872217</v>
      </c>
      <c r="BH119">
        <f t="shared" si="168"/>
        <v>0.55373020878917611</v>
      </c>
      <c r="BI119">
        <f t="shared" si="169"/>
        <v>91.187753715127783</v>
      </c>
      <c r="BJ119">
        <f t="shared" si="170"/>
        <v>91</v>
      </c>
      <c r="BK119">
        <f t="shared" si="171"/>
        <v>11</v>
      </c>
      <c r="BL119">
        <f t="shared" si="172"/>
        <v>15</v>
      </c>
      <c r="BM119">
        <f t="shared" si="173"/>
        <v>-43.700038415249004</v>
      </c>
      <c r="BN119" t="str">
        <f t="shared" si="174"/>
        <v>NEGATIF</v>
      </c>
      <c r="BO119">
        <f t="shared" si="175"/>
        <v>43</v>
      </c>
      <c r="BP119">
        <f t="shared" si="176"/>
        <v>42</v>
      </c>
      <c r="BQ119">
        <f t="shared" si="177"/>
        <v>0</v>
      </c>
    </row>
    <row r="120" spans="1:69">
      <c r="A120">
        <f t="shared" ref="A120" si="223">A118</f>
        <v>-7.0027777777777782</v>
      </c>
      <c r="B120">
        <f t="shared" si="194"/>
        <v>111.315</v>
      </c>
      <c r="C120">
        <f>INT(G3/15)</f>
        <v>7</v>
      </c>
      <c r="D120">
        <f>L3</f>
        <v>2014</v>
      </c>
      <c r="E120">
        <f>L2</f>
        <v>3</v>
      </c>
      <c r="F120">
        <f>L4</f>
        <v>30</v>
      </c>
      <c r="H120">
        <v>3</v>
      </c>
      <c r="I120">
        <v>0</v>
      </c>
      <c r="J120">
        <f t="shared" si="212"/>
        <v>3</v>
      </c>
      <c r="L120">
        <f t="shared" si="123"/>
        <v>20</v>
      </c>
      <c r="M120">
        <f t="shared" si="124"/>
        <v>-13</v>
      </c>
      <c r="N120">
        <f t="shared" si="125"/>
        <v>2456746.3333333335</v>
      </c>
      <c r="O120">
        <f t="shared" si="221"/>
        <v>7.945056621748444E-4</v>
      </c>
      <c r="P120">
        <f t="shared" si="213"/>
        <v>2456746.3341278392</v>
      </c>
      <c r="Q120">
        <f t="shared" si="214"/>
        <v>0.14240476736041585</v>
      </c>
      <c r="R120">
        <f t="shared" si="128"/>
        <v>7.1473181648852915</v>
      </c>
      <c r="S120">
        <f t="shared" si="129"/>
        <v>83.96548316740882</v>
      </c>
      <c r="T120">
        <f t="shared" si="130"/>
        <v>1.907186698801326</v>
      </c>
      <c r="U120">
        <f t="shared" si="131"/>
        <v>0.1247442346648473</v>
      </c>
      <c r="V120">
        <f t="shared" si="132"/>
        <v>1.465474139299161</v>
      </c>
      <c r="W120">
        <f t="shared" si="133"/>
        <v>1.6702618999770862E-2</v>
      </c>
      <c r="X120">
        <f t="shared" si="134"/>
        <v>9.054504863686617</v>
      </c>
      <c r="Y120">
        <f t="shared" si="135"/>
        <v>85.872669866210146</v>
      </c>
      <c r="Z120">
        <f t="shared" si="136"/>
        <v>1.4987608266434855</v>
      </c>
      <c r="AA120">
        <f t="shared" si="137"/>
        <v>209.61429585135519</v>
      </c>
      <c r="AB120">
        <f t="shared" si="138"/>
        <v>3.6584596218556387</v>
      </c>
      <c r="AC120">
        <f t="shared" si="139"/>
        <v>23.437439254196434</v>
      </c>
      <c r="AD120">
        <f t="shared" si="140"/>
        <v>-2.0682964222300832E-3</v>
      </c>
      <c r="AE120">
        <f t="shared" si="141"/>
        <v>23.435370957774204</v>
      </c>
      <c r="AF120">
        <f t="shared" si="142"/>
        <v>2456746.5</v>
      </c>
      <c r="AG120">
        <f t="shared" si="143"/>
        <v>0.14240930869267626</v>
      </c>
      <c r="AH120">
        <f t="shared" si="144"/>
        <v>12.487026798683871</v>
      </c>
      <c r="AI120">
        <f t="shared" si="145"/>
        <v>8.4760751612838714</v>
      </c>
      <c r="AJ120">
        <f t="shared" si="146"/>
        <v>0.40902438463941687</v>
      </c>
      <c r="AK120">
        <f t="shared" si="147"/>
        <v>15.897075161283873</v>
      </c>
      <c r="AL120">
        <f t="shared" si="179"/>
        <v>230.14069036196503</v>
      </c>
      <c r="AM120">
        <f t="shared" si="148"/>
        <v>4.0167127896290706</v>
      </c>
      <c r="AN120">
        <f t="shared" si="149"/>
        <v>0.99852167617929388</v>
      </c>
      <c r="AO120" t="s">
        <v>137</v>
      </c>
      <c r="AP120">
        <f t="shared" si="150"/>
        <v>9.0511769427439468</v>
      </c>
      <c r="AQ120">
        <f t="shared" si="151"/>
        <v>9</v>
      </c>
      <c r="AR120">
        <f t="shared" si="152"/>
        <v>3</v>
      </c>
      <c r="AS120">
        <f t="shared" si="153"/>
        <v>4</v>
      </c>
      <c r="AT120">
        <f t="shared" si="154"/>
        <v>0.15797283883147614</v>
      </c>
      <c r="AU120">
        <f t="shared" si="155"/>
        <v>8.3154370572930549</v>
      </c>
      <c r="AV120" s="18">
        <f t="shared" si="156"/>
        <v>0.55436247048620368</v>
      </c>
      <c r="AW120">
        <f t="shared" si="157"/>
        <v>0.14513175539211218</v>
      </c>
      <c r="AX120">
        <f t="shared" si="158"/>
        <v>3.5871725749103645</v>
      </c>
      <c r="AY120" t="str">
        <f t="shared" si="159"/>
        <v>POSITIF</v>
      </c>
      <c r="AZ120">
        <f t="shared" si="160"/>
        <v>3</v>
      </c>
      <c r="BA120">
        <f t="shared" si="161"/>
        <v>35</v>
      </c>
      <c r="BB120">
        <f t="shared" si="162"/>
        <v>13</v>
      </c>
      <c r="BC120">
        <f t="shared" si="163"/>
        <v>6.2607972269428797E-2</v>
      </c>
      <c r="BD120">
        <f t="shared" si="164"/>
        <v>-1.550066113763122</v>
      </c>
      <c r="BE120">
        <f t="shared" si="165"/>
        <v>-0.12222152900771403</v>
      </c>
      <c r="BF120">
        <f t="shared" si="166"/>
        <v>1.9428132568574878</v>
      </c>
      <c r="BG120">
        <f t="shared" si="167"/>
        <v>-89.322379756596163</v>
      </c>
      <c r="BH120">
        <f t="shared" si="168"/>
        <v>0.55436247048620368</v>
      </c>
      <c r="BI120">
        <f t="shared" si="169"/>
        <v>90.677620243403837</v>
      </c>
      <c r="BJ120">
        <f t="shared" si="170"/>
        <v>90</v>
      </c>
      <c r="BK120">
        <f t="shared" si="171"/>
        <v>40</v>
      </c>
      <c r="BL120">
        <f t="shared" si="172"/>
        <v>39</v>
      </c>
      <c r="BM120">
        <f t="shared" si="173"/>
        <v>-39.978891965367758</v>
      </c>
      <c r="BN120" t="str">
        <f t="shared" si="174"/>
        <v>NEGATIF</v>
      </c>
      <c r="BO120">
        <f t="shared" si="175"/>
        <v>39</v>
      </c>
      <c r="BP120">
        <f t="shared" si="176"/>
        <v>58</v>
      </c>
      <c r="BQ120">
        <f t="shared" si="177"/>
        <v>44</v>
      </c>
    </row>
    <row r="121" spans="1:69">
      <c r="A121">
        <f t="shared" ref="A121" si="224">A119</f>
        <v>-7.0027777777777782</v>
      </c>
      <c r="B121">
        <f t="shared" si="194"/>
        <v>111.315</v>
      </c>
      <c r="C121">
        <f>INT(G3/15)</f>
        <v>7</v>
      </c>
      <c r="D121">
        <f>L3</f>
        <v>2014</v>
      </c>
      <c r="E121">
        <f>L2</f>
        <v>3</v>
      </c>
      <c r="F121">
        <f>L4</f>
        <v>30</v>
      </c>
      <c r="H121">
        <v>3</v>
      </c>
      <c r="I121">
        <v>15</v>
      </c>
      <c r="J121">
        <f t="shared" si="212"/>
        <v>3.25</v>
      </c>
      <c r="L121">
        <f t="shared" si="123"/>
        <v>20</v>
      </c>
      <c r="M121">
        <f t="shared" si="124"/>
        <v>-13</v>
      </c>
      <c r="N121">
        <f t="shared" si="125"/>
        <v>2456746.34375</v>
      </c>
      <c r="O121">
        <f t="shared" si="221"/>
        <v>7.945056621748444E-4</v>
      </c>
      <c r="P121">
        <f t="shared" si="213"/>
        <v>2456746.3445445057</v>
      </c>
      <c r="Q121">
        <f t="shared" si="214"/>
        <v>0.14240505255320193</v>
      </c>
      <c r="R121">
        <f t="shared" si="128"/>
        <v>7.1575853247259147</v>
      </c>
      <c r="S121">
        <f t="shared" si="129"/>
        <v>83.975749836859904</v>
      </c>
      <c r="T121">
        <f t="shared" si="130"/>
        <v>1.9072156959606097</v>
      </c>
      <c r="U121">
        <f t="shared" si="131"/>
        <v>0.12492343040889471</v>
      </c>
      <c r="V121">
        <f t="shared" si="132"/>
        <v>1.4656533264842964</v>
      </c>
      <c r="W121">
        <f t="shared" si="133"/>
        <v>1.6702618987792767E-2</v>
      </c>
      <c r="X121">
        <f t="shared" si="134"/>
        <v>9.0648010206865237</v>
      </c>
      <c r="Y121">
        <f t="shared" si="135"/>
        <v>85.882965532820521</v>
      </c>
      <c r="Z121">
        <f t="shared" si="136"/>
        <v>1.4989405199245243</v>
      </c>
      <c r="AA121">
        <f t="shared" si="137"/>
        <v>209.61374424964654</v>
      </c>
      <c r="AB121">
        <f t="shared" si="138"/>
        <v>3.6584499945896631</v>
      </c>
      <c r="AC121">
        <f t="shared" si="139"/>
        <v>23.437439250487738</v>
      </c>
      <c r="AD121">
        <f t="shared" si="140"/>
        <v>-2.0683226006660326E-3</v>
      </c>
      <c r="AE121">
        <f t="shared" si="141"/>
        <v>23.435370927887071</v>
      </c>
      <c r="AF121">
        <f t="shared" si="142"/>
        <v>2456746.5</v>
      </c>
      <c r="AG121">
        <f t="shared" si="143"/>
        <v>0.14240930869267626</v>
      </c>
      <c r="AH121">
        <f t="shared" si="144"/>
        <v>12.487026798683871</v>
      </c>
      <c r="AI121">
        <f t="shared" si="145"/>
        <v>8.7267596386213704</v>
      </c>
      <c r="AJ121">
        <f t="shared" si="146"/>
        <v>0.40902438411778796</v>
      </c>
      <c r="AK121">
        <f t="shared" si="147"/>
        <v>16.14775963862137</v>
      </c>
      <c r="AL121">
        <f t="shared" si="179"/>
        <v>233.89147356918312</v>
      </c>
      <c r="AM121">
        <f t="shared" si="148"/>
        <v>4.0821763061235385</v>
      </c>
      <c r="AN121">
        <f t="shared" si="149"/>
        <v>0.99852466175891619</v>
      </c>
      <c r="AO121" t="s">
        <v>137</v>
      </c>
      <c r="AP121">
        <f t="shared" si="150"/>
        <v>9.061473059736711</v>
      </c>
      <c r="AQ121">
        <f t="shared" si="151"/>
        <v>9</v>
      </c>
      <c r="AR121">
        <f t="shared" si="152"/>
        <v>3</v>
      </c>
      <c r="AS121">
        <f t="shared" si="153"/>
        <v>41</v>
      </c>
      <c r="AT121">
        <f t="shared" si="154"/>
        <v>0.15815253997317041</v>
      </c>
      <c r="AU121">
        <f t="shared" si="155"/>
        <v>8.3249210101374249</v>
      </c>
      <c r="AV121" s="18">
        <f t="shared" si="156"/>
        <v>0.55499473400916166</v>
      </c>
      <c r="AW121">
        <f t="shared" si="157"/>
        <v>0.1452972815953503</v>
      </c>
      <c r="AX121">
        <f t="shared" si="158"/>
        <v>3.59122438494648</v>
      </c>
      <c r="AY121" t="str">
        <f t="shared" si="159"/>
        <v>POSITIF</v>
      </c>
      <c r="AZ121">
        <f t="shared" si="160"/>
        <v>3</v>
      </c>
      <c r="BA121">
        <f t="shared" si="161"/>
        <v>35</v>
      </c>
      <c r="BB121">
        <f t="shared" si="162"/>
        <v>28</v>
      </c>
      <c r="BC121">
        <f t="shared" si="163"/>
        <v>6.267868969522436E-2</v>
      </c>
      <c r="BD121">
        <f t="shared" si="164"/>
        <v>-1.5589696224693341</v>
      </c>
      <c r="BE121">
        <f t="shared" si="165"/>
        <v>-0.12222152900771403</v>
      </c>
      <c r="BF121">
        <f t="shared" si="166"/>
        <v>1.9428132568574878</v>
      </c>
      <c r="BG121">
        <f t="shared" si="167"/>
        <v>-89.80414605223811</v>
      </c>
      <c r="BH121">
        <f t="shared" si="168"/>
        <v>0.55499473400916166</v>
      </c>
      <c r="BI121">
        <f t="shared" si="169"/>
        <v>90.19585394776189</v>
      </c>
      <c r="BJ121">
        <f t="shared" si="170"/>
        <v>90</v>
      </c>
      <c r="BK121">
        <f t="shared" si="171"/>
        <v>11</v>
      </c>
      <c r="BL121">
        <f t="shared" si="172"/>
        <v>45</v>
      </c>
      <c r="BM121">
        <f t="shared" si="173"/>
        <v>-36.257021197912081</v>
      </c>
      <c r="BN121" t="str">
        <f t="shared" si="174"/>
        <v>NEGATIF</v>
      </c>
      <c r="BO121">
        <f t="shared" si="175"/>
        <v>36</v>
      </c>
      <c r="BP121">
        <f t="shared" si="176"/>
        <v>15</v>
      </c>
      <c r="BQ121">
        <f t="shared" si="177"/>
        <v>25</v>
      </c>
    </row>
    <row r="122" spans="1:69">
      <c r="A122">
        <f t="shared" ref="A122" si="225">A120</f>
        <v>-7.0027777777777782</v>
      </c>
      <c r="B122">
        <f t="shared" si="194"/>
        <v>111.315</v>
      </c>
      <c r="C122">
        <f>INT(G3/15)</f>
        <v>7</v>
      </c>
      <c r="D122">
        <f>L3</f>
        <v>2014</v>
      </c>
      <c r="E122">
        <f>L2</f>
        <v>3</v>
      </c>
      <c r="F122">
        <f>L4</f>
        <v>30</v>
      </c>
      <c r="H122">
        <v>3</v>
      </c>
      <c r="I122">
        <v>30</v>
      </c>
      <c r="J122">
        <f t="shared" si="212"/>
        <v>3.5</v>
      </c>
      <c r="L122">
        <f t="shared" si="123"/>
        <v>20</v>
      </c>
      <c r="M122">
        <f t="shared" si="124"/>
        <v>-13</v>
      </c>
      <c r="N122">
        <f t="shared" si="125"/>
        <v>2456746.354166667</v>
      </c>
      <c r="O122">
        <f t="shared" si="221"/>
        <v>7.945056621748444E-4</v>
      </c>
      <c r="P122">
        <f t="shared" si="213"/>
        <v>2456746.3549611727</v>
      </c>
      <c r="Q122">
        <f t="shared" si="214"/>
        <v>0.14240533774600075</v>
      </c>
      <c r="R122">
        <f t="shared" si="128"/>
        <v>7.1678524850249232</v>
      </c>
      <c r="S122">
        <f t="shared" si="129"/>
        <v>83.986016506770284</v>
      </c>
      <c r="T122">
        <f t="shared" si="130"/>
        <v>1.907244631557298</v>
      </c>
      <c r="U122">
        <f t="shared" si="131"/>
        <v>0.12510262616094245</v>
      </c>
      <c r="V122">
        <f t="shared" si="132"/>
        <v>1.4658325136774479</v>
      </c>
      <c r="W122">
        <f t="shared" si="133"/>
        <v>1.6702618975814668E-2</v>
      </c>
      <c r="X122">
        <f t="shared" si="134"/>
        <v>9.0750971165822207</v>
      </c>
      <c r="Y122">
        <f t="shared" si="135"/>
        <v>85.893261138327588</v>
      </c>
      <c r="Z122">
        <f t="shared" si="136"/>
        <v>1.499120212139109</v>
      </c>
      <c r="AA122">
        <f t="shared" si="137"/>
        <v>209.61319264791328</v>
      </c>
      <c r="AB122">
        <f t="shared" si="138"/>
        <v>3.6584403673232577</v>
      </c>
      <c r="AC122">
        <f t="shared" si="139"/>
        <v>23.437439246779043</v>
      </c>
      <c r="AD122">
        <f t="shared" si="140"/>
        <v>-2.0683487986028122E-3</v>
      </c>
      <c r="AE122">
        <f t="shared" si="141"/>
        <v>23.435370897980441</v>
      </c>
      <c r="AF122">
        <f t="shared" si="142"/>
        <v>2456746.5</v>
      </c>
      <c r="AG122">
        <f t="shared" si="143"/>
        <v>0.14240930869267626</v>
      </c>
      <c r="AH122">
        <f t="shared" si="144"/>
        <v>12.487026798683871</v>
      </c>
      <c r="AI122">
        <f t="shared" si="145"/>
        <v>8.9774441159588712</v>
      </c>
      <c r="AJ122">
        <f t="shared" si="146"/>
        <v>0.40902438359581883</v>
      </c>
      <c r="AK122">
        <f t="shared" si="147"/>
        <v>16.398444115958871</v>
      </c>
      <c r="AL122">
        <f t="shared" si="179"/>
        <v>237.64225674849669</v>
      </c>
      <c r="AM122">
        <f t="shared" si="148"/>
        <v>4.1476398221309818</v>
      </c>
      <c r="AN122">
        <f t="shared" si="149"/>
        <v>0.99852764737728528</v>
      </c>
      <c r="AO122" t="s">
        <v>137</v>
      </c>
      <c r="AP122">
        <f t="shared" si="150"/>
        <v>9.0717691156250453</v>
      </c>
      <c r="AQ122">
        <f t="shared" si="151"/>
        <v>9</v>
      </c>
      <c r="AR122">
        <f t="shared" si="152"/>
        <v>4</v>
      </c>
      <c r="AS122">
        <f t="shared" si="153"/>
        <v>18</v>
      </c>
      <c r="AT122">
        <f t="shared" si="154"/>
        <v>0.15833224004839122</v>
      </c>
      <c r="AU122">
        <f t="shared" si="155"/>
        <v>8.334404990886382</v>
      </c>
      <c r="AV122" s="18">
        <f t="shared" si="156"/>
        <v>0.55562699939242544</v>
      </c>
      <c r="AW122">
        <f t="shared" si="157"/>
        <v>0.14546280828561536</v>
      </c>
      <c r="AX122">
        <f t="shared" si="158"/>
        <v>3.595276072785512</v>
      </c>
      <c r="AY122" t="str">
        <f t="shared" si="159"/>
        <v>POSITIF</v>
      </c>
      <c r="AZ122">
        <f t="shared" si="160"/>
        <v>3</v>
      </c>
      <c r="BA122">
        <f t="shared" si="161"/>
        <v>35</v>
      </c>
      <c r="BB122">
        <f t="shared" si="162"/>
        <v>42</v>
      </c>
      <c r="BC122">
        <f t="shared" si="163"/>
        <v>6.2749404988278482E-2</v>
      </c>
      <c r="BD122">
        <f t="shared" si="164"/>
        <v>-1.5673780305534226</v>
      </c>
      <c r="BE122">
        <f t="shared" si="165"/>
        <v>-0.12222152900771403</v>
      </c>
      <c r="BF122">
        <f t="shared" si="166"/>
        <v>1.9428132568574878</v>
      </c>
      <c r="BG122">
        <f t="shared" si="167"/>
        <v>-90.264948258679723</v>
      </c>
      <c r="BH122">
        <f t="shared" si="168"/>
        <v>0.55562699939242544</v>
      </c>
      <c r="BI122">
        <f t="shared" si="169"/>
        <v>89.735051741320277</v>
      </c>
      <c r="BJ122">
        <f t="shared" si="170"/>
        <v>89</v>
      </c>
      <c r="BK122">
        <f t="shared" si="171"/>
        <v>44</v>
      </c>
      <c r="BL122">
        <f t="shared" si="172"/>
        <v>6</v>
      </c>
      <c r="BM122">
        <f t="shared" si="173"/>
        <v>-32.534761814564447</v>
      </c>
      <c r="BN122" t="str">
        <f t="shared" si="174"/>
        <v>NEGATIF</v>
      </c>
      <c r="BO122">
        <f t="shared" si="175"/>
        <v>32</v>
      </c>
      <c r="BP122">
        <f t="shared" si="176"/>
        <v>32</v>
      </c>
      <c r="BQ122">
        <f t="shared" si="177"/>
        <v>5</v>
      </c>
    </row>
    <row r="123" spans="1:69">
      <c r="A123">
        <f t="shared" ref="A123" si="226">A121</f>
        <v>-7.0027777777777782</v>
      </c>
      <c r="B123">
        <f t="shared" si="194"/>
        <v>111.315</v>
      </c>
      <c r="C123">
        <f>INT(G3/15)</f>
        <v>7</v>
      </c>
      <c r="D123">
        <f>L3</f>
        <v>2014</v>
      </c>
      <c r="E123">
        <f>L2</f>
        <v>3</v>
      </c>
      <c r="F123">
        <f>L4</f>
        <v>30</v>
      </c>
      <c r="H123">
        <v>3</v>
      </c>
      <c r="I123">
        <v>45</v>
      </c>
      <c r="J123">
        <f t="shared" si="212"/>
        <v>3.75</v>
      </c>
      <c r="L123">
        <f t="shared" si="123"/>
        <v>20</v>
      </c>
      <c r="M123">
        <f t="shared" si="124"/>
        <v>-13</v>
      </c>
      <c r="N123">
        <f t="shared" si="125"/>
        <v>2456746.3645833335</v>
      </c>
      <c r="O123">
        <f t="shared" si="221"/>
        <v>7.945056621748444E-4</v>
      </c>
      <c r="P123">
        <f t="shared" si="213"/>
        <v>2456746.3653778392</v>
      </c>
      <c r="Q123">
        <f t="shared" si="214"/>
        <v>0.14240562293878684</v>
      </c>
      <c r="R123">
        <f t="shared" si="128"/>
        <v>7.1781196448646369</v>
      </c>
      <c r="S123">
        <f t="shared" si="129"/>
        <v>83.996283176221368</v>
      </c>
      <c r="T123">
        <f t="shared" si="130"/>
        <v>1.9072735055885579</v>
      </c>
      <c r="U123">
        <f t="shared" si="131"/>
        <v>0.125281821904974</v>
      </c>
      <c r="V123">
        <f t="shared" si="132"/>
        <v>1.4660117008625833</v>
      </c>
      <c r="W123">
        <f t="shared" si="133"/>
        <v>1.6702618963836572E-2</v>
      </c>
      <c r="X123">
        <f t="shared" si="134"/>
        <v>9.0853931504531946</v>
      </c>
      <c r="Y123">
        <f t="shared" si="135"/>
        <v>85.903556681809931</v>
      </c>
      <c r="Z123">
        <f t="shared" si="136"/>
        <v>1.4992999032711583</v>
      </c>
      <c r="AA123">
        <f t="shared" si="137"/>
        <v>209.61264104620463</v>
      </c>
      <c r="AB123">
        <f t="shared" si="138"/>
        <v>3.6584307400572822</v>
      </c>
      <c r="AC123">
        <f t="shared" si="139"/>
        <v>23.437439243070347</v>
      </c>
      <c r="AD123">
        <f t="shared" si="140"/>
        <v>-2.0683750160362764E-3</v>
      </c>
      <c r="AE123">
        <f t="shared" si="141"/>
        <v>23.43537086805431</v>
      </c>
      <c r="AF123">
        <f t="shared" si="142"/>
        <v>2456746.5</v>
      </c>
      <c r="AG123">
        <f t="shared" si="143"/>
        <v>0.14240930869267626</v>
      </c>
      <c r="AH123">
        <f t="shared" si="144"/>
        <v>12.487026798683871</v>
      </c>
      <c r="AI123">
        <f t="shared" si="145"/>
        <v>9.2281285932963719</v>
      </c>
      <c r="AJ123">
        <f t="shared" si="146"/>
        <v>0.4090243830735093</v>
      </c>
      <c r="AK123">
        <f t="shared" si="147"/>
        <v>16.649128593296371</v>
      </c>
      <c r="AL123">
        <f t="shared" si="179"/>
        <v>241.39303990066111</v>
      </c>
      <c r="AM123">
        <f t="shared" si="148"/>
        <v>4.2131033376645819</v>
      </c>
      <c r="AN123">
        <f t="shared" si="149"/>
        <v>0.99853063303403755</v>
      </c>
      <c r="AO123" t="s">
        <v>137</v>
      </c>
      <c r="AP123">
        <f t="shared" si="150"/>
        <v>9.0820651094884379</v>
      </c>
      <c r="AQ123">
        <f t="shared" si="151"/>
        <v>9</v>
      </c>
      <c r="AR123">
        <f t="shared" si="152"/>
        <v>4</v>
      </c>
      <c r="AS123">
        <f t="shared" si="153"/>
        <v>55</v>
      </c>
      <c r="AT123">
        <f t="shared" si="154"/>
        <v>0.15851193904107255</v>
      </c>
      <c r="AU123">
        <f t="shared" si="155"/>
        <v>8.3438889987844433</v>
      </c>
      <c r="AV123" s="18">
        <f t="shared" si="156"/>
        <v>0.55625926658562952</v>
      </c>
      <c r="AW123">
        <f t="shared" si="157"/>
        <v>0.14562833544972167</v>
      </c>
      <c r="AX123">
        <f t="shared" si="158"/>
        <v>3.5993276379550876</v>
      </c>
      <c r="AY123" t="str">
        <f t="shared" si="159"/>
        <v>POSITIF</v>
      </c>
      <c r="AZ123">
        <f t="shared" si="160"/>
        <v>3</v>
      </c>
      <c r="BA123">
        <f t="shared" si="161"/>
        <v>35</v>
      </c>
      <c r="BB123">
        <f t="shared" si="162"/>
        <v>57</v>
      </c>
      <c r="BC123">
        <f t="shared" si="163"/>
        <v>6.2820118140346701E-2</v>
      </c>
      <c r="BD123">
        <f t="shared" si="164"/>
        <v>-1.5754205462562834</v>
      </c>
      <c r="BE123">
        <f t="shared" si="165"/>
        <v>-0.12222152900771403</v>
      </c>
      <c r="BF123">
        <f t="shared" si="166"/>
        <v>1.9428132568574878</v>
      </c>
      <c r="BG123">
        <f t="shared" si="167"/>
        <v>-90.710794244605367</v>
      </c>
      <c r="BH123">
        <f t="shared" si="168"/>
        <v>0.55625926658562952</v>
      </c>
      <c r="BI123">
        <f t="shared" si="169"/>
        <v>89.289205755394633</v>
      </c>
      <c r="BJ123">
        <f t="shared" si="170"/>
        <v>89</v>
      </c>
      <c r="BK123">
        <f t="shared" si="171"/>
        <v>17</v>
      </c>
      <c r="BL123">
        <f t="shared" si="172"/>
        <v>21</v>
      </c>
      <c r="BM123">
        <f t="shared" si="173"/>
        <v>-28.812393830225766</v>
      </c>
      <c r="BN123" t="str">
        <f t="shared" si="174"/>
        <v>NEGATIF</v>
      </c>
      <c r="BO123">
        <f t="shared" si="175"/>
        <v>28</v>
      </c>
      <c r="BP123">
        <f t="shared" si="176"/>
        <v>48</v>
      </c>
      <c r="BQ123">
        <f t="shared" si="177"/>
        <v>44</v>
      </c>
    </row>
    <row r="124" spans="1:69">
      <c r="A124">
        <f t="shared" ref="A124" si="227">A122</f>
        <v>-7.0027777777777782</v>
      </c>
      <c r="B124">
        <f t="shared" si="194"/>
        <v>111.315</v>
      </c>
      <c r="C124">
        <f>INT(G3/15)</f>
        <v>7</v>
      </c>
      <c r="D124">
        <f>L3</f>
        <v>2014</v>
      </c>
      <c r="E124">
        <f>L2</f>
        <v>3</v>
      </c>
      <c r="F124">
        <f>L4</f>
        <v>30</v>
      </c>
      <c r="H124">
        <v>4</v>
      </c>
      <c r="I124">
        <v>0</v>
      </c>
      <c r="J124">
        <f t="shared" si="212"/>
        <v>4</v>
      </c>
      <c r="L124">
        <f t="shared" si="123"/>
        <v>20</v>
      </c>
      <c r="M124">
        <f t="shared" si="124"/>
        <v>-13</v>
      </c>
      <c r="N124">
        <f t="shared" si="125"/>
        <v>2456746.375</v>
      </c>
      <c r="O124">
        <f t="shared" si="221"/>
        <v>7.945056621748444E-4</v>
      </c>
      <c r="P124">
        <f t="shared" si="213"/>
        <v>2456746.3757945057</v>
      </c>
      <c r="Q124">
        <f t="shared" si="214"/>
        <v>0.14240590813157292</v>
      </c>
      <c r="R124">
        <f t="shared" si="128"/>
        <v>7.1883868047052601</v>
      </c>
      <c r="S124">
        <f t="shared" si="129"/>
        <v>84.006549845672453</v>
      </c>
      <c r="T124">
        <f t="shared" si="130"/>
        <v>1.9073023180554431</v>
      </c>
      <c r="U124">
        <f t="shared" si="131"/>
        <v>0.1254610176490214</v>
      </c>
      <c r="V124">
        <f t="shared" si="132"/>
        <v>1.4661908880477186</v>
      </c>
      <c r="W124">
        <f t="shared" si="133"/>
        <v>1.6702618951858473E-2</v>
      </c>
      <c r="X124">
        <f t="shared" si="134"/>
        <v>9.0956891227607031</v>
      </c>
      <c r="Y124">
        <f t="shared" si="135"/>
        <v>85.913852163727896</v>
      </c>
      <c r="Z124">
        <f t="shared" si="136"/>
        <v>1.4994795933287062</v>
      </c>
      <c r="AA124">
        <f t="shared" si="137"/>
        <v>209.61208944449598</v>
      </c>
      <c r="AB124">
        <f t="shared" si="138"/>
        <v>3.6584211127913067</v>
      </c>
      <c r="AC124">
        <f t="shared" si="139"/>
        <v>23.437439239361652</v>
      </c>
      <c r="AD124">
        <f t="shared" si="140"/>
        <v>-2.0684012529657899E-3</v>
      </c>
      <c r="AE124">
        <f t="shared" si="141"/>
        <v>23.435370838108685</v>
      </c>
      <c r="AF124">
        <f t="shared" si="142"/>
        <v>2456746.5</v>
      </c>
      <c r="AG124">
        <f t="shared" si="143"/>
        <v>0.14240930869267626</v>
      </c>
      <c r="AH124">
        <f t="shared" si="144"/>
        <v>12.487026798683871</v>
      </c>
      <c r="AI124">
        <f t="shared" si="145"/>
        <v>9.4788130706338709</v>
      </c>
      <c r="AJ124">
        <f t="shared" si="146"/>
        <v>0.40902438255085954</v>
      </c>
      <c r="AK124">
        <f t="shared" si="147"/>
        <v>16.899813070633872</v>
      </c>
      <c r="AL124">
        <f t="shared" si="179"/>
        <v>245.14382302515915</v>
      </c>
      <c r="AM124">
        <f t="shared" si="148"/>
        <v>4.2785668527153131</v>
      </c>
      <c r="AN124">
        <f t="shared" si="149"/>
        <v>0.99853361872920998</v>
      </c>
      <c r="AO124" t="s">
        <v>137</v>
      </c>
      <c r="AP124">
        <f t="shared" si="150"/>
        <v>9.0923610417881484</v>
      </c>
      <c r="AQ124">
        <f t="shared" si="151"/>
        <v>9</v>
      </c>
      <c r="AR124">
        <f t="shared" si="152"/>
        <v>5</v>
      </c>
      <c r="AS124">
        <f t="shared" si="153"/>
        <v>32</v>
      </c>
      <c r="AT124">
        <f t="shared" si="154"/>
        <v>0.15869163695926491</v>
      </c>
      <c r="AU124">
        <f t="shared" si="155"/>
        <v>8.3533730343489001</v>
      </c>
      <c r="AV124" s="18">
        <f t="shared" si="156"/>
        <v>0.55689153562325999</v>
      </c>
      <c r="AW124">
        <f t="shared" si="157"/>
        <v>0.14579386309669767</v>
      </c>
      <c r="AX124">
        <f t="shared" si="158"/>
        <v>3.6033790805265964</v>
      </c>
      <c r="AY124" t="str">
        <f t="shared" si="159"/>
        <v>POSITIF</v>
      </c>
      <c r="AZ124">
        <f t="shared" si="160"/>
        <v>3</v>
      </c>
      <c r="BA124">
        <f t="shared" si="161"/>
        <v>36</v>
      </c>
      <c r="BB124">
        <f t="shared" si="162"/>
        <v>12</v>
      </c>
      <c r="BC124">
        <f t="shared" si="163"/>
        <v>6.2890829152674993E-2</v>
      </c>
      <c r="BD124">
        <f t="shared" si="164"/>
        <v>-1.5832020266674862</v>
      </c>
      <c r="BE124">
        <f t="shared" si="165"/>
        <v>-0.12222152900771403</v>
      </c>
      <c r="BF124">
        <f t="shared" si="166"/>
        <v>1.9428132568574878</v>
      </c>
      <c r="BG124">
        <f t="shared" si="167"/>
        <v>-91.146718635188265</v>
      </c>
      <c r="BH124">
        <f t="shared" si="168"/>
        <v>0.55689153562325999</v>
      </c>
      <c r="BI124">
        <f t="shared" si="169"/>
        <v>88.853281364811735</v>
      </c>
      <c r="BJ124">
        <f t="shared" si="170"/>
        <v>88</v>
      </c>
      <c r="BK124">
        <f t="shared" si="171"/>
        <v>51</v>
      </c>
      <c r="BL124">
        <f t="shared" si="172"/>
        <v>11</v>
      </c>
      <c r="BM124">
        <f t="shared" si="173"/>
        <v>-25.090161216553913</v>
      </c>
      <c r="BN124" t="str">
        <f t="shared" si="174"/>
        <v>NEGATIF</v>
      </c>
      <c r="BO124">
        <f t="shared" si="175"/>
        <v>25</v>
      </c>
      <c r="BP124">
        <f t="shared" si="176"/>
        <v>5</v>
      </c>
      <c r="BQ124">
        <f t="shared" si="177"/>
        <v>24</v>
      </c>
    </row>
    <row r="125" spans="1:69">
      <c r="A125">
        <f t="shared" ref="A125" si="228">A123</f>
        <v>-7.0027777777777782</v>
      </c>
      <c r="B125">
        <f t="shared" si="194"/>
        <v>111.315</v>
      </c>
      <c r="C125">
        <f>INT(G3/15)</f>
        <v>7</v>
      </c>
      <c r="D125">
        <f>L3</f>
        <v>2014</v>
      </c>
      <c r="E125">
        <f>L2</f>
        <v>3</v>
      </c>
      <c r="F125">
        <f>L4</f>
        <v>30</v>
      </c>
      <c r="H125">
        <v>4</v>
      </c>
      <c r="I125">
        <v>15</v>
      </c>
      <c r="J125">
        <f t="shared" si="212"/>
        <v>4.25</v>
      </c>
      <c r="L125">
        <f t="shared" si="123"/>
        <v>20</v>
      </c>
      <c r="M125">
        <f t="shared" si="124"/>
        <v>-13</v>
      </c>
      <c r="N125">
        <f t="shared" si="125"/>
        <v>2456746.385416667</v>
      </c>
      <c r="O125">
        <f t="shared" si="221"/>
        <v>7.945056621748444E-4</v>
      </c>
      <c r="P125">
        <f t="shared" si="213"/>
        <v>2456746.3862111727</v>
      </c>
      <c r="Q125">
        <f t="shared" si="214"/>
        <v>0.14240619332437174</v>
      </c>
      <c r="R125">
        <f t="shared" si="128"/>
        <v>7.1986539650042687</v>
      </c>
      <c r="S125">
        <f t="shared" si="129"/>
        <v>84.016816515582832</v>
      </c>
      <c r="T125">
        <f t="shared" si="130"/>
        <v>1.9073310689589977</v>
      </c>
      <c r="U125">
        <f t="shared" si="131"/>
        <v>0.12564021340106915</v>
      </c>
      <c r="V125">
        <f t="shared" si="132"/>
        <v>1.4663700752408702</v>
      </c>
      <c r="W125">
        <f t="shared" si="133"/>
        <v>1.6702618939880377E-2</v>
      </c>
      <c r="X125">
        <f t="shared" si="134"/>
        <v>9.1059850339632664</v>
      </c>
      <c r="Y125">
        <f t="shared" si="135"/>
        <v>85.924147584541828</v>
      </c>
      <c r="Z125">
        <f t="shared" si="136"/>
        <v>1.4996592823197876</v>
      </c>
      <c r="AA125">
        <f t="shared" si="137"/>
        <v>209.61153784276266</v>
      </c>
      <c r="AB125">
        <f t="shared" si="138"/>
        <v>3.6584114855249004</v>
      </c>
      <c r="AC125">
        <f t="shared" si="139"/>
        <v>23.437439235652956</v>
      </c>
      <c r="AD125">
        <f t="shared" si="140"/>
        <v>-2.0684275093907161E-3</v>
      </c>
      <c r="AE125">
        <f t="shared" si="141"/>
        <v>23.435370808143567</v>
      </c>
      <c r="AF125">
        <f t="shared" si="142"/>
        <v>2456746.5</v>
      </c>
      <c r="AG125">
        <f t="shared" si="143"/>
        <v>0.14240930869267626</v>
      </c>
      <c r="AH125">
        <f t="shared" si="144"/>
        <v>12.487026798683871</v>
      </c>
      <c r="AI125">
        <f t="shared" si="145"/>
        <v>9.7294975479713717</v>
      </c>
      <c r="AJ125">
        <f t="shared" si="146"/>
        <v>0.40902438202786956</v>
      </c>
      <c r="AK125">
        <f t="shared" si="147"/>
        <v>17.150497547971373</v>
      </c>
      <c r="AL125">
        <f t="shared" si="179"/>
        <v>248.89460612147607</v>
      </c>
      <c r="AM125">
        <f t="shared" si="148"/>
        <v>4.3440303672741907</v>
      </c>
      <c r="AN125">
        <f t="shared" si="149"/>
        <v>0.99853660446283921</v>
      </c>
      <c r="AO125" t="s">
        <v>137</v>
      </c>
      <c r="AP125">
        <f t="shared" si="150"/>
        <v>9.1026569129826918</v>
      </c>
      <c r="AQ125">
        <f t="shared" si="151"/>
        <v>9</v>
      </c>
      <c r="AR125">
        <f t="shared" si="152"/>
        <v>6</v>
      </c>
      <c r="AS125">
        <f t="shared" si="153"/>
        <v>9</v>
      </c>
      <c r="AT125">
        <f t="shared" si="154"/>
        <v>0.15887133381097093</v>
      </c>
      <c r="AU125">
        <f t="shared" si="155"/>
        <v>8.3628570980945245</v>
      </c>
      <c r="AV125" s="18">
        <f t="shared" si="156"/>
        <v>0.55752380653963496</v>
      </c>
      <c r="AW125">
        <f t="shared" si="157"/>
        <v>0.14595939123552787</v>
      </c>
      <c r="AX125">
        <f t="shared" si="158"/>
        <v>3.6074304005703306</v>
      </c>
      <c r="AY125" t="str">
        <f t="shared" si="159"/>
        <v>POSITIF</v>
      </c>
      <c r="AZ125">
        <f t="shared" si="160"/>
        <v>3</v>
      </c>
      <c r="BA125">
        <f t="shared" si="161"/>
        <v>36</v>
      </c>
      <c r="BB125">
        <f t="shared" si="162"/>
        <v>26</v>
      </c>
      <c r="BC125">
        <f t="shared" si="163"/>
        <v>6.2961538026490196E-2</v>
      </c>
      <c r="BD125">
        <f t="shared" si="164"/>
        <v>-1.5908103425729074</v>
      </c>
      <c r="BE125">
        <f t="shared" si="165"/>
        <v>-0.12222152900771403</v>
      </c>
      <c r="BF125">
        <f t="shared" si="166"/>
        <v>1.9428132568574878</v>
      </c>
      <c r="BG125">
        <f t="shared" si="167"/>
        <v>-91.57708375379174</v>
      </c>
      <c r="BH125">
        <f t="shared" si="168"/>
        <v>0.55752380653963496</v>
      </c>
      <c r="BI125">
        <f t="shared" si="169"/>
        <v>88.42291624620826</v>
      </c>
      <c r="BJ125">
        <f t="shared" si="170"/>
        <v>88</v>
      </c>
      <c r="BK125">
        <f t="shared" si="171"/>
        <v>25</v>
      </c>
      <c r="BL125">
        <f t="shared" si="172"/>
        <v>22</v>
      </c>
      <c r="BM125">
        <f t="shared" si="173"/>
        <v>-21.368285877886862</v>
      </c>
      <c r="BN125" t="str">
        <f t="shared" si="174"/>
        <v>NEGATIF</v>
      </c>
      <c r="BO125">
        <f t="shared" si="175"/>
        <v>21</v>
      </c>
      <c r="BP125">
        <f t="shared" si="176"/>
        <v>22</v>
      </c>
      <c r="BQ125">
        <f t="shared" si="177"/>
        <v>5</v>
      </c>
    </row>
    <row r="126" spans="1:69">
      <c r="A126">
        <f t="shared" ref="A126" si="229">A124</f>
        <v>-7.0027777777777782</v>
      </c>
      <c r="B126">
        <f t="shared" si="194"/>
        <v>111.315</v>
      </c>
      <c r="C126">
        <f>INT(G3/15)</f>
        <v>7</v>
      </c>
      <c r="D126">
        <f>L3</f>
        <v>2014</v>
      </c>
      <c r="E126">
        <f>L2</f>
        <v>3</v>
      </c>
      <c r="F126">
        <f>L4</f>
        <v>30</v>
      </c>
      <c r="H126">
        <v>4</v>
      </c>
      <c r="I126">
        <v>30</v>
      </c>
      <c r="J126">
        <f t="shared" si="212"/>
        <v>4.5</v>
      </c>
      <c r="L126">
        <f t="shared" si="123"/>
        <v>20</v>
      </c>
      <c r="M126">
        <f t="shared" si="124"/>
        <v>-13</v>
      </c>
      <c r="N126">
        <f t="shared" si="125"/>
        <v>2456746.3958333335</v>
      </c>
      <c r="O126">
        <f t="shared" si="221"/>
        <v>7.945056621748444E-4</v>
      </c>
      <c r="P126">
        <f t="shared" si="213"/>
        <v>2456746.3966278392</v>
      </c>
      <c r="Q126">
        <f t="shared" si="214"/>
        <v>0.14240647851715782</v>
      </c>
      <c r="R126">
        <f t="shared" si="128"/>
        <v>7.2089211248448919</v>
      </c>
      <c r="S126">
        <f t="shared" si="129"/>
        <v>84.027083185033916</v>
      </c>
      <c r="T126">
        <f t="shared" si="130"/>
        <v>1.9073597582964115</v>
      </c>
      <c r="U126">
        <f t="shared" si="131"/>
        <v>0.12581940914511655</v>
      </c>
      <c r="V126">
        <f t="shared" si="132"/>
        <v>1.4665492624260055</v>
      </c>
      <c r="W126">
        <f t="shared" si="133"/>
        <v>1.6702618927902278E-2</v>
      </c>
      <c r="X126">
        <f t="shared" si="134"/>
        <v>9.1162808831413038</v>
      </c>
      <c r="Y126">
        <f t="shared" si="135"/>
        <v>85.934442943330325</v>
      </c>
      <c r="Z126">
        <f t="shared" si="136"/>
        <v>1.499838970228321</v>
      </c>
      <c r="AA126">
        <f t="shared" si="137"/>
        <v>209.61098624105401</v>
      </c>
      <c r="AB126">
        <f t="shared" si="138"/>
        <v>3.6584018582589248</v>
      </c>
      <c r="AC126">
        <f t="shared" si="139"/>
        <v>23.437439231944261</v>
      </c>
      <c r="AD126">
        <f t="shared" si="140"/>
        <v>-2.0684537853068955E-3</v>
      </c>
      <c r="AE126">
        <f t="shared" si="141"/>
        <v>23.435370778158955</v>
      </c>
      <c r="AF126">
        <f t="shared" si="142"/>
        <v>2456746.5</v>
      </c>
      <c r="AG126">
        <f t="shared" si="143"/>
        <v>0.14240930869267626</v>
      </c>
      <c r="AH126">
        <f t="shared" si="144"/>
        <v>12.487026798683871</v>
      </c>
      <c r="AI126">
        <f t="shared" si="145"/>
        <v>9.9801820253088707</v>
      </c>
      <c r="AJ126">
        <f t="shared" si="146"/>
        <v>0.40902438150453935</v>
      </c>
      <c r="AK126">
        <f t="shared" si="147"/>
        <v>17.40118202530887</v>
      </c>
      <c r="AL126">
        <f t="shared" si="179"/>
        <v>252.64538919036639</v>
      </c>
      <c r="AM126">
        <f t="shared" si="148"/>
        <v>4.4094938813543845</v>
      </c>
      <c r="AN126">
        <f t="shared" si="149"/>
        <v>0.99853959023456196</v>
      </c>
      <c r="AO126" t="s">
        <v>137</v>
      </c>
      <c r="AP126">
        <f t="shared" si="150"/>
        <v>9.1129527221524906</v>
      </c>
      <c r="AQ126">
        <f t="shared" si="151"/>
        <v>9</v>
      </c>
      <c r="AR126">
        <f t="shared" si="152"/>
        <v>6</v>
      </c>
      <c r="AS126">
        <f t="shared" si="153"/>
        <v>46</v>
      </c>
      <c r="AT126">
        <f t="shared" si="154"/>
        <v>0.15905102958014095</v>
      </c>
      <c r="AU126">
        <f t="shared" si="155"/>
        <v>8.3723411892666473</v>
      </c>
      <c r="AV126" s="18">
        <f t="shared" si="156"/>
        <v>0.55815607928444311</v>
      </c>
      <c r="AW126">
        <f t="shared" si="157"/>
        <v>0.14612491985304074</v>
      </c>
      <c r="AX126">
        <f t="shared" si="158"/>
        <v>3.6114815976143215</v>
      </c>
      <c r="AY126" t="str">
        <f t="shared" si="159"/>
        <v>POSITIF</v>
      </c>
      <c r="AZ126">
        <f t="shared" si="160"/>
        <v>3</v>
      </c>
      <c r="BA126">
        <f t="shared" si="161"/>
        <v>36</v>
      </c>
      <c r="BB126">
        <f t="shared" si="162"/>
        <v>41</v>
      </c>
      <c r="BC126">
        <f t="shared" si="163"/>
        <v>6.30322447535549E-2</v>
      </c>
      <c r="BD126">
        <f t="shared" si="164"/>
        <v>-1.5983216308782739</v>
      </c>
      <c r="BE126">
        <f t="shared" si="165"/>
        <v>-0.12222152900771403</v>
      </c>
      <c r="BF126">
        <f t="shared" si="166"/>
        <v>1.9428132568574878</v>
      </c>
      <c r="BG126">
        <f t="shared" si="167"/>
        <v>-92.005802906366483</v>
      </c>
      <c r="BH126">
        <f t="shared" si="168"/>
        <v>0.55815607928444311</v>
      </c>
      <c r="BI126">
        <f t="shared" si="169"/>
        <v>87.994197093633517</v>
      </c>
      <c r="BJ126">
        <f t="shared" si="170"/>
        <v>87</v>
      </c>
      <c r="BK126">
        <f t="shared" si="171"/>
        <v>59</v>
      </c>
      <c r="BL126">
        <f t="shared" si="172"/>
        <v>39</v>
      </c>
      <c r="BM126">
        <f t="shared" si="173"/>
        <v>-17.646978160369883</v>
      </c>
      <c r="BN126" t="str">
        <f t="shared" si="174"/>
        <v>NEGATIF</v>
      </c>
      <c r="BO126">
        <f t="shared" si="175"/>
        <v>17</v>
      </c>
      <c r="BP126">
        <f t="shared" si="176"/>
        <v>38</v>
      </c>
      <c r="BQ126">
        <f t="shared" si="177"/>
        <v>49</v>
      </c>
    </row>
    <row r="127" spans="1:69">
      <c r="A127">
        <f t="shared" ref="A127" si="230">A125</f>
        <v>-7.0027777777777782</v>
      </c>
      <c r="B127">
        <f t="shared" si="194"/>
        <v>111.315</v>
      </c>
      <c r="C127">
        <f>INT(G3/15)</f>
        <v>7</v>
      </c>
      <c r="D127">
        <f>L3</f>
        <v>2014</v>
      </c>
      <c r="E127">
        <f>L2</f>
        <v>3</v>
      </c>
      <c r="F127">
        <f>L4</f>
        <v>30</v>
      </c>
      <c r="H127">
        <v>4</v>
      </c>
      <c r="I127">
        <v>45</v>
      </c>
      <c r="J127">
        <f t="shared" si="212"/>
        <v>4.75</v>
      </c>
      <c r="L127">
        <f t="shared" si="123"/>
        <v>20</v>
      </c>
      <c r="M127">
        <f t="shared" si="124"/>
        <v>-13</v>
      </c>
      <c r="N127">
        <f t="shared" si="125"/>
        <v>2456746.40625</v>
      </c>
      <c r="O127">
        <f t="shared" si="221"/>
        <v>7.945056621748444E-4</v>
      </c>
      <c r="P127">
        <f t="shared" si="213"/>
        <v>2456746.4070445057</v>
      </c>
      <c r="Q127">
        <f t="shared" si="214"/>
        <v>0.14240676370994387</v>
      </c>
      <c r="R127">
        <f t="shared" si="128"/>
        <v>7.2191882846836961</v>
      </c>
      <c r="S127">
        <f t="shared" si="129"/>
        <v>84.037349854484091</v>
      </c>
      <c r="T127">
        <f t="shared" si="130"/>
        <v>1.9073883860687331</v>
      </c>
      <c r="U127">
        <f t="shared" si="131"/>
        <v>0.12599860488913223</v>
      </c>
      <c r="V127">
        <f t="shared" si="132"/>
        <v>1.466728449611125</v>
      </c>
      <c r="W127">
        <f t="shared" si="133"/>
        <v>1.6702618915924183E-2</v>
      </c>
      <c r="X127">
        <f t="shared" si="134"/>
        <v>9.1265766707524296</v>
      </c>
      <c r="Y127">
        <f t="shared" si="135"/>
        <v>85.944738240552823</v>
      </c>
      <c r="Z127">
        <f t="shared" si="136"/>
        <v>1.5000186570623251</v>
      </c>
      <c r="AA127">
        <f t="shared" si="137"/>
        <v>209.61043463934541</v>
      </c>
      <c r="AB127">
        <f t="shared" si="138"/>
        <v>3.6583922309929502</v>
      </c>
      <c r="AC127">
        <f t="shared" si="139"/>
        <v>23.437439228235565</v>
      </c>
      <c r="AD127">
        <f t="shared" si="140"/>
        <v>-2.0684800807136833E-3</v>
      </c>
      <c r="AE127">
        <f t="shared" si="141"/>
        <v>23.435370748154853</v>
      </c>
      <c r="AF127">
        <f t="shared" si="142"/>
        <v>2456746.5</v>
      </c>
      <c r="AG127">
        <f t="shared" si="143"/>
        <v>0.14240930869267626</v>
      </c>
      <c r="AH127">
        <f t="shared" si="144"/>
        <v>12.487026798683871</v>
      </c>
      <c r="AI127">
        <f t="shared" si="145"/>
        <v>10.230866502646371</v>
      </c>
      <c r="AJ127">
        <f t="shared" si="146"/>
        <v>0.40902438098086902</v>
      </c>
      <c r="AK127">
        <f t="shared" si="147"/>
        <v>17.651866502646371</v>
      </c>
      <c r="AL127">
        <f t="shared" si="179"/>
        <v>256.39617223131637</v>
      </c>
      <c r="AM127">
        <f t="shared" si="148"/>
        <v>4.4749573949469266</v>
      </c>
      <c r="AN127">
        <f t="shared" si="149"/>
        <v>0.99854257604441465</v>
      </c>
      <c r="AO127" t="s">
        <v>137</v>
      </c>
      <c r="AP127">
        <f t="shared" si="150"/>
        <v>9.1232484697551612</v>
      </c>
      <c r="AQ127">
        <f t="shared" si="151"/>
        <v>9</v>
      </c>
      <c r="AR127">
        <f t="shared" si="152"/>
        <v>7</v>
      </c>
      <c r="AS127">
        <f t="shared" si="153"/>
        <v>23</v>
      </c>
      <c r="AT127">
        <f t="shared" si="154"/>
        <v>0.15923072427476187</v>
      </c>
      <c r="AU127">
        <f t="shared" si="155"/>
        <v>8.3818253083791827</v>
      </c>
      <c r="AV127" s="18">
        <f t="shared" si="156"/>
        <v>0.55878835389194548</v>
      </c>
      <c r="AW127">
        <f t="shared" si="157"/>
        <v>0.14629044895820578</v>
      </c>
      <c r="AX127">
        <f t="shared" si="158"/>
        <v>3.6155326717285168</v>
      </c>
      <c r="AY127" t="str">
        <f t="shared" si="159"/>
        <v>POSITIF</v>
      </c>
      <c r="AZ127">
        <f t="shared" si="160"/>
        <v>3</v>
      </c>
      <c r="BA127">
        <f t="shared" si="161"/>
        <v>36</v>
      </c>
      <c r="BB127">
        <f t="shared" si="162"/>
        <v>55</v>
      </c>
      <c r="BC127">
        <f t="shared" si="163"/>
        <v>6.310294933508992E-2</v>
      </c>
      <c r="BD127">
        <f t="shared" si="164"/>
        <v>-1.6058041916570633</v>
      </c>
      <c r="BE127">
        <f t="shared" si="165"/>
        <v>-0.12222152900771403</v>
      </c>
      <c r="BF127">
        <f t="shared" si="166"/>
        <v>1.9428132568574878</v>
      </c>
      <c r="BG127">
        <f t="shared" si="167"/>
        <v>-92.436513833001314</v>
      </c>
      <c r="BH127">
        <f t="shared" si="168"/>
        <v>0.55878835389194548</v>
      </c>
      <c r="BI127">
        <f t="shared" si="169"/>
        <v>87.563486166998686</v>
      </c>
      <c r="BJ127">
        <f t="shared" si="170"/>
        <v>87</v>
      </c>
      <c r="BK127">
        <f t="shared" si="171"/>
        <v>33</v>
      </c>
      <c r="BL127">
        <f t="shared" si="172"/>
        <v>48</v>
      </c>
      <c r="BM127">
        <f t="shared" si="173"/>
        <v>-13.926445281194027</v>
      </c>
      <c r="BN127" t="str">
        <f t="shared" si="174"/>
        <v>NEGATIF</v>
      </c>
      <c r="BO127">
        <f t="shared" si="175"/>
        <v>13</v>
      </c>
      <c r="BP127">
        <f t="shared" si="176"/>
        <v>55</v>
      </c>
      <c r="BQ127">
        <f t="shared" si="177"/>
        <v>35</v>
      </c>
    </row>
    <row r="128" spans="1:69">
      <c r="A128">
        <f t="shared" ref="A128" si="231">A126</f>
        <v>-7.0027777777777782</v>
      </c>
      <c r="B128">
        <f t="shared" si="194"/>
        <v>111.315</v>
      </c>
      <c r="C128">
        <f>INT(G3/15)</f>
        <v>7</v>
      </c>
      <c r="D128">
        <f>L3</f>
        <v>2014</v>
      </c>
      <c r="E128">
        <f>L2</f>
        <v>3</v>
      </c>
      <c r="F128">
        <f>L4</f>
        <v>30</v>
      </c>
      <c r="H128">
        <v>5</v>
      </c>
      <c r="I128">
        <v>0</v>
      </c>
      <c r="J128">
        <f t="shared" si="212"/>
        <v>5</v>
      </c>
      <c r="L128">
        <f t="shared" si="123"/>
        <v>20</v>
      </c>
      <c r="M128">
        <f t="shared" si="124"/>
        <v>-13</v>
      </c>
      <c r="N128">
        <f t="shared" si="125"/>
        <v>2456746.416666667</v>
      </c>
      <c r="O128">
        <f t="shared" si="221"/>
        <v>7.945056621748444E-4</v>
      </c>
      <c r="P128">
        <f t="shared" si="213"/>
        <v>2456746.4174611727</v>
      </c>
      <c r="Q128">
        <f t="shared" si="214"/>
        <v>0.14240704890274272</v>
      </c>
      <c r="R128">
        <f t="shared" si="128"/>
        <v>7.2294554449836141</v>
      </c>
      <c r="S128">
        <f t="shared" si="129"/>
        <v>84.04761652439538</v>
      </c>
      <c r="T128">
        <f t="shared" si="130"/>
        <v>1.9074169522770124</v>
      </c>
      <c r="U128">
        <f t="shared" si="131"/>
        <v>0.12617780064119585</v>
      </c>
      <c r="V128">
        <f t="shared" si="132"/>
        <v>1.4669076368042924</v>
      </c>
      <c r="W128">
        <f t="shared" si="133"/>
        <v>1.6702618903946087E-2</v>
      </c>
      <c r="X128">
        <f t="shared" si="134"/>
        <v>9.1368723972606265</v>
      </c>
      <c r="Y128">
        <f t="shared" si="135"/>
        <v>85.955033476672398</v>
      </c>
      <c r="Z128">
        <f t="shared" si="136"/>
        <v>1.500198342829882</v>
      </c>
      <c r="AA128">
        <f t="shared" si="137"/>
        <v>209.60988303761209</v>
      </c>
      <c r="AB128">
        <f t="shared" si="138"/>
        <v>3.6583826037265443</v>
      </c>
      <c r="AC128">
        <f t="shared" si="139"/>
        <v>23.437439224526869</v>
      </c>
      <c r="AD128">
        <f t="shared" si="140"/>
        <v>-2.0685063956104462E-3</v>
      </c>
      <c r="AE128">
        <f t="shared" si="141"/>
        <v>23.43537071813126</v>
      </c>
      <c r="AF128">
        <f t="shared" si="142"/>
        <v>2456746.5</v>
      </c>
      <c r="AG128">
        <f t="shared" si="143"/>
        <v>0.14240930869267626</v>
      </c>
      <c r="AH128">
        <f t="shared" si="144"/>
        <v>12.487026798683871</v>
      </c>
      <c r="AI128">
        <f t="shared" si="145"/>
        <v>10.481550979983872</v>
      </c>
      <c r="AJ128">
        <f t="shared" si="146"/>
        <v>0.40902438045685846</v>
      </c>
      <c r="AK128">
        <f t="shared" si="147"/>
        <v>17.902550979983872</v>
      </c>
      <c r="AL128">
        <f t="shared" si="179"/>
        <v>260.14695524380619</v>
      </c>
      <c r="AM128">
        <f t="shared" si="148"/>
        <v>4.540420908042746</v>
      </c>
      <c r="AN128">
        <f t="shared" si="149"/>
        <v>0.99854556189243493</v>
      </c>
      <c r="AO128" t="s">
        <v>137</v>
      </c>
      <c r="AP128">
        <f t="shared" si="150"/>
        <v>9.1335441562546809</v>
      </c>
      <c r="AQ128">
        <f t="shared" si="151"/>
        <v>9</v>
      </c>
      <c r="AR128">
        <f t="shared" si="152"/>
        <v>8</v>
      </c>
      <c r="AS128">
        <f t="shared" si="153"/>
        <v>0</v>
      </c>
      <c r="AT128">
        <f t="shared" si="154"/>
        <v>0.15941041790293162</v>
      </c>
      <c r="AU128">
        <f t="shared" si="155"/>
        <v>8.3913094559519212</v>
      </c>
      <c r="AV128" s="18">
        <f t="shared" si="156"/>
        <v>0.55942063039679479</v>
      </c>
      <c r="AW128">
        <f t="shared" si="157"/>
        <v>0.14645597856009512</v>
      </c>
      <c r="AX128">
        <f t="shared" si="158"/>
        <v>3.6195836229853535</v>
      </c>
      <c r="AY128" t="str">
        <f t="shared" si="159"/>
        <v>POSITIF</v>
      </c>
      <c r="AZ128">
        <f t="shared" si="160"/>
        <v>3</v>
      </c>
      <c r="BA128">
        <f t="shared" si="161"/>
        <v>37</v>
      </c>
      <c r="BB128">
        <f t="shared" si="162"/>
        <v>10</v>
      </c>
      <c r="BC128">
        <f t="shared" si="163"/>
        <v>6.3173651772359521E-2</v>
      </c>
      <c r="BD128">
        <f t="shared" si="164"/>
        <v>-1.6133215154511567</v>
      </c>
      <c r="BE128">
        <f t="shared" si="165"/>
        <v>-0.12222152900771403</v>
      </c>
      <c r="BF128">
        <f t="shared" si="166"/>
        <v>1.9428132568574878</v>
      </c>
      <c r="BG128">
        <f t="shared" si="167"/>
        <v>-92.87272100344255</v>
      </c>
      <c r="BH128">
        <f t="shared" si="168"/>
        <v>0.55942063039679479</v>
      </c>
      <c r="BI128">
        <f t="shared" si="169"/>
        <v>87.12727899655745</v>
      </c>
      <c r="BJ128">
        <f t="shared" si="170"/>
        <v>87</v>
      </c>
      <c r="BK128">
        <f t="shared" si="171"/>
        <v>7</v>
      </c>
      <c r="BL128">
        <f t="shared" si="172"/>
        <v>38</v>
      </c>
      <c r="BM128">
        <f t="shared" si="173"/>
        <v>-10.206898593604992</v>
      </c>
      <c r="BN128" t="str">
        <f t="shared" si="174"/>
        <v>NEGATIF</v>
      </c>
      <c r="BO128">
        <f t="shared" si="175"/>
        <v>10</v>
      </c>
      <c r="BP128">
        <f t="shared" si="176"/>
        <v>12</v>
      </c>
      <c r="BQ128">
        <f t="shared" si="177"/>
        <v>24</v>
      </c>
    </row>
    <row r="129" spans="1:69">
      <c r="A129">
        <f t="shared" ref="A129" si="232">A127</f>
        <v>-7.0027777777777782</v>
      </c>
      <c r="B129">
        <f t="shared" si="194"/>
        <v>111.315</v>
      </c>
      <c r="C129">
        <f>INT(G3/15)</f>
        <v>7</v>
      </c>
      <c r="D129">
        <f>L3</f>
        <v>2014</v>
      </c>
      <c r="E129">
        <f>L2</f>
        <v>3</v>
      </c>
      <c r="F129">
        <f>L4</f>
        <v>30</v>
      </c>
      <c r="H129">
        <v>5</v>
      </c>
      <c r="I129">
        <v>15</v>
      </c>
      <c r="J129">
        <f t="shared" si="212"/>
        <v>5.25</v>
      </c>
      <c r="L129">
        <f t="shared" si="123"/>
        <v>20</v>
      </c>
      <c r="M129">
        <f t="shared" si="124"/>
        <v>-13</v>
      </c>
      <c r="N129">
        <f t="shared" si="125"/>
        <v>2456746.4270833335</v>
      </c>
      <c r="O129">
        <f t="shared" si="221"/>
        <v>7.945056621748444E-4</v>
      </c>
      <c r="P129">
        <f t="shared" si="213"/>
        <v>2456746.4278778392</v>
      </c>
      <c r="Q129">
        <f t="shared" si="214"/>
        <v>0.14240733409552878</v>
      </c>
      <c r="R129">
        <f t="shared" si="128"/>
        <v>7.2397226048233279</v>
      </c>
      <c r="S129">
        <f t="shared" si="129"/>
        <v>84.057883193845555</v>
      </c>
      <c r="T129">
        <f t="shared" si="130"/>
        <v>1.9074454569184511</v>
      </c>
      <c r="U129">
        <f t="shared" si="131"/>
        <v>0.12635699638522738</v>
      </c>
      <c r="V129">
        <f t="shared" si="132"/>
        <v>1.4670868239894119</v>
      </c>
      <c r="W129">
        <f t="shared" si="133"/>
        <v>1.6702618891967988E-2</v>
      </c>
      <c r="X129">
        <f t="shared" si="134"/>
        <v>9.1471680617417785</v>
      </c>
      <c r="Y129">
        <f t="shared" si="135"/>
        <v>85.965328650764008</v>
      </c>
      <c r="Z129">
        <f t="shared" si="136"/>
        <v>1.5003780275148466</v>
      </c>
      <c r="AA129">
        <f t="shared" si="137"/>
        <v>209.6093314359035</v>
      </c>
      <c r="AB129">
        <f t="shared" si="138"/>
        <v>3.6583729764605697</v>
      </c>
      <c r="AC129">
        <f t="shared" si="139"/>
        <v>23.437439220818174</v>
      </c>
      <c r="AD129">
        <f t="shared" si="140"/>
        <v>-2.0685327299930049E-3</v>
      </c>
      <c r="AE129">
        <f t="shared" si="141"/>
        <v>23.435370688088181</v>
      </c>
      <c r="AF129">
        <f t="shared" si="142"/>
        <v>2456746.5</v>
      </c>
      <c r="AG129">
        <f t="shared" si="143"/>
        <v>0.14240930869267626</v>
      </c>
      <c r="AH129">
        <f t="shared" si="144"/>
        <v>12.487026798683871</v>
      </c>
      <c r="AI129">
        <f t="shared" si="145"/>
        <v>10.732235457321371</v>
      </c>
      <c r="AJ129">
        <f t="shared" si="146"/>
        <v>0.40902437993250779</v>
      </c>
      <c r="AK129">
        <f t="shared" si="147"/>
        <v>18.153235457321372</v>
      </c>
      <c r="AL129">
        <f t="shared" si="179"/>
        <v>263.89773822859462</v>
      </c>
      <c r="AM129">
        <f t="shared" si="148"/>
        <v>4.6058844206550846</v>
      </c>
      <c r="AN129">
        <f t="shared" si="149"/>
        <v>0.9985485477782583</v>
      </c>
      <c r="AO129" t="s">
        <v>137</v>
      </c>
      <c r="AP129">
        <f t="shared" si="150"/>
        <v>9.1438397807269389</v>
      </c>
      <c r="AQ129">
        <f t="shared" si="151"/>
        <v>9</v>
      </c>
      <c r="AR129">
        <f t="shared" si="152"/>
        <v>8</v>
      </c>
      <c r="AS129">
        <f t="shared" si="153"/>
        <v>37</v>
      </c>
      <c r="AT129">
        <f t="shared" si="154"/>
        <v>0.15959011044852142</v>
      </c>
      <c r="AU129">
        <f t="shared" si="155"/>
        <v>8.4007936312259641</v>
      </c>
      <c r="AV129" s="18">
        <f t="shared" si="156"/>
        <v>0.56005290874839764</v>
      </c>
      <c r="AW129">
        <f t="shared" si="157"/>
        <v>0.14662150864546339</v>
      </c>
      <c r="AX129">
        <f t="shared" si="158"/>
        <v>3.6236344509111125</v>
      </c>
      <c r="AY129" t="str">
        <f t="shared" si="159"/>
        <v>POSITIF</v>
      </c>
      <c r="AZ129">
        <f t="shared" si="160"/>
        <v>3</v>
      </c>
      <c r="BA129">
        <f t="shared" si="161"/>
        <v>37</v>
      </c>
      <c r="BB129">
        <f t="shared" si="162"/>
        <v>25</v>
      </c>
      <c r="BC129">
        <f t="shared" si="163"/>
        <v>6.3244352057095748E-2</v>
      </c>
      <c r="BD129">
        <f t="shared" si="164"/>
        <v>-1.6209347667961644</v>
      </c>
      <c r="BE129">
        <f t="shared" si="165"/>
        <v>-0.12222152900771403</v>
      </c>
      <c r="BF129">
        <f t="shared" si="166"/>
        <v>1.9428132568574878</v>
      </c>
      <c r="BG129">
        <f t="shared" si="167"/>
        <v>-93.317920030778069</v>
      </c>
      <c r="BH129">
        <f t="shared" si="168"/>
        <v>0.56005290874839764</v>
      </c>
      <c r="BI129">
        <f t="shared" si="169"/>
        <v>86.682079969221931</v>
      </c>
      <c r="BJ129">
        <f t="shared" si="170"/>
        <v>86</v>
      </c>
      <c r="BK129">
        <f t="shared" si="171"/>
        <v>40</v>
      </c>
      <c r="BL129">
        <f t="shared" si="172"/>
        <v>55</v>
      </c>
      <c r="BM129">
        <f t="shared" si="173"/>
        <v>-6.488560357725361</v>
      </c>
      <c r="BN129" t="str">
        <f t="shared" si="174"/>
        <v>NEGATIF</v>
      </c>
      <c r="BO129">
        <f t="shared" si="175"/>
        <v>6</v>
      </c>
      <c r="BP129">
        <f t="shared" si="176"/>
        <v>29</v>
      </c>
      <c r="BQ129">
        <f t="shared" si="177"/>
        <v>18</v>
      </c>
    </row>
    <row r="130" spans="1:69">
      <c r="A130">
        <f t="shared" ref="A130" si="233">A128</f>
        <v>-7.0027777777777782</v>
      </c>
      <c r="B130">
        <f t="shared" si="194"/>
        <v>111.315</v>
      </c>
      <c r="C130">
        <f>INT(G3/15)</f>
        <v>7</v>
      </c>
      <c r="D130">
        <f>L3</f>
        <v>2014</v>
      </c>
      <c r="E130">
        <f>L2</f>
        <v>3</v>
      </c>
      <c r="F130">
        <f>L4</f>
        <v>30</v>
      </c>
      <c r="H130">
        <v>5</v>
      </c>
      <c r="I130">
        <v>30</v>
      </c>
      <c r="J130">
        <f t="shared" si="212"/>
        <v>5.5</v>
      </c>
      <c r="L130">
        <f t="shared" si="123"/>
        <v>20</v>
      </c>
      <c r="M130">
        <f t="shared" si="124"/>
        <v>-13</v>
      </c>
      <c r="N130">
        <f t="shared" si="125"/>
        <v>2456746.4375</v>
      </c>
      <c r="O130">
        <f t="shared" si="221"/>
        <v>7.945056621748444E-4</v>
      </c>
      <c r="P130">
        <f t="shared" si="213"/>
        <v>2456746.4382945057</v>
      </c>
      <c r="Q130">
        <f t="shared" si="214"/>
        <v>0.14240761928831486</v>
      </c>
      <c r="R130">
        <f t="shared" si="128"/>
        <v>7.2499897646639511</v>
      </c>
      <c r="S130">
        <f t="shared" si="129"/>
        <v>84.06814986329664</v>
      </c>
      <c r="T130">
        <f t="shared" si="130"/>
        <v>1.9074738999941059</v>
      </c>
      <c r="U130">
        <f t="shared" si="131"/>
        <v>0.12653619212927478</v>
      </c>
      <c r="V130">
        <f t="shared" si="132"/>
        <v>1.4672660111745472</v>
      </c>
      <c r="W130">
        <f t="shared" si="133"/>
        <v>1.6702618879989892E-2</v>
      </c>
      <c r="X130">
        <f t="shared" si="134"/>
        <v>9.1574636646580565</v>
      </c>
      <c r="Y130">
        <f t="shared" si="135"/>
        <v>85.975623763290741</v>
      </c>
      <c r="Z130">
        <f t="shared" si="136"/>
        <v>1.5005577111253012</v>
      </c>
      <c r="AA130">
        <f t="shared" si="137"/>
        <v>209.60877983419485</v>
      </c>
      <c r="AB130">
        <f t="shared" si="138"/>
        <v>3.6583633491945942</v>
      </c>
      <c r="AC130">
        <f t="shared" si="139"/>
        <v>23.437439217109478</v>
      </c>
      <c r="AD130">
        <f t="shared" si="140"/>
        <v>-2.0685590838607193E-3</v>
      </c>
      <c r="AE130">
        <f t="shared" si="141"/>
        <v>23.435370658025619</v>
      </c>
      <c r="AF130">
        <f t="shared" si="142"/>
        <v>2456746.5</v>
      </c>
      <c r="AG130">
        <f t="shared" si="143"/>
        <v>0.14240930869267626</v>
      </c>
      <c r="AH130">
        <f t="shared" si="144"/>
        <v>12.487026798683871</v>
      </c>
      <c r="AI130">
        <f t="shared" si="145"/>
        <v>10.982919934658872</v>
      </c>
      <c r="AJ130">
        <f t="shared" si="146"/>
        <v>0.40902437940781711</v>
      </c>
      <c r="AK130">
        <f t="shared" si="147"/>
        <v>18.403919934658873</v>
      </c>
      <c r="AL130">
        <f t="shared" si="179"/>
        <v>267.6485211851637</v>
      </c>
      <c r="AM130">
        <f t="shared" si="148"/>
        <v>4.6713479327749026</v>
      </c>
      <c r="AN130">
        <f t="shared" si="149"/>
        <v>0.99855153370192196</v>
      </c>
      <c r="AO130" t="s">
        <v>137</v>
      </c>
      <c r="AP130">
        <f t="shared" si="150"/>
        <v>9.1541353436341044</v>
      </c>
      <c r="AQ130">
        <f t="shared" si="151"/>
        <v>9</v>
      </c>
      <c r="AR130">
        <f t="shared" si="152"/>
        <v>9</v>
      </c>
      <c r="AS130">
        <f t="shared" si="153"/>
        <v>14</v>
      </c>
      <c r="AT130">
        <f t="shared" si="154"/>
        <v>0.15976980191959766</v>
      </c>
      <c r="AU130">
        <f t="shared" si="155"/>
        <v>8.4102778347194036</v>
      </c>
      <c r="AV130" s="18">
        <f t="shared" si="156"/>
        <v>0.5606851889812936</v>
      </c>
      <c r="AW130">
        <f t="shared" si="157"/>
        <v>0.14678703922335307</v>
      </c>
      <c r="AX130">
        <f t="shared" si="158"/>
        <v>3.6276851555775331</v>
      </c>
      <c r="AY130" t="str">
        <f t="shared" si="159"/>
        <v>POSITIF</v>
      </c>
      <c r="AZ130">
        <f t="shared" si="160"/>
        <v>3</v>
      </c>
      <c r="BA130">
        <f t="shared" si="161"/>
        <v>37</v>
      </c>
      <c r="BB130">
        <f t="shared" si="162"/>
        <v>39</v>
      </c>
      <c r="BC130">
        <f t="shared" si="163"/>
        <v>6.3315050190550684E-2</v>
      </c>
      <c r="BD130">
        <f t="shared" si="164"/>
        <v>-1.6287049556498454</v>
      </c>
      <c r="BE130">
        <f t="shared" si="165"/>
        <v>-0.12222152900771403</v>
      </c>
      <c r="BF130">
        <f t="shared" si="166"/>
        <v>1.9428132568574878</v>
      </c>
      <c r="BG130">
        <f t="shared" si="167"/>
        <v>-93.775714389250965</v>
      </c>
      <c r="BH130">
        <f t="shared" si="168"/>
        <v>0.5606851889812936</v>
      </c>
      <c r="BI130">
        <f t="shared" si="169"/>
        <v>86.224285610749035</v>
      </c>
      <c r="BJ130">
        <f t="shared" si="170"/>
        <v>86</v>
      </c>
      <c r="BK130">
        <f t="shared" si="171"/>
        <v>13</v>
      </c>
      <c r="BL130">
        <f t="shared" si="172"/>
        <v>27</v>
      </c>
      <c r="BM130">
        <f t="shared" si="173"/>
        <v>-2.7716705528199963</v>
      </c>
      <c r="BN130" t="str">
        <f t="shared" si="174"/>
        <v>NEGATIF</v>
      </c>
      <c r="BO130">
        <f t="shared" si="175"/>
        <v>2</v>
      </c>
      <c r="BP130">
        <f t="shared" si="176"/>
        <v>46</v>
      </c>
      <c r="BQ130">
        <f t="shared" si="177"/>
        <v>18</v>
      </c>
    </row>
    <row r="131" spans="1:69">
      <c r="A131">
        <f t="shared" ref="A131" si="234">A129</f>
        <v>-7.0027777777777782</v>
      </c>
      <c r="B131">
        <f t="shared" si="194"/>
        <v>111.315</v>
      </c>
      <c r="C131">
        <f>INT(G3/15)</f>
        <v>7</v>
      </c>
      <c r="D131">
        <f>L3</f>
        <v>2014</v>
      </c>
      <c r="E131">
        <f>L2</f>
        <v>3</v>
      </c>
      <c r="F131">
        <f>L4</f>
        <v>30</v>
      </c>
      <c r="H131">
        <v>5</v>
      </c>
      <c r="I131">
        <v>45</v>
      </c>
      <c r="J131">
        <f t="shared" si="212"/>
        <v>5.75</v>
      </c>
      <c r="L131">
        <f t="shared" si="123"/>
        <v>20</v>
      </c>
      <c r="M131">
        <f t="shared" si="124"/>
        <v>-13</v>
      </c>
      <c r="N131">
        <f t="shared" si="125"/>
        <v>2456746.447916667</v>
      </c>
      <c r="O131">
        <f>O112</f>
        <v>7.945056621748444E-4</v>
      </c>
      <c r="P131">
        <f t="shared" si="213"/>
        <v>2456746.4487111727</v>
      </c>
      <c r="Q131">
        <f t="shared" si="214"/>
        <v>0.14240790448111368</v>
      </c>
      <c r="R131">
        <f t="shared" si="128"/>
        <v>7.2602569249629596</v>
      </c>
      <c r="S131">
        <f t="shared" si="129"/>
        <v>84.078416533207019</v>
      </c>
      <c r="T131">
        <f t="shared" si="130"/>
        <v>1.9075022815050142</v>
      </c>
      <c r="U131">
        <f t="shared" si="131"/>
        <v>0.12671538788132253</v>
      </c>
      <c r="V131">
        <f t="shared" si="132"/>
        <v>1.4674451983676988</v>
      </c>
      <c r="W131">
        <f t="shared" si="133"/>
        <v>1.6702618868011793E-2</v>
      </c>
      <c r="X131">
        <f t="shared" si="134"/>
        <v>9.1677592064679736</v>
      </c>
      <c r="Y131">
        <f t="shared" si="135"/>
        <v>85.985918814712036</v>
      </c>
      <c r="Z131">
        <f t="shared" si="136"/>
        <v>1.500737393669265</v>
      </c>
      <c r="AA131">
        <f t="shared" si="137"/>
        <v>209.60822823246153</v>
      </c>
      <c r="AB131">
        <f t="shared" si="138"/>
        <v>3.6583537219281879</v>
      </c>
      <c r="AC131">
        <f t="shared" si="139"/>
        <v>23.437439213400783</v>
      </c>
      <c r="AD131">
        <f t="shared" si="140"/>
        <v>-2.0685854572129402E-3</v>
      </c>
      <c r="AE131">
        <f t="shared" si="141"/>
        <v>23.43537062794357</v>
      </c>
      <c r="AF131">
        <f t="shared" si="142"/>
        <v>2456746.5</v>
      </c>
      <c r="AG131">
        <f t="shared" si="143"/>
        <v>0.14240930869267626</v>
      </c>
      <c r="AH131">
        <f t="shared" si="144"/>
        <v>12.487026798683871</v>
      </c>
      <c r="AI131">
        <f t="shared" si="145"/>
        <v>11.233604411996371</v>
      </c>
      <c r="AJ131">
        <f t="shared" si="146"/>
        <v>0.40902437888278631</v>
      </c>
      <c r="AK131">
        <f t="shared" si="147"/>
        <v>18.65460441199637</v>
      </c>
      <c r="AL131">
        <f t="shared" si="179"/>
        <v>271.39930411299861</v>
      </c>
      <c r="AM131">
        <f t="shared" si="148"/>
        <v>4.7368114443932141</v>
      </c>
      <c r="AN131">
        <f t="shared" si="149"/>
        <v>0.99855451966346287</v>
      </c>
      <c r="AO131" t="s">
        <v>137</v>
      </c>
      <c r="AP131">
        <f t="shared" si="150"/>
        <v>9.1644308454346888</v>
      </c>
      <c r="AQ131">
        <f t="shared" si="151"/>
        <v>9</v>
      </c>
      <c r="AR131">
        <f t="shared" si="152"/>
        <v>9</v>
      </c>
      <c r="AS131">
        <f t="shared" si="153"/>
        <v>51</v>
      </c>
      <c r="AT131">
        <f t="shared" si="154"/>
        <v>0.15994949232416286</v>
      </c>
      <c r="AU131">
        <f t="shared" si="155"/>
        <v>8.4197620669469764</v>
      </c>
      <c r="AV131" s="18">
        <f t="shared" si="156"/>
        <v>0.56131747112979846</v>
      </c>
      <c r="AW131">
        <f t="shared" si="157"/>
        <v>0.14695257030274797</v>
      </c>
      <c r="AX131">
        <f t="shared" si="158"/>
        <v>3.6317357370548908</v>
      </c>
      <c r="AY131" t="str">
        <f t="shared" si="159"/>
        <v>POSITIF</v>
      </c>
      <c r="AZ131">
        <f t="shared" si="160"/>
        <v>3</v>
      </c>
      <c r="BA131">
        <f t="shared" si="161"/>
        <v>37</v>
      </c>
      <c r="BB131">
        <f t="shared" si="162"/>
        <v>54</v>
      </c>
      <c r="BC131">
        <f t="shared" si="163"/>
        <v>6.3385746173950874E-2</v>
      </c>
      <c r="BD131">
        <f t="shared" si="164"/>
        <v>-1.6366949745022528</v>
      </c>
      <c r="BE131">
        <f t="shared" si="165"/>
        <v>-0.12222152900771403</v>
      </c>
      <c r="BF131">
        <f t="shared" si="166"/>
        <v>1.9428132568574878</v>
      </c>
      <c r="BG131">
        <f t="shared" si="167"/>
        <v>-94.249933086540054</v>
      </c>
      <c r="BH131">
        <f t="shared" si="168"/>
        <v>0.56131747112979846</v>
      </c>
      <c r="BI131">
        <f t="shared" si="169"/>
        <v>85.750066913459946</v>
      </c>
      <c r="BJ131">
        <f t="shared" si="170"/>
        <v>85</v>
      </c>
      <c r="BK131">
        <f t="shared" si="171"/>
        <v>45</v>
      </c>
      <c r="BL131">
        <f t="shared" si="172"/>
        <v>0</v>
      </c>
      <c r="BM131">
        <f t="shared" si="173"/>
        <v>0.94350579761508735</v>
      </c>
      <c r="BN131" t="str">
        <f t="shared" si="174"/>
        <v>POSITIF</v>
      </c>
      <c r="BO131">
        <f t="shared" si="175"/>
        <v>0</v>
      </c>
      <c r="BP131">
        <f t="shared" si="176"/>
        <v>56</v>
      </c>
      <c r="BQ131">
        <f t="shared" si="177"/>
        <v>36</v>
      </c>
    </row>
    <row r="132" spans="1:69">
      <c r="A132">
        <f t="shared" ref="A132" si="235">A130</f>
        <v>-7.0027777777777782</v>
      </c>
      <c r="B132">
        <f t="shared" si="194"/>
        <v>111.315</v>
      </c>
      <c r="C132">
        <f>INT(G3/15)</f>
        <v>7</v>
      </c>
      <c r="D132">
        <f>L3</f>
        <v>2014</v>
      </c>
      <c r="E132">
        <f>L2</f>
        <v>3</v>
      </c>
      <c r="F132">
        <f>L4</f>
        <v>30</v>
      </c>
      <c r="H132">
        <v>6</v>
      </c>
      <c r="I132">
        <v>0</v>
      </c>
      <c r="J132">
        <f t="shared" si="212"/>
        <v>6</v>
      </c>
      <c r="L132">
        <f t="shared" si="123"/>
        <v>20</v>
      </c>
      <c r="M132">
        <f t="shared" si="124"/>
        <v>-13</v>
      </c>
      <c r="N132">
        <f t="shared" si="125"/>
        <v>2456746.4583333335</v>
      </c>
      <c r="O132">
        <f t="shared" ref="O132:O195" si="236">O113</f>
        <v>7.945056621748444E-4</v>
      </c>
      <c r="P132">
        <f t="shared" si="213"/>
        <v>2456746.4591278392</v>
      </c>
      <c r="Q132">
        <f t="shared" si="214"/>
        <v>0.14240818967389976</v>
      </c>
      <c r="R132">
        <f t="shared" si="128"/>
        <v>7.2705240848026733</v>
      </c>
      <c r="S132">
        <f t="shared" si="129"/>
        <v>84.088683202658103</v>
      </c>
      <c r="T132">
        <f t="shared" si="130"/>
        <v>1.9075306014484106</v>
      </c>
      <c r="U132">
        <f t="shared" si="131"/>
        <v>0.12689458362535408</v>
      </c>
      <c r="V132">
        <f t="shared" si="132"/>
        <v>1.4676243855528341</v>
      </c>
      <c r="W132">
        <f t="shared" si="133"/>
        <v>1.6702618856033698E-2</v>
      </c>
      <c r="X132">
        <f t="shared" si="134"/>
        <v>9.1780546862510839</v>
      </c>
      <c r="Y132">
        <f t="shared" si="135"/>
        <v>85.996213804106517</v>
      </c>
      <c r="Z132">
        <f t="shared" si="136"/>
        <v>1.5009170751306566</v>
      </c>
      <c r="AA132">
        <f t="shared" si="137"/>
        <v>209.60767663075288</v>
      </c>
      <c r="AB132">
        <f t="shared" si="138"/>
        <v>3.6583440946622123</v>
      </c>
      <c r="AC132">
        <f t="shared" si="139"/>
        <v>23.437439209692087</v>
      </c>
      <c r="AD132">
        <f t="shared" si="140"/>
        <v>-2.0686118500454821E-3</v>
      </c>
      <c r="AE132">
        <f t="shared" si="141"/>
        <v>23.435370597842041</v>
      </c>
      <c r="AF132">
        <f t="shared" si="142"/>
        <v>2456746.5</v>
      </c>
      <c r="AG132">
        <f t="shared" si="143"/>
        <v>0.14240930869267626</v>
      </c>
      <c r="AH132">
        <f t="shared" si="144"/>
        <v>12.487026798683871</v>
      </c>
      <c r="AI132">
        <f t="shared" si="145"/>
        <v>11.484288889333872</v>
      </c>
      <c r="AJ132">
        <f t="shared" si="146"/>
        <v>0.40902437835741556</v>
      </c>
      <c r="AK132">
        <f t="shared" si="147"/>
        <v>18.905288889333871</v>
      </c>
      <c r="AL132">
        <f t="shared" si="179"/>
        <v>275.15008701285495</v>
      </c>
      <c r="AM132">
        <f t="shared" si="148"/>
        <v>4.8022749555232078</v>
      </c>
      <c r="AN132">
        <f t="shared" si="149"/>
        <v>0.99855750566251733</v>
      </c>
      <c r="AO132" t="s">
        <v>137</v>
      </c>
      <c r="AP132">
        <f t="shared" si="150"/>
        <v>9.1747262852082478</v>
      </c>
      <c r="AQ132">
        <f t="shared" si="151"/>
        <v>9</v>
      </c>
      <c r="AR132">
        <f t="shared" si="152"/>
        <v>10</v>
      </c>
      <c r="AS132">
        <f t="shared" si="153"/>
        <v>29</v>
      </c>
      <c r="AT132">
        <f t="shared" si="154"/>
        <v>0.16012918164615225</v>
      </c>
      <c r="AU132">
        <f t="shared" si="155"/>
        <v>8.4292463271531108</v>
      </c>
      <c r="AV132" s="18">
        <f t="shared" si="156"/>
        <v>0.56194975514354073</v>
      </c>
      <c r="AW132">
        <f t="shared" si="157"/>
        <v>0.1471181018704609</v>
      </c>
      <c r="AX132">
        <f t="shared" si="158"/>
        <v>3.6357861948709491</v>
      </c>
      <c r="AY132" t="str">
        <f t="shared" si="159"/>
        <v>POSITIF</v>
      </c>
      <c r="AZ132">
        <f t="shared" si="160"/>
        <v>3</v>
      </c>
      <c r="BA132">
        <f t="shared" si="161"/>
        <v>38</v>
      </c>
      <c r="BB132">
        <f t="shared" si="162"/>
        <v>8</v>
      </c>
      <c r="BC132">
        <f t="shared" si="163"/>
        <v>6.3456439999054232E-2</v>
      </c>
      <c r="BD132">
        <f t="shared" si="164"/>
        <v>-1.6449716521444657</v>
      </c>
      <c r="BE132">
        <f t="shared" si="165"/>
        <v>-0.12222152900771403</v>
      </c>
      <c r="BF132">
        <f t="shared" si="166"/>
        <v>1.9428132568574878</v>
      </c>
      <c r="BG132">
        <f t="shared" si="167"/>
        <v>-94.744757556793729</v>
      </c>
      <c r="BH132">
        <f t="shared" si="168"/>
        <v>0.56194975514354073</v>
      </c>
      <c r="BI132">
        <f t="shared" si="169"/>
        <v>85.255242443206271</v>
      </c>
      <c r="BJ132">
        <f t="shared" si="170"/>
        <v>85</v>
      </c>
      <c r="BK132">
        <f t="shared" si="171"/>
        <v>15</v>
      </c>
      <c r="BL132">
        <f t="shared" si="172"/>
        <v>18</v>
      </c>
      <c r="BM132">
        <f t="shared" si="173"/>
        <v>4.6566702934121684</v>
      </c>
      <c r="BN132" t="str">
        <f t="shared" si="174"/>
        <v>POSITIF</v>
      </c>
      <c r="BO132">
        <f t="shared" si="175"/>
        <v>4</v>
      </c>
      <c r="BP132">
        <f t="shared" si="176"/>
        <v>39</v>
      </c>
      <c r="BQ132">
        <f t="shared" si="177"/>
        <v>24</v>
      </c>
    </row>
    <row r="133" spans="1:69">
      <c r="A133">
        <f t="shared" ref="A133" si="237">A131</f>
        <v>-7.0027777777777782</v>
      </c>
      <c r="B133">
        <f t="shared" si="194"/>
        <v>111.315</v>
      </c>
      <c r="C133">
        <f>INT(G3/15)</f>
        <v>7</v>
      </c>
      <c r="D133">
        <f>L3</f>
        <v>2014</v>
      </c>
      <c r="E133">
        <f>L2</f>
        <v>3</v>
      </c>
      <c r="F133">
        <f>L4</f>
        <v>30</v>
      </c>
      <c r="H133">
        <v>6</v>
      </c>
      <c r="I133">
        <v>15</v>
      </c>
      <c r="J133">
        <f t="shared" si="212"/>
        <v>6.25</v>
      </c>
      <c r="L133">
        <f t="shared" si="123"/>
        <v>20</v>
      </c>
      <c r="M133">
        <f t="shared" si="124"/>
        <v>-13</v>
      </c>
      <c r="N133">
        <f t="shared" si="125"/>
        <v>2456746.46875</v>
      </c>
      <c r="O133">
        <f t="shared" si="236"/>
        <v>7.945056621748444E-4</v>
      </c>
      <c r="P133">
        <f t="shared" si="213"/>
        <v>2456746.4695445057</v>
      </c>
      <c r="Q133">
        <f t="shared" si="214"/>
        <v>0.14240847486668584</v>
      </c>
      <c r="R133">
        <f t="shared" si="128"/>
        <v>7.2807912446432965</v>
      </c>
      <c r="S133">
        <f t="shared" si="129"/>
        <v>84.098949872109188</v>
      </c>
      <c r="T133">
        <f t="shared" si="130"/>
        <v>1.9075588598253421</v>
      </c>
      <c r="U133">
        <f t="shared" si="131"/>
        <v>0.12707377936940148</v>
      </c>
      <c r="V133">
        <f t="shared" si="132"/>
        <v>1.4678035727379695</v>
      </c>
      <c r="W133">
        <f t="shared" si="133"/>
        <v>1.6702618844055599E-2</v>
      </c>
      <c r="X133">
        <f t="shared" si="134"/>
        <v>9.188350104468638</v>
      </c>
      <c r="Y133">
        <f t="shared" si="135"/>
        <v>86.006508731934531</v>
      </c>
      <c r="Z133">
        <f t="shared" si="136"/>
        <v>1.5010967555175108</v>
      </c>
      <c r="AA133">
        <f t="shared" si="137"/>
        <v>209.60712502904428</v>
      </c>
      <c r="AB133">
        <f t="shared" si="138"/>
        <v>3.6583344673962377</v>
      </c>
      <c r="AC133">
        <f t="shared" si="139"/>
        <v>23.437439205983392</v>
      </c>
      <c r="AD133">
        <f t="shared" si="140"/>
        <v>-2.0686382623576953E-3</v>
      </c>
      <c r="AE133">
        <f t="shared" si="141"/>
        <v>23.435370567721034</v>
      </c>
      <c r="AF133">
        <f t="shared" si="142"/>
        <v>2456746.5</v>
      </c>
      <c r="AG133">
        <f t="shared" si="143"/>
        <v>0.14240930869267626</v>
      </c>
      <c r="AH133">
        <f t="shared" si="144"/>
        <v>12.487026798683871</v>
      </c>
      <c r="AI133">
        <f t="shared" si="145"/>
        <v>11.734973366671371</v>
      </c>
      <c r="AJ133">
        <f t="shared" si="146"/>
        <v>0.40902437783170476</v>
      </c>
      <c r="AK133">
        <f t="shared" si="147"/>
        <v>19.155973366671372</v>
      </c>
      <c r="AL133">
        <f t="shared" si="179"/>
        <v>278.90086988421552</v>
      </c>
      <c r="AM133">
        <f t="shared" si="148"/>
        <v>4.8677384661558571</v>
      </c>
      <c r="AN133">
        <f t="shared" si="149"/>
        <v>0.99856049169912231</v>
      </c>
      <c r="AO133" t="s">
        <v>137</v>
      </c>
      <c r="AP133">
        <f t="shared" si="150"/>
        <v>9.1850216634160322</v>
      </c>
      <c r="AQ133">
        <f t="shared" si="151"/>
        <v>9</v>
      </c>
      <c r="AR133">
        <f t="shared" si="152"/>
        <v>11</v>
      </c>
      <c r="AS133">
        <f t="shared" si="153"/>
        <v>6</v>
      </c>
      <c r="AT133">
        <f t="shared" si="154"/>
        <v>0.16030886989361617</v>
      </c>
      <c r="AU133">
        <f t="shared" si="155"/>
        <v>8.4387306158550448</v>
      </c>
      <c r="AV133" s="18">
        <f t="shared" si="156"/>
        <v>0.56258204105700294</v>
      </c>
      <c r="AW133">
        <f t="shared" si="157"/>
        <v>0.14728363393551933</v>
      </c>
      <c r="AX133">
        <f t="shared" si="158"/>
        <v>3.6398365290970758</v>
      </c>
      <c r="AY133" t="str">
        <f t="shared" si="159"/>
        <v>POSITIF</v>
      </c>
      <c r="AZ133">
        <f t="shared" si="160"/>
        <v>3</v>
      </c>
      <c r="BA133">
        <f t="shared" si="161"/>
        <v>38</v>
      </c>
      <c r="BB133">
        <f t="shared" si="162"/>
        <v>23</v>
      </c>
      <c r="BC133">
        <f t="shared" si="163"/>
        <v>6.3527131667106357E-2</v>
      </c>
      <c r="BD133">
        <f t="shared" si="164"/>
        <v>-1.653607968369829</v>
      </c>
      <c r="BE133">
        <f t="shared" si="165"/>
        <v>-0.12222152900771403</v>
      </c>
      <c r="BF133">
        <f t="shared" si="166"/>
        <v>1.9428132568574878</v>
      </c>
      <c r="BG133">
        <f t="shared" si="167"/>
        <v>-95.264866668022094</v>
      </c>
      <c r="BH133">
        <f t="shared" si="168"/>
        <v>0.56258204105700294</v>
      </c>
      <c r="BI133">
        <f t="shared" si="169"/>
        <v>84.735133331977906</v>
      </c>
      <c r="BJ133">
        <f t="shared" si="170"/>
        <v>84</v>
      </c>
      <c r="BK133">
        <f t="shared" si="171"/>
        <v>44</v>
      </c>
      <c r="BL133">
        <f t="shared" si="172"/>
        <v>6</v>
      </c>
      <c r="BM133">
        <f t="shared" si="173"/>
        <v>8.3674812535063126</v>
      </c>
      <c r="BN133" t="str">
        <f t="shared" si="174"/>
        <v>POSITIF</v>
      </c>
      <c r="BO133">
        <f t="shared" si="175"/>
        <v>8</v>
      </c>
      <c r="BP133">
        <f t="shared" si="176"/>
        <v>22</v>
      </c>
      <c r="BQ133">
        <f t="shared" si="177"/>
        <v>2</v>
      </c>
    </row>
    <row r="134" spans="1:69">
      <c r="A134">
        <f t="shared" ref="A134" si="238">A132</f>
        <v>-7.0027777777777782</v>
      </c>
      <c r="B134">
        <f t="shared" si="194"/>
        <v>111.315</v>
      </c>
      <c r="C134">
        <f>INT(G3/15)</f>
        <v>7</v>
      </c>
      <c r="D134">
        <f>L3</f>
        <v>2014</v>
      </c>
      <c r="E134">
        <f>L2</f>
        <v>3</v>
      </c>
      <c r="F134">
        <f>L4</f>
        <v>30</v>
      </c>
      <c r="H134">
        <v>6</v>
      </c>
      <c r="I134">
        <v>30</v>
      </c>
      <c r="J134">
        <f t="shared" si="212"/>
        <v>6.5</v>
      </c>
      <c r="L134">
        <f t="shared" si="123"/>
        <v>20</v>
      </c>
      <c r="M134">
        <f t="shared" si="124"/>
        <v>-13</v>
      </c>
      <c r="N134">
        <f t="shared" si="125"/>
        <v>2456746.479166667</v>
      </c>
      <c r="O134">
        <f t="shared" si="236"/>
        <v>7.945056621748444E-4</v>
      </c>
      <c r="P134">
        <f t="shared" si="213"/>
        <v>2456746.4799611727</v>
      </c>
      <c r="Q134">
        <f t="shared" si="214"/>
        <v>0.14240876005948466</v>
      </c>
      <c r="R134">
        <f t="shared" si="128"/>
        <v>7.2910584049423051</v>
      </c>
      <c r="S134">
        <f t="shared" si="129"/>
        <v>84.109216542019567</v>
      </c>
      <c r="T134">
        <f t="shared" si="130"/>
        <v>1.9075870566368462</v>
      </c>
      <c r="U134">
        <f t="shared" si="131"/>
        <v>0.12725297512144923</v>
      </c>
      <c r="V134">
        <f t="shared" si="132"/>
        <v>1.467982759931121</v>
      </c>
      <c r="W134">
        <f t="shared" si="133"/>
        <v>1.6702618832077503E-2</v>
      </c>
      <c r="X134">
        <f t="shared" si="134"/>
        <v>9.1986454615791509</v>
      </c>
      <c r="Y134">
        <f t="shared" si="135"/>
        <v>86.016803598656409</v>
      </c>
      <c r="Z134">
        <f t="shared" si="136"/>
        <v>1.5012764348378616</v>
      </c>
      <c r="AA134">
        <f t="shared" si="137"/>
        <v>209.60657342731096</v>
      </c>
      <c r="AB134">
        <f t="shared" si="138"/>
        <v>3.6583248401298314</v>
      </c>
      <c r="AC134">
        <f t="shared" si="139"/>
        <v>23.437439202274696</v>
      </c>
      <c r="AD134">
        <f t="shared" si="140"/>
        <v>-2.0686646941489293E-3</v>
      </c>
      <c r="AE134">
        <f t="shared" si="141"/>
        <v>23.435370537580546</v>
      </c>
      <c r="AF134">
        <f t="shared" si="142"/>
        <v>2456746.5</v>
      </c>
      <c r="AG134">
        <f t="shared" si="143"/>
        <v>0.14240930869267626</v>
      </c>
      <c r="AH134">
        <f t="shared" si="144"/>
        <v>12.487026798683871</v>
      </c>
      <c r="AI134">
        <f t="shared" si="145"/>
        <v>11.985657844008871</v>
      </c>
      <c r="AJ134">
        <f t="shared" si="146"/>
        <v>0.40902437730565405</v>
      </c>
      <c r="AK134">
        <f t="shared" si="147"/>
        <v>19.406657844008873</v>
      </c>
      <c r="AL134">
        <f t="shared" si="179"/>
        <v>282.6516527265656</v>
      </c>
      <c r="AM134">
        <f t="shared" si="148"/>
        <v>4.9332019762821773</v>
      </c>
      <c r="AN134">
        <f t="shared" si="149"/>
        <v>0.99856347777331456</v>
      </c>
      <c r="AO134" t="s">
        <v>137</v>
      </c>
      <c r="AP134">
        <f t="shared" si="150"/>
        <v>9.1953169805165551</v>
      </c>
      <c r="AQ134">
        <f t="shared" si="151"/>
        <v>9</v>
      </c>
      <c r="AR134">
        <f t="shared" si="152"/>
        <v>11</v>
      </c>
      <c r="AS134">
        <f t="shared" si="153"/>
        <v>43</v>
      </c>
      <c r="AT134">
        <f t="shared" si="154"/>
        <v>0.16048855707455717</v>
      </c>
      <c r="AU134">
        <f t="shared" si="155"/>
        <v>8.4482149335674919</v>
      </c>
      <c r="AV134" s="18">
        <f t="shared" si="156"/>
        <v>0.56321432890449941</v>
      </c>
      <c r="AW134">
        <f t="shared" si="157"/>
        <v>0.14744916650690676</v>
      </c>
      <c r="AX134">
        <f t="shared" si="158"/>
        <v>3.6438867398035479</v>
      </c>
      <c r="AY134" t="str">
        <f t="shared" si="159"/>
        <v>POSITIF</v>
      </c>
      <c r="AZ134">
        <f t="shared" si="160"/>
        <v>3</v>
      </c>
      <c r="BA134">
        <f t="shared" si="161"/>
        <v>38</v>
      </c>
      <c r="BB134">
        <f t="shared" si="162"/>
        <v>37</v>
      </c>
      <c r="BC134">
        <f t="shared" si="163"/>
        <v>6.3597821179333824E-2</v>
      </c>
      <c r="BD134">
        <f t="shared" si="164"/>
        <v>-1.6626855848303854</v>
      </c>
      <c r="BE134">
        <f t="shared" si="165"/>
        <v>-0.12222152900771403</v>
      </c>
      <c r="BF134">
        <f t="shared" si="166"/>
        <v>1.9428132568574878</v>
      </c>
      <c r="BG134">
        <f t="shared" si="167"/>
        <v>-95.815610440442725</v>
      </c>
      <c r="BH134">
        <f t="shared" si="168"/>
        <v>0.56321432890449941</v>
      </c>
      <c r="BI134">
        <f t="shared" si="169"/>
        <v>84.184389559557275</v>
      </c>
      <c r="BJ134">
        <f t="shared" si="170"/>
        <v>84</v>
      </c>
      <c r="BK134">
        <f t="shared" si="171"/>
        <v>11</v>
      </c>
      <c r="BL134">
        <f t="shared" si="172"/>
        <v>3</v>
      </c>
      <c r="BM134">
        <f t="shared" si="173"/>
        <v>12.075541552102784</v>
      </c>
      <c r="BN134" t="str">
        <f t="shared" si="174"/>
        <v>POSITIF</v>
      </c>
      <c r="BO134">
        <f t="shared" si="175"/>
        <v>12</v>
      </c>
      <c r="BP134">
        <f t="shared" si="176"/>
        <v>4</v>
      </c>
      <c r="BQ134">
        <f t="shared" si="177"/>
        <v>31</v>
      </c>
    </row>
    <row r="135" spans="1:69">
      <c r="A135">
        <f t="shared" ref="A135" si="239">A133</f>
        <v>-7.0027777777777782</v>
      </c>
      <c r="B135">
        <f t="shared" si="194"/>
        <v>111.315</v>
      </c>
      <c r="C135">
        <f>INT(G3/15)</f>
        <v>7</v>
      </c>
      <c r="D135">
        <f>L3</f>
        <v>2014</v>
      </c>
      <c r="E135">
        <f>L2</f>
        <v>3</v>
      </c>
      <c r="F135">
        <f>L4</f>
        <v>30</v>
      </c>
      <c r="H135">
        <v>6</v>
      </c>
      <c r="I135">
        <v>45</v>
      </c>
      <c r="J135">
        <f t="shared" si="212"/>
        <v>6.75</v>
      </c>
      <c r="L135">
        <f t="shared" si="123"/>
        <v>20</v>
      </c>
      <c r="M135">
        <f t="shared" si="124"/>
        <v>-13</v>
      </c>
      <c r="N135">
        <f t="shared" si="125"/>
        <v>2456746.4895833335</v>
      </c>
      <c r="O135">
        <f t="shared" si="236"/>
        <v>7.945056621748444E-4</v>
      </c>
      <c r="P135">
        <f t="shared" si="213"/>
        <v>2456746.4903778392</v>
      </c>
      <c r="Q135">
        <f t="shared" si="214"/>
        <v>0.14240904525227074</v>
      </c>
      <c r="R135">
        <f t="shared" si="128"/>
        <v>7.3013255647829283</v>
      </c>
      <c r="S135">
        <f t="shared" si="129"/>
        <v>84.119483211470651</v>
      </c>
      <c r="T135">
        <f t="shared" si="130"/>
        <v>1.9076151918801794</v>
      </c>
      <c r="U135">
        <f t="shared" si="131"/>
        <v>0.12743217086549663</v>
      </c>
      <c r="V135">
        <f t="shared" si="132"/>
        <v>1.4681619471162564</v>
      </c>
      <c r="W135">
        <f t="shared" si="133"/>
        <v>1.6702618820099404E-2</v>
      </c>
      <c r="X135">
        <f t="shared" si="134"/>
        <v>9.2089407566631074</v>
      </c>
      <c r="Y135">
        <f t="shared" si="135"/>
        <v>86.027098403350834</v>
      </c>
      <c r="Z135">
        <f t="shared" si="136"/>
        <v>1.501456113075629</v>
      </c>
      <c r="AA135">
        <f t="shared" si="137"/>
        <v>209.60602182560231</v>
      </c>
      <c r="AB135">
        <f t="shared" si="138"/>
        <v>3.6583152128638559</v>
      </c>
      <c r="AC135">
        <f t="shared" si="139"/>
        <v>23.437439198566</v>
      </c>
      <c r="AD135">
        <f t="shared" si="140"/>
        <v>-2.0686911454149853E-3</v>
      </c>
      <c r="AE135">
        <f t="shared" si="141"/>
        <v>23.435370507420586</v>
      </c>
      <c r="AF135">
        <f t="shared" si="142"/>
        <v>2456746.5</v>
      </c>
      <c r="AG135">
        <f t="shared" si="143"/>
        <v>0.14240930869267626</v>
      </c>
      <c r="AH135">
        <f t="shared" si="144"/>
        <v>12.487026798683871</v>
      </c>
      <c r="AI135">
        <f t="shared" si="145"/>
        <v>12.23634232134637</v>
      </c>
      <c r="AJ135">
        <f t="shared" si="146"/>
        <v>0.40902437677926345</v>
      </c>
      <c r="AK135">
        <f t="shared" si="147"/>
        <v>19.65734232134637</v>
      </c>
      <c r="AL135">
        <f t="shared" si="179"/>
        <v>286.40243554065989</v>
      </c>
      <c r="AM135">
        <f t="shared" si="148"/>
        <v>4.9986654859153408</v>
      </c>
      <c r="AN135">
        <f t="shared" si="149"/>
        <v>0.99856646388473025</v>
      </c>
      <c r="AO135" t="s">
        <v>137</v>
      </c>
      <c r="AP135">
        <f t="shared" si="150"/>
        <v>9.2056122355903049</v>
      </c>
      <c r="AQ135">
        <f t="shared" si="151"/>
        <v>9</v>
      </c>
      <c r="AR135">
        <f t="shared" si="152"/>
        <v>12</v>
      </c>
      <c r="AS135">
        <f t="shared" si="153"/>
        <v>20</v>
      </c>
      <c r="AT135">
        <f t="shared" si="154"/>
        <v>0.16066824317292674</v>
      </c>
      <c r="AU135">
        <f t="shared" si="155"/>
        <v>8.4576992795356922</v>
      </c>
      <c r="AV135" s="18">
        <f t="shared" si="156"/>
        <v>0.56384661863571284</v>
      </c>
      <c r="AW135">
        <f t="shared" si="157"/>
        <v>0.1476146995714501</v>
      </c>
      <c r="AX135">
        <f t="shared" si="158"/>
        <v>3.6479368265185235</v>
      </c>
      <c r="AY135" t="str">
        <f t="shared" si="159"/>
        <v>POSITIF</v>
      </c>
      <c r="AZ135">
        <f t="shared" si="160"/>
        <v>3</v>
      </c>
      <c r="BA135">
        <f t="shared" si="161"/>
        <v>38</v>
      </c>
      <c r="BB135">
        <f t="shared" si="162"/>
        <v>52</v>
      </c>
      <c r="BC135">
        <f t="shared" si="163"/>
        <v>6.366850852750143E-2</v>
      </c>
      <c r="BD135">
        <f t="shared" si="164"/>
        <v>-1.6722978769939798</v>
      </c>
      <c r="BE135">
        <f t="shared" si="165"/>
        <v>-0.12222152900771403</v>
      </c>
      <c r="BF135">
        <f t="shared" si="166"/>
        <v>1.9428132568574878</v>
      </c>
      <c r="BG135">
        <f t="shared" si="167"/>
        <v>-96.40322609115762</v>
      </c>
      <c r="BH135">
        <f t="shared" si="168"/>
        <v>0.56384661863571284</v>
      </c>
      <c r="BI135">
        <f t="shared" si="169"/>
        <v>83.59677390884238</v>
      </c>
      <c r="BJ135">
        <f t="shared" si="170"/>
        <v>83</v>
      </c>
      <c r="BK135">
        <f t="shared" si="171"/>
        <v>35</v>
      </c>
      <c r="BL135">
        <f t="shared" si="172"/>
        <v>48</v>
      </c>
      <c r="BM135">
        <f t="shared" si="173"/>
        <v>15.780383276304741</v>
      </c>
      <c r="BN135" t="str">
        <f t="shared" si="174"/>
        <v>POSITIF</v>
      </c>
      <c r="BO135">
        <f t="shared" si="175"/>
        <v>15</v>
      </c>
      <c r="BP135">
        <f t="shared" si="176"/>
        <v>46</v>
      </c>
      <c r="BQ135">
        <f t="shared" si="177"/>
        <v>49</v>
      </c>
    </row>
    <row r="136" spans="1:69">
      <c r="A136">
        <f t="shared" ref="A136" si="240">A134</f>
        <v>-7.0027777777777782</v>
      </c>
      <c r="B136">
        <f t="shared" si="194"/>
        <v>111.315</v>
      </c>
      <c r="C136">
        <f>INT(G3/15)</f>
        <v>7</v>
      </c>
      <c r="D136">
        <f>L3</f>
        <v>2014</v>
      </c>
      <c r="E136">
        <f>L2</f>
        <v>3</v>
      </c>
      <c r="F136">
        <f>L4</f>
        <v>30</v>
      </c>
      <c r="H136">
        <v>7</v>
      </c>
      <c r="I136">
        <v>0</v>
      </c>
      <c r="J136">
        <f t="shared" si="212"/>
        <v>7</v>
      </c>
      <c r="L136">
        <f t="shared" si="123"/>
        <v>20</v>
      </c>
      <c r="M136">
        <f t="shared" si="124"/>
        <v>-13</v>
      </c>
      <c r="N136">
        <f t="shared" si="125"/>
        <v>2456746.5</v>
      </c>
      <c r="O136">
        <f t="shared" si="236"/>
        <v>7.945056621748444E-4</v>
      </c>
      <c r="P136">
        <f t="shared" si="213"/>
        <v>2456746.5007945057</v>
      </c>
      <c r="Q136">
        <f t="shared" si="214"/>
        <v>0.14240933044505683</v>
      </c>
      <c r="R136">
        <f t="shared" si="128"/>
        <v>7.311592724622642</v>
      </c>
      <c r="S136">
        <f t="shared" si="129"/>
        <v>84.129749880921736</v>
      </c>
      <c r="T136">
        <f t="shared" si="130"/>
        <v>1.9076432655563875</v>
      </c>
      <c r="U136">
        <f t="shared" si="131"/>
        <v>0.12761136660952818</v>
      </c>
      <c r="V136">
        <f t="shared" si="132"/>
        <v>1.4683411343013917</v>
      </c>
      <c r="W136">
        <f t="shared" si="133"/>
        <v>1.6702618808121308E-2</v>
      </c>
      <c r="X136">
        <f t="shared" si="134"/>
        <v>9.2192359901790297</v>
      </c>
      <c r="Y136">
        <f t="shared" si="135"/>
        <v>86.037393146478124</v>
      </c>
      <c r="Z136">
        <f t="shared" si="136"/>
        <v>1.5016357902388471</v>
      </c>
      <c r="AA136">
        <f t="shared" si="137"/>
        <v>209.60547022389366</v>
      </c>
      <c r="AB136">
        <f t="shared" si="138"/>
        <v>3.6583055855978803</v>
      </c>
      <c r="AC136">
        <f t="shared" si="139"/>
        <v>23.437439194857305</v>
      </c>
      <c r="AD136">
        <f t="shared" si="140"/>
        <v>-2.0687176161552066E-3</v>
      </c>
      <c r="AE136">
        <f t="shared" si="141"/>
        <v>23.43537047724115</v>
      </c>
      <c r="AF136">
        <f t="shared" si="142"/>
        <v>2456746.5</v>
      </c>
      <c r="AG136">
        <f t="shared" si="143"/>
        <v>0.14240930869267626</v>
      </c>
      <c r="AH136">
        <f t="shared" si="144"/>
        <v>12.487026798683871</v>
      </c>
      <c r="AI136">
        <f t="shared" si="145"/>
        <v>12.487026798683871</v>
      </c>
      <c r="AJ136">
        <f t="shared" si="146"/>
        <v>0.40902437625253291</v>
      </c>
      <c r="AK136">
        <f t="shared" si="147"/>
        <v>19.908026798683871</v>
      </c>
      <c r="AL136">
        <f t="shared" si="179"/>
        <v>290.15321832598369</v>
      </c>
      <c r="AM136">
        <f t="shared" si="148"/>
        <v>5.0641289950463646</v>
      </c>
      <c r="AN136">
        <f t="shared" si="149"/>
        <v>0.9985694500334068</v>
      </c>
      <c r="AO136" t="s">
        <v>137</v>
      </c>
      <c r="AP136">
        <f t="shared" si="150"/>
        <v>9.2159074290958021</v>
      </c>
      <c r="AQ136">
        <f t="shared" si="151"/>
        <v>9</v>
      </c>
      <c r="AR136">
        <f t="shared" si="152"/>
        <v>12</v>
      </c>
      <c r="AS136">
        <f t="shared" si="153"/>
        <v>57</v>
      </c>
      <c r="AT136">
        <f t="shared" si="154"/>
        <v>0.16084792819672761</v>
      </c>
      <c r="AU136">
        <f t="shared" si="155"/>
        <v>8.467183654274347</v>
      </c>
      <c r="AV136" s="18">
        <f t="shared" si="156"/>
        <v>0.56447891028495645</v>
      </c>
      <c r="AW136">
        <f t="shared" si="157"/>
        <v>0.1477802331381326</v>
      </c>
      <c r="AX136">
        <f t="shared" si="158"/>
        <v>3.6519867893122977</v>
      </c>
      <c r="AY136" t="str">
        <f t="shared" si="159"/>
        <v>POSITIF</v>
      </c>
      <c r="AZ136">
        <f t="shared" si="160"/>
        <v>3</v>
      </c>
      <c r="BA136">
        <f t="shared" si="161"/>
        <v>39</v>
      </c>
      <c r="BB136">
        <f t="shared" si="162"/>
        <v>7</v>
      </c>
      <c r="BC136">
        <f t="shared" si="163"/>
        <v>6.3739193712836054E-2</v>
      </c>
      <c r="BD136">
        <f t="shared" si="164"/>
        <v>-1.6825537048352037</v>
      </c>
      <c r="BE136">
        <f t="shared" si="165"/>
        <v>-0.12222152900771403</v>
      </c>
      <c r="BF136">
        <f t="shared" si="166"/>
        <v>1.9428132568574878</v>
      </c>
      <c r="BG136">
        <f t="shared" si="167"/>
        <v>-97.035114855336971</v>
      </c>
      <c r="BH136">
        <f t="shared" si="168"/>
        <v>0.56447891028495645</v>
      </c>
      <c r="BI136">
        <f t="shared" si="169"/>
        <v>82.964885144663029</v>
      </c>
      <c r="BJ136">
        <f t="shared" si="170"/>
        <v>82</v>
      </c>
      <c r="BK136">
        <f t="shared" si="171"/>
        <v>57</v>
      </c>
      <c r="BL136">
        <f t="shared" si="172"/>
        <v>53</v>
      </c>
      <c r="BM136">
        <f t="shared" si="173"/>
        <v>19.481447949225085</v>
      </c>
      <c r="BN136" t="str">
        <f t="shared" si="174"/>
        <v>POSITIF</v>
      </c>
      <c r="BO136">
        <f t="shared" si="175"/>
        <v>19</v>
      </c>
      <c r="BP136">
        <f t="shared" si="176"/>
        <v>28</v>
      </c>
      <c r="BQ136">
        <f t="shared" si="177"/>
        <v>53</v>
      </c>
    </row>
    <row r="137" spans="1:69">
      <c r="A137">
        <f t="shared" ref="A137" si="241">A135</f>
        <v>-7.0027777777777782</v>
      </c>
      <c r="B137">
        <f t="shared" si="194"/>
        <v>111.315</v>
      </c>
      <c r="C137">
        <f>INT(G3/15)</f>
        <v>7</v>
      </c>
      <c r="D137">
        <f>L3</f>
        <v>2014</v>
      </c>
      <c r="E137">
        <f>L2</f>
        <v>3</v>
      </c>
      <c r="F137">
        <f>L4</f>
        <v>30</v>
      </c>
      <c r="H137">
        <v>7</v>
      </c>
      <c r="I137">
        <v>15</v>
      </c>
      <c r="J137">
        <f t="shared" si="212"/>
        <v>7.25</v>
      </c>
      <c r="L137">
        <f t="shared" si="123"/>
        <v>20</v>
      </c>
      <c r="M137">
        <f t="shared" si="124"/>
        <v>-13</v>
      </c>
      <c r="N137">
        <f t="shared" si="125"/>
        <v>2456746.510416667</v>
      </c>
      <c r="O137">
        <f t="shared" si="236"/>
        <v>7.945056621748444E-4</v>
      </c>
      <c r="P137">
        <f t="shared" si="213"/>
        <v>2456746.5112111727</v>
      </c>
      <c r="Q137">
        <f t="shared" si="214"/>
        <v>0.14240961563785565</v>
      </c>
      <c r="R137">
        <f t="shared" si="128"/>
        <v>7.3218598849216505</v>
      </c>
      <c r="S137">
        <f t="shared" si="129"/>
        <v>84.140016550832115</v>
      </c>
      <c r="T137">
        <f t="shared" si="130"/>
        <v>1.9076712776665046</v>
      </c>
      <c r="U137">
        <f t="shared" si="131"/>
        <v>0.12779056236157593</v>
      </c>
      <c r="V137">
        <f t="shared" si="132"/>
        <v>1.4685203214945433</v>
      </c>
      <c r="W137">
        <f t="shared" si="133"/>
        <v>1.6702618796143209E-2</v>
      </c>
      <c r="X137">
        <f t="shared" si="134"/>
        <v>9.229531162588156</v>
      </c>
      <c r="Y137">
        <f t="shared" si="135"/>
        <v>86.047687828498624</v>
      </c>
      <c r="Z137">
        <f t="shared" si="136"/>
        <v>1.5018154663355507</v>
      </c>
      <c r="AA137">
        <f t="shared" si="137"/>
        <v>209.6049186221604</v>
      </c>
      <c r="AB137">
        <f t="shared" si="138"/>
        <v>3.6582959583314754</v>
      </c>
      <c r="AC137">
        <f t="shared" si="139"/>
        <v>23.437439191148609</v>
      </c>
      <c r="AD137">
        <f t="shared" si="140"/>
        <v>-2.0687441063689375E-3</v>
      </c>
      <c r="AE137">
        <f t="shared" si="141"/>
        <v>23.435370447042239</v>
      </c>
      <c r="AF137">
        <f t="shared" si="142"/>
        <v>2456746.5</v>
      </c>
      <c r="AG137">
        <f t="shared" si="143"/>
        <v>0.14240930869267626</v>
      </c>
      <c r="AH137">
        <f t="shared" si="144"/>
        <v>12.487026798683871</v>
      </c>
      <c r="AI137">
        <f t="shared" si="145"/>
        <v>12.737711276021372</v>
      </c>
      <c r="AJ137">
        <f t="shared" si="146"/>
        <v>0.40902437572546246</v>
      </c>
      <c r="AK137">
        <f t="shared" si="147"/>
        <v>20.158711276021371</v>
      </c>
      <c r="AL137">
        <f t="shared" si="179"/>
        <v>293.90400108201987</v>
      </c>
      <c r="AM137">
        <f t="shared" si="148"/>
        <v>5.129592503666224</v>
      </c>
      <c r="AN137">
        <f t="shared" si="149"/>
        <v>0.99857243621938074</v>
      </c>
      <c r="AO137" t="s">
        <v>137</v>
      </c>
      <c r="AP137">
        <f t="shared" si="150"/>
        <v>9.2262025614942811</v>
      </c>
      <c r="AQ137">
        <f t="shared" si="151"/>
        <v>9</v>
      </c>
      <c r="AR137">
        <f t="shared" si="152"/>
        <v>13</v>
      </c>
      <c r="AS137">
        <f t="shared" si="153"/>
        <v>34</v>
      </c>
      <c r="AT137">
        <f t="shared" si="154"/>
        <v>0.16102761215400982</v>
      </c>
      <c r="AU137">
        <f t="shared" si="155"/>
        <v>8.4766680583006657</v>
      </c>
      <c r="AV137" s="18">
        <f t="shared" si="156"/>
        <v>0.5651112038867111</v>
      </c>
      <c r="AW137">
        <f t="shared" si="157"/>
        <v>0.14794576721598127</v>
      </c>
      <c r="AX137">
        <f t="shared" si="158"/>
        <v>3.6560366282562105</v>
      </c>
      <c r="AY137" t="str">
        <f t="shared" si="159"/>
        <v>POSITIF</v>
      </c>
      <c r="AZ137">
        <f t="shared" si="160"/>
        <v>3</v>
      </c>
      <c r="BA137">
        <f t="shared" si="161"/>
        <v>39</v>
      </c>
      <c r="BB137">
        <f t="shared" si="162"/>
        <v>21</v>
      </c>
      <c r="BC137">
        <f t="shared" si="163"/>
        <v>6.3809876736582824E-2</v>
      </c>
      <c r="BD137">
        <f t="shared" si="164"/>
        <v>-1.6935822442764912</v>
      </c>
      <c r="BE137">
        <f t="shared" si="165"/>
        <v>-0.12222152900771403</v>
      </c>
      <c r="BF137">
        <f t="shared" si="166"/>
        <v>1.9428132568574878</v>
      </c>
      <c r="BG137">
        <f t="shared" si="167"/>
        <v>-97.720205562431588</v>
      </c>
      <c r="BH137">
        <f t="shared" si="168"/>
        <v>0.5651112038867111</v>
      </c>
      <c r="BI137">
        <f t="shared" si="169"/>
        <v>82.279794437568412</v>
      </c>
      <c r="BJ137">
        <f t="shared" si="170"/>
        <v>82</v>
      </c>
      <c r="BK137">
        <f t="shared" si="171"/>
        <v>16</v>
      </c>
      <c r="BL137">
        <f t="shared" si="172"/>
        <v>47</v>
      </c>
      <c r="BM137">
        <f t="shared" si="173"/>
        <v>23.178060562531162</v>
      </c>
      <c r="BN137" t="str">
        <f t="shared" si="174"/>
        <v>POSITIF</v>
      </c>
      <c r="BO137">
        <f t="shared" si="175"/>
        <v>23</v>
      </c>
      <c r="BP137">
        <f t="shared" si="176"/>
        <v>10</v>
      </c>
      <c r="BQ137">
        <f t="shared" si="177"/>
        <v>41</v>
      </c>
    </row>
    <row r="138" spans="1:69">
      <c r="A138">
        <f t="shared" ref="A138" si="242">A136</f>
        <v>-7.0027777777777782</v>
      </c>
      <c r="B138">
        <f t="shared" si="194"/>
        <v>111.315</v>
      </c>
      <c r="C138">
        <f>INT(G3/15)</f>
        <v>7</v>
      </c>
      <c r="D138">
        <f>L3</f>
        <v>2014</v>
      </c>
      <c r="E138">
        <f>L2</f>
        <v>3</v>
      </c>
      <c r="F138">
        <f>L4</f>
        <v>30</v>
      </c>
      <c r="H138">
        <v>7</v>
      </c>
      <c r="I138">
        <v>30</v>
      </c>
      <c r="J138">
        <f t="shared" si="212"/>
        <v>7.5</v>
      </c>
      <c r="L138">
        <f t="shared" si="123"/>
        <v>20</v>
      </c>
      <c r="M138">
        <f t="shared" si="124"/>
        <v>-13</v>
      </c>
      <c r="N138">
        <f t="shared" si="125"/>
        <v>2456746.5208333335</v>
      </c>
      <c r="O138">
        <f t="shared" si="236"/>
        <v>7.945056621748444E-4</v>
      </c>
      <c r="P138">
        <f t="shared" si="213"/>
        <v>2456746.5216278392</v>
      </c>
      <c r="Q138">
        <f t="shared" si="214"/>
        <v>0.14240990083064173</v>
      </c>
      <c r="R138">
        <f t="shared" si="128"/>
        <v>7.3321270447622737</v>
      </c>
      <c r="S138">
        <f t="shared" si="129"/>
        <v>84.1502832202832</v>
      </c>
      <c r="T138">
        <f t="shared" si="130"/>
        <v>1.9076992282078116</v>
      </c>
      <c r="U138">
        <f t="shared" si="131"/>
        <v>0.12796975810562333</v>
      </c>
      <c r="V138">
        <f t="shared" si="132"/>
        <v>1.4686995086796786</v>
      </c>
      <c r="W138">
        <f t="shared" si="133"/>
        <v>1.6702618784165114E-2</v>
      </c>
      <c r="X138">
        <f t="shared" si="134"/>
        <v>9.2398262729700846</v>
      </c>
      <c r="Y138">
        <f t="shared" si="135"/>
        <v>86.057982448491018</v>
      </c>
      <c r="Z138">
        <f t="shared" si="136"/>
        <v>1.5019951413496597</v>
      </c>
      <c r="AA138">
        <f t="shared" si="137"/>
        <v>209.60436702045175</v>
      </c>
      <c r="AB138">
        <f t="shared" si="138"/>
        <v>3.6582863310654998</v>
      </c>
      <c r="AC138">
        <f t="shared" si="139"/>
        <v>23.437439187439914</v>
      </c>
      <c r="AD138">
        <f t="shared" si="140"/>
        <v>-2.0687706160519704E-3</v>
      </c>
      <c r="AE138">
        <f t="shared" si="141"/>
        <v>23.435370416823861</v>
      </c>
      <c r="AF138">
        <f t="shared" si="142"/>
        <v>2456746.5</v>
      </c>
      <c r="AG138">
        <f t="shared" si="143"/>
        <v>0.14240930869267626</v>
      </c>
      <c r="AH138">
        <f t="shared" si="144"/>
        <v>12.487026798683871</v>
      </c>
      <c r="AI138">
        <f t="shared" si="145"/>
        <v>12.988395753358871</v>
      </c>
      <c r="AJ138">
        <f t="shared" si="146"/>
        <v>0.40902437519805229</v>
      </c>
      <c r="AK138">
        <f t="shared" si="147"/>
        <v>20.409395753358872</v>
      </c>
      <c r="AL138">
        <f t="shared" si="179"/>
        <v>297.65478380952408</v>
      </c>
      <c r="AM138">
        <f t="shared" si="148"/>
        <v>5.1950560117881057</v>
      </c>
      <c r="AN138">
        <f t="shared" si="149"/>
        <v>0.99857542244228814</v>
      </c>
      <c r="AO138" t="s">
        <v>137</v>
      </c>
      <c r="AP138">
        <f t="shared" si="150"/>
        <v>9.2364976318653458</v>
      </c>
      <c r="AQ138">
        <f t="shared" si="151"/>
        <v>9</v>
      </c>
      <c r="AR138">
        <f t="shared" si="152"/>
        <v>14</v>
      </c>
      <c r="AS138">
        <f t="shared" si="153"/>
        <v>11</v>
      </c>
      <c r="AT138">
        <f t="shared" si="154"/>
        <v>0.1612072950287094</v>
      </c>
      <c r="AU138">
        <f t="shared" si="155"/>
        <v>8.4861524908590162</v>
      </c>
      <c r="AV138" s="18">
        <f t="shared" si="156"/>
        <v>0.56574349939060109</v>
      </c>
      <c r="AW138">
        <f t="shared" si="157"/>
        <v>0.14811130179180784</v>
      </c>
      <c r="AX138">
        <f t="shared" si="158"/>
        <v>3.6600863428781092</v>
      </c>
      <c r="AY138" t="str">
        <f t="shared" si="159"/>
        <v>POSITIF</v>
      </c>
      <c r="AZ138">
        <f t="shared" si="160"/>
        <v>3</v>
      </c>
      <c r="BA138">
        <f t="shared" si="161"/>
        <v>39</v>
      </c>
      <c r="BB138">
        <f t="shared" si="162"/>
        <v>36</v>
      </c>
      <c r="BC138">
        <f t="shared" si="163"/>
        <v>6.3880557590501111E-2</v>
      </c>
      <c r="BD138">
        <f t="shared" si="164"/>
        <v>-1.7055393327901085</v>
      </c>
      <c r="BE138">
        <f t="shared" si="165"/>
        <v>-0.12222152900771403</v>
      </c>
      <c r="BF138">
        <f t="shared" si="166"/>
        <v>1.9428132568574878</v>
      </c>
      <c r="BG138">
        <f t="shared" si="167"/>
        <v>-98.46944261599559</v>
      </c>
      <c r="BH138">
        <f t="shared" si="168"/>
        <v>0.56574349939060109</v>
      </c>
      <c r="BI138">
        <f t="shared" si="169"/>
        <v>81.53055738400441</v>
      </c>
      <c r="BJ138">
        <f t="shared" si="170"/>
        <v>81</v>
      </c>
      <c r="BK138">
        <f t="shared" si="171"/>
        <v>31</v>
      </c>
      <c r="BL138">
        <f t="shared" si="172"/>
        <v>50</v>
      </c>
      <c r="BM138">
        <f t="shared" si="173"/>
        <v>26.869394868906245</v>
      </c>
      <c r="BN138" t="str">
        <f t="shared" si="174"/>
        <v>POSITIF</v>
      </c>
      <c r="BO138">
        <f t="shared" si="175"/>
        <v>26</v>
      </c>
      <c r="BP138">
        <f t="shared" si="176"/>
        <v>52</v>
      </c>
      <c r="BQ138">
        <f t="shared" si="177"/>
        <v>9</v>
      </c>
    </row>
    <row r="139" spans="1:69">
      <c r="A139">
        <f t="shared" ref="A139" si="243">A137</f>
        <v>-7.0027777777777782</v>
      </c>
      <c r="B139">
        <f t="shared" si="194"/>
        <v>111.315</v>
      </c>
      <c r="C139">
        <f>INT(G3/15)</f>
        <v>7</v>
      </c>
      <c r="D139">
        <f>L3</f>
        <v>2014</v>
      </c>
      <c r="E139">
        <f>L2</f>
        <v>3</v>
      </c>
      <c r="F139">
        <f>L4</f>
        <v>30</v>
      </c>
      <c r="H139">
        <v>7</v>
      </c>
      <c r="I139">
        <v>45</v>
      </c>
      <c r="J139">
        <f t="shared" si="212"/>
        <v>7.75</v>
      </c>
      <c r="L139">
        <f t="shared" si="123"/>
        <v>20</v>
      </c>
      <c r="M139">
        <f t="shared" si="124"/>
        <v>-13</v>
      </c>
      <c r="N139">
        <f t="shared" si="125"/>
        <v>2456746.53125</v>
      </c>
      <c r="O139">
        <f t="shared" si="236"/>
        <v>7.945056621748444E-4</v>
      </c>
      <c r="P139">
        <f t="shared" si="213"/>
        <v>2456746.5320445057</v>
      </c>
      <c r="Q139">
        <f t="shared" si="214"/>
        <v>0.14241018602342781</v>
      </c>
      <c r="R139">
        <f t="shared" si="128"/>
        <v>7.3423942046028969</v>
      </c>
      <c r="S139">
        <f t="shared" si="129"/>
        <v>84.160549889735194</v>
      </c>
      <c r="T139">
        <f t="shared" si="130"/>
        <v>1.9077271171813523</v>
      </c>
      <c r="U139">
        <f t="shared" si="131"/>
        <v>0.12814895384967073</v>
      </c>
      <c r="V139">
        <f t="shared" si="132"/>
        <v>1.4688786958648299</v>
      </c>
      <c r="W139">
        <f t="shared" si="133"/>
        <v>1.6702618772187018E-2</v>
      </c>
      <c r="X139">
        <f t="shared" si="134"/>
        <v>9.2501213217842491</v>
      </c>
      <c r="Y139">
        <f t="shared" si="135"/>
        <v>86.068277006916546</v>
      </c>
      <c r="Z139">
        <f t="shared" si="136"/>
        <v>1.502174815289224</v>
      </c>
      <c r="AA139">
        <f t="shared" si="137"/>
        <v>209.6038154187431</v>
      </c>
      <c r="AB139">
        <f t="shared" si="138"/>
        <v>3.6582767037995239</v>
      </c>
      <c r="AC139">
        <f t="shared" si="139"/>
        <v>23.437439183731218</v>
      </c>
      <c r="AD139">
        <f t="shared" si="140"/>
        <v>-2.0687971452036423E-3</v>
      </c>
      <c r="AE139">
        <f t="shared" si="141"/>
        <v>23.435370386586015</v>
      </c>
      <c r="AF139">
        <f t="shared" si="142"/>
        <v>2456746.5</v>
      </c>
      <c r="AG139">
        <f t="shared" si="143"/>
        <v>0.14240930869267626</v>
      </c>
      <c r="AH139">
        <f t="shared" si="144"/>
        <v>12.487026798683871</v>
      </c>
      <c r="AI139">
        <f t="shared" si="145"/>
        <v>13.239080230696372</v>
      </c>
      <c r="AJ139">
        <f t="shared" si="146"/>
        <v>0.40902437467030234</v>
      </c>
      <c r="AK139">
        <f t="shared" si="147"/>
        <v>20.660080230696373</v>
      </c>
      <c r="AL139">
        <f t="shared" si="179"/>
        <v>301.40556650798067</v>
      </c>
      <c r="AM139">
        <f t="shared" si="148"/>
        <v>5.2605195194030108</v>
      </c>
      <c r="AN139">
        <f t="shared" si="149"/>
        <v>0.99857840870216663</v>
      </c>
      <c r="AO139" t="s">
        <v>137</v>
      </c>
      <c r="AP139">
        <f t="shared" si="150"/>
        <v>9.2467926406684278</v>
      </c>
      <c r="AQ139">
        <f t="shared" si="151"/>
        <v>9</v>
      </c>
      <c r="AR139">
        <f t="shared" si="152"/>
        <v>14</v>
      </c>
      <c r="AS139">
        <f t="shared" si="153"/>
        <v>48</v>
      </c>
      <c r="AT139">
        <f t="shared" si="154"/>
        <v>0.16138697682884498</v>
      </c>
      <c r="AU139">
        <f t="shared" si="155"/>
        <v>8.4956369524649293</v>
      </c>
      <c r="AV139" s="18">
        <f t="shared" si="156"/>
        <v>0.56637579683099526</v>
      </c>
      <c r="AW139">
        <f t="shared" si="157"/>
        <v>0.14827683687461002</v>
      </c>
      <c r="AX139">
        <f t="shared" si="158"/>
        <v>3.6641359332486383</v>
      </c>
      <c r="AY139" t="str">
        <f t="shared" si="159"/>
        <v>POSITIF</v>
      </c>
      <c r="AZ139">
        <f t="shared" si="160"/>
        <v>3</v>
      </c>
      <c r="BA139">
        <f t="shared" si="161"/>
        <v>39</v>
      </c>
      <c r="BB139">
        <f t="shared" si="162"/>
        <v>50</v>
      </c>
      <c r="BC139">
        <f t="shared" si="163"/>
        <v>6.39512362758239E-2</v>
      </c>
      <c r="BD139">
        <f t="shared" si="164"/>
        <v>-1.7186159862527415</v>
      </c>
      <c r="BE139">
        <f t="shared" si="165"/>
        <v>-0.12222152900771403</v>
      </c>
      <c r="BF139">
        <f t="shared" si="166"/>
        <v>1.9428132568574878</v>
      </c>
      <c r="BG139">
        <f t="shared" si="167"/>
        <v>-99.296454289153516</v>
      </c>
      <c r="BH139">
        <f t="shared" si="168"/>
        <v>0.56637579683099526</v>
      </c>
      <c r="BI139">
        <f t="shared" si="169"/>
        <v>80.703545710846484</v>
      </c>
      <c r="BJ139">
        <f t="shared" si="170"/>
        <v>80</v>
      </c>
      <c r="BK139">
        <f t="shared" si="171"/>
        <v>42</v>
      </c>
      <c r="BL139">
        <f t="shared" si="172"/>
        <v>12</v>
      </c>
      <c r="BM139">
        <f t="shared" si="173"/>
        <v>30.55442617643191</v>
      </c>
      <c r="BN139" t="str">
        <f t="shared" si="174"/>
        <v>POSITIF</v>
      </c>
      <c r="BO139">
        <f t="shared" si="175"/>
        <v>30</v>
      </c>
      <c r="BP139">
        <f t="shared" si="176"/>
        <v>33</v>
      </c>
      <c r="BQ139">
        <f t="shared" si="177"/>
        <v>15</v>
      </c>
    </row>
    <row r="140" spans="1:69">
      <c r="A140">
        <f t="shared" ref="A140" si="244">A138</f>
        <v>-7.0027777777777782</v>
      </c>
      <c r="B140">
        <f t="shared" si="194"/>
        <v>111.315</v>
      </c>
      <c r="C140">
        <f>INT(G3/15)</f>
        <v>7</v>
      </c>
      <c r="D140">
        <f>L3</f>
        <v>2014</v>
      </c>
      <c r="E140">
        <f>L2</f>
        <v>3</v>
      </c>
      <c r="F140">
        <f>L4</f>
        <v>30</v>
      </c>
      <c r="H140">
        <v>8</v>
      </c>
      <c r="I140">
        <v>0</v>
      </c>
      <c r="J140">
        <f t="shared" si="212"/>
        <v>8</v>
      </c>
      <c r="L140">
        <f t="shared" si="123"/>
        <v>20</v>
      </c>
      <c r="M140">
        <f t="shared" si="124"/>
        <v>-13</v>
      </c>
      <c r="N140">
        <f t="shared" si="125"/>
        <v>2456746.541666667</v>
      </c>
      <c r="O140">
        <f t="shared" si="236"/>
        <v>7.945056621748444E-4</v>
      </c>
      <c r="P140">
        <f t="shared" si="213"/>
        <v>2456746.5424611727</v>
      </c>
      <c r="Q140">
        <f t="shared" si="214"/>
        <v>0.14241047121622663</v>
      </c>
      <c r="R140">
        <f t="shared" si="128"/>
        <v>7.3526613649019055</v>
      </c>
      <c r="S140">
        <f t="shared" si="129"/>
        <v>84.170816559644663</v>
      </c>
      <c r="T140">
        <f t="shared" si="130"/>
        <v>1.9077549445881532</v>
      </c>
      <c r="U140">
        <f t="shared" si="131"/>
        <v>0.12832814960171848</v>
      </c>
      <c r="V140">
        <f t="shared" si="132"/>
        <v>1.4690578830579655</v>
      </c>
      <c r="W140">
        <f t="shared" si="133"/>
        <v>1.6702618760208919E-2</v>
      </c>
      <c r="X140">
        <f t="shared" si="134"/>
        <v>9.2604163094900578</v>
      </c>
      <c r="Y140">
        <f t="shared" si="135"/>
        <v>86.078571504232812</v>
      </c>
      <c r="Z140">
        <f t="shared" si="136"/>
        <v>1.5023544881622306</v>
      </c>
      <c r="AA140">
        <f t="shared" si="137"/>
        <v>209.60326381700978</v>
      </c>
      <c r="AB140">
        <f t="shared" si="138"/>
        <v>3.658267076533118</v>
      </c>
      <c r="AC140">
        <f t="shared" si="139"/>
        <v>23.437439180022523</v>
      </c>
      <c r="AD140">
        <f t="shared" si="140"/>
        <v>-2.0688236938232905E-3</v>
      </c>
      <c r="AE140">
        <f t="shared" si="141"/>
        <v>23.435370356328701</v>
      </c>
      <c r="AF140">
        <f t="shared" si="142"/>
        <v>2456746.5</v>
      </c>
      <c r="AG140">
        <f t="shared" si="143"/>
        <v>0.14240930869267626</v>
      </c>
      <c r="AH140">
        <f t="shared" si="144"/>
        <v>12.487026798683871</v>
      </c>
      <c r="AI140">
        <f t="shared" si="145"/>
        <v>13.489764708033871</v>
      </c>
      <c r="AJ140">
        <f t="shared" si="146"/>
        <v>0.40902437414221254</v>
      </c>
      <c r="AK140">
        <f t="shared" si="147"/>
        <v>20.91076470803387</v>
      </c>
      <c r="AL140">
        <f t="shared" si="179"/>
        <v>305.15634917687413</v>
      </c>
      <c r="AM140">
        <f t="shared" si="148"/>
        <v>5.3259830265019419</v>
      </c>
      <c r="AN140">
        <f t="shared" si="149"/>
        <v>0.9985813949990523</v>
      </c>
      <c r="AO140" t="s">
        <v>137</v>
      </c>
      <c r="AP140">
        <f t="shared" si="150"/>
        <v>9.2570875883629338</v>
      </c>
      <c r="AQ140">
        <f t="shared" si="151"/>
        <v>9</v>
      </c>
      <c r="AR140">
        <f t="shared" si="152"/>
        <v>15</v>
      </c>
      <c r="AS140">
        <f t="shared" si="153"/>
        <v>25</v>
      </c>
      <c r="AT140">
        <f t="shared" si="154"/>
        <v>0.16156665756243471</v>
      </c>
      <c r="AU140">
        <f t="shared" si="155"/>
        <v>8.5051214436339109</v>
      </c>
      <c r="AV140" s="18">
        <f t="shared" si="156"/>
        <v>0.56700809624226067</v>
      </c>
      <c r="AW140">
        <f t="shared" si="157"/>
        <v>0.14844237247338507</v>
      </c>
      <c r="AX140">
        <f t="shared" si="158"/>
        <v>3.6681853994384146</v>
      </c>
      <c r="AY140" t="str">
        <f t="shared" si="159"/>
        <v>POSITIF</v>
      </c>
      <c r="AZ140">
        <f t="shared" si="160"/>
        <v>3</v>
      </c>
      <c r="BA140">
        <f t="shared" si="161"/>
        <v>40</v>
      </c>
      <c r="BB140">
        <f t="shared" si="162"/>
        <v>5</v>
      </c>
      <c r="BC140">
        <f t="shared" si="163"/>
        <v>6.4021912793783692E-2</v>
      </c>
      <c r="BD140">
        <f t="shared" si="164"/>
        <v>-1.7330500629017744</v>
      </c>
      <c r="BE140">
        <f t="shared" si="165"/>
        <v>-0.12222152900771403</v>
      </c>
      <c r="BF140">
        <f t="shared" si="166"/>
        <v>1.9428132568574878</v>
      </c>
      <c r="BG140">
        <f t="shared" si="167"/>
        <v>-100.21848628886889</v>
      </c>
      <c r="BH140">
        <f t="shared" si="168"/>
        <v>0.56700809624226067</v>
      </c>
      <c r="BI140">
        <f t="shared" si="169"/>
        <v>79.781513711131112</v>
      </c>
      <c r="BJ140">
        <f t="shared" si="170"/>
        <v>79</v>
      </c>
      <c r="BK140">
        <f t="shared" si="171"/>
        <v>46</v>
      </c>
      <c r="BL140">
        <f t="shared" si="172"/>
        <v>53</v>
      </c>
      <c r="BM140">
        <f t="shared" si="173"/>
        <v>34.231865997360153</v>
      </c>
      <c r="BN140" t="str">
        <f t="shared" si="174"/>
        <v>POSITIF</v>
      </c>
      <c r="BO140">
        <f t="shared" si="175"/>
        <v>34</v>
      </c>
      <c r="BP140">
        <f t="shared" si="176"/>
        <v>13</v>
      </c>
      <c r="BQ140">
        <f t="shared" si="177"/>
        <v>54</v>
      </c>
    </row>
    <row r="141" spans="1:69">
      <c r="A141">
        <f t="shared" ref="A141" si="245">A139</f>
        <v>-7.0027777777777782</v>
      </c>
      <c r="B141">
        <f t="shared" si="194"/>
        <v>111.315</v>
      </c>
      <c r="C141">
        <f>INT(G3/15)</f>
        <v>7</v>
      </c>
      <c r="D141">
        <f>L3</f>
        <v>2014</v>
      </c>
      <c r="E141">
        <f>L2</f>
        <v>3</v>
      </c>
      <c r="F141">
        <f>L4</f>
        <v>30</v>
      </c>
      <c r="H141">
        <v>8</v>
      </c>
      <c r="I141">
        <v>15</v>
      </c>
      <c r="J141">
        <f t="shared" si="212"/>
        <v>8.25</v>
      </c>
      <c r="L141">
        <f t="shared" si="123"/>
        <v>20</v>
      </c>
      <c r="M141">
        <f t="shared" si="124"/>
        <v>-13</v>
      </c>
      <c r="N141">
        <f t="shared" si="125"/>
        <v>2456746.5520833335</v>
      </c>
      <c r="O141">
        <f t="shared" si="236"/>
        <v>7.945056621748444E-4</v>
      </c>
      <c r="P141">
        <f t="shared" si="213"/>
        <v>2456746.5528778392</v>
      </c>
      <c r="Q141">
        <f t="shared" si="214"/>
        <v>0.14241075640901271</v>
      </c>
      <c r="R141">
        <f t="shared" si="128"/>
        <v>7.3629285247416192</v>
      </c>
      <c r="S141">
        <f t="shared" si="129"/>
        <v>84.181083229095748</v>
      </c>
      <c r="T141">
        <f t="shared" si="130"/>
        <v>1.9077827104255234</v>
      </c>
      <c r="U141">
        <f t="shared" si="131"/>
        <v>0.12850734534575003</v>
      </c>
      <c r="V141">
        <f t="shared" si="132"/>
        <v>1.4692370702431008</v>
      </c>
      <c r="W141">
        <f t="shared" si="133"/>
        <v>1.6702618748230823E-2</v>
      </c>
      <c r="X141">
        <f t="shared" si="134"/>
        <v>9.270711235167143</v>
      </c>
      <c r="Y141">
        <f t="shared" si="135"/>
        <v>86.08886593952127</v>
      </c>
      <c r="Z141">
        <f t="shared" si="136"/>
        <v>1.5025341599526478</v>
      </c>
      <c r="AA141">
        <f t="shared" si="137"/>
        <v>209.60271221530112</v>
      </c>
      <c r="AB141">
        <f t="shared" si="138"/>
        <v>3.6582574492671425</v>
      </c>
      <c r="AC141">
        <f t="shared" si="139"/>
        <v>23.437439176313827</v>
      </c>
      <c r="AD141">
        <f t="shared" si="140"/>
        <v>-2.0688502619066935E-3</v>
      </c>
      <c r="AE141">
        <f t="shared" si="141"/>
        <v>23.43537032605192</v>
      </c>
      <c r="AF141">
        <f t="shared" si="142"/>
        <v>2456746.5</v>
      </c>
      <c r="AG141">
        <f t="shared" si="143"/>
        <v>0.14240930869267626</v>
      </c>
      <c r="AH141">
        <f t="shared" si="144"/>
        <v>12.487026798683871</v>
      </c>
      <c r="AI141">
        <f t="shared" si="145"/>
        <v>13.740449185371371</v>
      </c>
      <c r="AJ141">
        <f t="shared" si="146"/>
        <v>0.40902437361378308</v>
      </c>
      <c r="AK141">
        <f t="shared" si="147"/>
        <v>21.161449185371371</v>
      </c>
      <c r="AL141">
        <f t="shared" si="179"/>
        <v>308.90713181696026</v>
      </c>
      <c r="AM141">
        <f t="shared" si="148"/>
        <v>5.3914465330980903</v>
      </c>
      <c r="AN141">
        <f t="shared" si="149"/>
        <v>0.99858438133258198</v>
      </c>
      <c r="AO141" t="s">
        <v>137</v>
      </c>
      <c r="AP141">
        <f t="shared" si="150"/>
        <v>9.2673824740284978</v>
      </c>
      <c r="AQ141">
        <f t="shared" si="151"/>
        <v>9</v>
      </c>
      <c r="AR141">
        <f t="shared" si="152"/>
        <v>16</v>
      </c>
      <c r="AS141">
        <f t="shared" si="153"/>
        <v>2</v>
      </c>
      <c r="AT141">
        <f t="shared" si="154"/>
        <v>0.16174633721341516</v>
      </c>
      <c r="AU141">
        <f t="shared" si="155"/>
        <v>8.5146059636103057</v>
      </c>
      <c r="AV141" s="18">
        <f t="shared" si="156"/>
        <v>0.56764039757402041</v>
      </c>
      <c r="AW141">
        <f t="shared" si="157"/>
        <v>0.14860790857494433</v>
      </c>
      <c r="AX141">
        <f t="shared" si="158"/>
        <v>3.672234740975334</v>
      </c>
      <c r="AY141" t="str">
        <f t="shared" si="159"/>
        <v>POSITIF</v>
      </c>
      <c r="AZ141">
        <f t="shared" si="160"/>
        <v>3</v>
      </c>
      <c r="BA141">
        <f t="shared" si="161"/>
        <v>40</v>
      </c>
      <c r="BB141">
        <f t="shared" si="162"/>
        <v>20</v>
      </c>
      <c r="BC141">
        <f t="shared" si="163"/>
        <v>6.4092587136140702E-2</v>
      </c>
      <c r="BD141">
        <f t="shared" si="164"/>
        <v>-1.749142557105555</v>
      </c>
      <c r="BE141">
        <f t="shared" si="165"/>
        <v>-0.12222152900771403</v>
      </c>
      <c r="BF141">
        <f t="shared" si="166"/>
        <v>1.9428132568574878</v>
      </c>
      <c r="BG141">
        <f t="shared" si="167"/>
        <v>-101.25773258934043</v>
      </c>
      <c r="BH141">
        <f t="shared" si="168"/>
        <v>0.56764039757402041</v>
      </c>
      <c r="BI141">
        <f t="shared" si="169"/>
        <v>78.742267410659565</v>
      </c>
      <c r="BJ141">
        <f t="shared" si="170"/>
        <v>78</v>
      </c>
      <c r="BK141">
        <f t="shared" si="171"/>
        <v>44</v>
      </c>
      <c r="BL141">
        <f t="shared" si="172"/>
        <v>32</v>
      </c>
      <c r="BM141">
        <f t="shared" si="173"/>
        <v>37.900069835973383</v>
      </c>
      <c r="BN141" t="str">
        <f t="shared" si="174"/>
        <v>POSITIF</v>
      </c>
      <c r="BO141">
        <f t="shared" si="175"/>
        <v>37</v>
      </c>
      <c r="BP141">
        <f t="shared" si="176"/>
        <v>54</v>
      </c>
      <c r="BQ141">
        <f t="shared" si="177"/>
        <v>0</v>
      </c>
    </row>
    <row r="142" spans="1:69">
      <c r="A142">
        <f t="shared" ref="A142" si="246">A140</f>
        <v>-7.0027777777777782</v>
      </c>
      <c r="B142">
        <f t="shared" si="194"/>
        <v>111.315</v>
      </c>
      <c r="C142">
        <f>INT(G3/15)</f>
        <v>7</v>
      </c>
      <c r="D142">
        <f>L3</f>
        <v>2014</v>
      </c>
      <c r="E142">
        <f>L2</f>
        <v>3</v>
      </c>
      <c r="F142">
        <f>L4</f>
        <v>30</v>
      </c>
      <c r="H142">
        <v>8</v>
      </c>
      <c r="I142">
        <v>30</v>
      </c>
      <c r="J142">
        <f t="shared" si="212"/>
        <v>8.5</v>
      </c>
      <c r="L142">
        <f t="shared" si="123"/>
        <v>20</v>
      </c>
      <c r="M142">
        <f t="shared" si="124"/>
        <v>-13</v>
      </c>
      <c r="N142">
        <f t="shared" si="125"/>
        <v>2456746.5625</v>
      </c>
      <c r="O142">
        <f t="shared" si="236"/>
        <v>7.945056621748444E-4</v>
      </c>
      <c r="P142">
        <f t="shared" si="213"/>
        <v>2456746.5632945057</v>
      </c>
      <c r="Q142">
        <f t="shared" si="214"/>
        <v>0.14241104160179879</v>
      </c>
      <c r="R142">
        <f t="shared" si="128"/>
        <v>7.3731956845822424</v>
      </c>
      <c r="S142">
        <f t="shared" si="129"/>
        <v>84.191349898547742</v>
      </c>
      <c r="T142">
        <f t="shared" si="130"/>
        <v>1.9078104146945034</v>
      </c>
      <c r="U142">
        <f t="shared" si="131"/>
        <v>0.12868654108979743</v>
      </c>
      <c r="V142">
        <f t="shared" si="132"/>
        <v>1.4694162574282521</v>
      </c>
      <c r="W142">
        <f t="shared" si="133"/>
        <v>1.6702618736252724E-2</v>
      </c>
      <c r="X142">
        <f t="shared" si="134"/>
        <v>9.2810060992767465</v>
      </c>
      <c r="Y142">
        <f t="shared" si="135"/>
        <v>86.099160313242251</v>
      </c>
      <c r="Z142">
        <f t="shared" si="136"/>
        <v>1.5027138306685097</v>
      </c>
      <c r="AA142">
        <f t="shared" si="137"/>
        <v>209.60216061359247</v>
      </c>
      <c r="AB142">
        <f t="shared" si="138"/>
        <v>3.6582478220011669</v>
      </c>
      <c r="AC142">
        <f t="shared" si="139"/>
        <v>23.437439172605131</v>
      </c>
      <c r="AD142">
        <f t="shared" si="140"/>
        <v>-2.0688768494531856E-3</v>
      </c>
      <c r="AE142">
        <f t="shared" si="141"/>
        <v>23.435370295755678</v>
      </c>
      <c r="AF142">
        <f t="shared" si="142"/>
        <v>2456746.5</v>
      </c>
      <c r="AG142">
        <f t="shared" si="143"/>
        <v>0.14240930869267626</v>
      </c>
      <c r="AH142">
        <f t="shared" si="144"/>
        <v>12.487026798683871</v>
      </c>
      <c r="AI142">
        <f t="shared" si="145"/>
        <v>13.99113366270887</v>
      </c>
      <c r="AJ142">
        <f t="shared" si="146"/>
        <v>0.40902437308501388</v>
      </c>
      <c r="AK142">
        <f t="shared" si="147"/>
        <v>21.412133662708872</v>
      </c>
      <c r="AL142">
        <f t="shared" si="179"/>
        <v>312.65791442772178</v>
      </c>
      <c r="AM142">
        <f t="shared" si="148"/>
        <v>5.4569100391824277</v>
      </c>
      <c r="AN142">
        <f t="shared" si="149"/>
        <v>0.99858736770279255</v>
      </c>
      <c r="AO142" t="s">
        <v>137</v>
      </c>
      <c r="AP142">
        <f t="shared" si="150"/>
        <v>9.2776772981263615</v>
      </c>
      <c r="AQ142">
        <f t="shared" si="151"/>
        <v>9</v>
      </c>
      <c r="AR142">
        <f t="shared" si="152"/>
        <v>16</v>
      </c>
      <c r="AS142">
        <f t="shared" si="153"/>
        <v>39</v>
      </c>
      <c r="AT142">
        <f t="shared" si="154"/>
        <v>0.16192601578983654</v>
      </c>
      <c r="AU142">
        <f t="shared" si="155"/>
        <v>8.5240905129112932</v>
      </c>
      <c r="AV142" s="18">
        <f t="shared" si="156"/>
        <v>0.56827270086075288</v>
      </c>
      <c r="AW142">
        <f t="shared" si="157"/>
        <v>0.14877344518831428</v>
      </c>
      <c r="AX142">
        <f t="shared" si="158"/>
        <v>3.6762839579307478</v>
      </c>
      <c r="AY142" t="str">
        <f t="shared" si="159"/>
        <v>POSITIF</v>
      </c>
      <c r="AZ142">
        <f t="shared" si="160"/>
        <v>3</v>
      </c>
      <c r="BA142">
        <f t="shared" si="161"/>
        <v>40</v>
      </c>
      <c r="BB142">
        <f t="shared" si="162"/>
        <v>34</v>
      </c>
      <c r="BC142">
        <f t="shared" si="163"/>
        <v>6.4163259304140255E-2</v>
      </c>
      <c r="BD142">
        <f t="shared" si="164"/>
        <v>-1.7672808267879538</v>
      </c>
      <c r="BE142">
        <f t="shared" si="165"/>
        <v>-0.12222152900771403</v>
      </c>
      <c r="BF142">
        <f t="shared" si="166"/>
        <v>1.9428132568574878</v>
      </c>
      <c r="BG142">
        <f t="shared" si="167"/>
        <v>-102.44327339218866</v>
      </c>
      <c r="BH142">
        <f t="shared" si="168"/>
        <v>0.56827270086075288</v>
      </c>
      <c r="BI142">
        <f t="shared" si="169"/>
        <v>77.556726607811342</v>
      </c>
      <c r="BJ142">
        <f t="shared" si="170"/>
        <v>77</v>
      </c>
      <c r="BK142">
        <f t="shared" si="171"/>
        <v>33</v>
      </c>
      <c r="BL142">
        <f t="shared" si="172"/>
        <v>24</v>
      </c>
      <c r="BM142">
        <f t="shared" si="173"/>
        <v>41.556904372535854</v>
      </c>
      <c r="BN142" t="str">
        <f t="shared" si="174"/>
        <v>POSITIF</v>
      </c>
      <c r="BO142">
        <f t="shared" si="175"/>
        <v>41</v>
      </c>
      <c r="BP142">
        <f t="shared" si="176"/>
        <v>33</v>
      </c>
      <c r="BQ142">
        <f t="shared" si="177"/>
        <v>24</v>
      </c>
    </row>
    <row r="143" spans="1:69">
      <c r="A143">
        <f t="shared" ref="A143" si="247">A141</f>
        <v>-7.0027777777777782</v>
      </c>
      <c r="B143">
        <f t="shared" si="194"/>
        <v>111.315</v>
      </c>
      <c r="C143">
        <f>INT(G3/15)</f>
        <v>7</v>
      </c>
      <c r="D143">
        <f>L3</f>
        <v>2014</v>
      </c>
      <c r="E143">
        <f>L2</f>
        <v>3</v>
      </c>
      <c r="F143">
        <f>L4</f>
        <v>30</v>
      </c>
      <c r="H143">
        <v>8</v>
      </c>
      <c r="I143">
        <v>45</v>
      </c>
      <c r="J143">
        <f t="shared" si="212"/>
        <v>8.75</v>
      </c>
      <c r="L143">
        <f t="shared" si="123"/>
        <v>20</v>
      </c>
      <c r="M143">
        <f t="shared" si="124"/>
        <v>-13</v>
      </c>
      <c r="N143">
        <f t="shared" si="125"/>
        <v>2456746.572916667</v>
      </c>
      <c r="O143">
        <f t="shared" si="236"/>
        <v>7.945056621748444E-4</v>
      </c>
      <c r="P143">
        <f t="shared" si="213"/>
        <v>2456746.5737111727</v>
      </c>
      <c r="Q143">
        <f t="shared" si="214"/>
        <v>0.14241132679459761</v>
      </c>
      <c r="R143">
        <f t="shared" si="128"/>
        <v>7.3834628448812509</v>
      </c>
      <c r="S143">
        <f t="shared" si="129"/>
        <v>84.201616568457212</v>
      </c>
      <c r="T143">
        <f t="shared" si="130"/>
        <v>1.9078380573961162</v>
      </c>
      <c r="U143">
        <f t="shared" si="131"/>
        <v>0.12886573684184519</v>
      </c>
      <c r="V143">
        <f t="shared" si="132"/>
        <v>1.4695954446213877</v>
      </c>
      <c r="W143">
        <f t="shared" si="133"/>
        <v>1.6702618724274629E-2</v>
      </c>
      <c r="X143">
        <f t="shared" si="134"/>
        <v>9.2913009022773672</v>
      </c>
      <c r="Y143">
        <f t="shared" si="135"/>
        <v>86.109454625853331</v>
      </c>
      <c r="Z143">
        <f t="shared" si="136"/>
        <v>1.5028935003178026</v>
      </c>
      <c r="AA143">
        <f t="shared" si="137"/>
        <v>209.60160901185921</v>
      </c>
      <c r="AB143">
        <f t="shared" si="138"/>
        <v>3.6582381947347615</v>
      </c>
      <c r="AC143">
        <f t="shared" si="139"/>
        <v>23.437439168896436</v>
      </c>
      <c r="AD143">
        <f t="shared" si="140"/>
        <v>-2.0689034564620994E-3</v>
      </c>
      <c r="AE143">
        <f t="shared" si="141"/>
        <v>23.435370265439975</v>
      </c>
      <c r="AF143">
        <f t="shared" si="142"/>
        <v>2456746.5</v>
      </c>
      <c r="AG143">
        <f t="shared" si="143"/>
        <v>0.14240930869267626</v>
      </c>
      <c r="AH143">
        <f t="shared" si="144"/>
        <v>12.487026798683871</v>
      </c>
      <c r="AI143">
        <f t="shared" si="145"/>
        <v>14.241818140046371</v>
      </c>
      <c r="AJ143">
        <f t="shared" si="146"/>
        <v>0.40902437255590501</v>
      </c>
      <c r="AK143">
        <f t="shared" si="147"/>
        <v>21.662818140046372</v>
      </c>
      <c r="AL143">
        <f t="shared" si="179"/>
        <v>316.40869700864403</v>
      </c>
      <c r="AM143">
        <f t="shared" si="148"/>
        <v>5.522373544745971</v>
      </c>
      <c r="AN143">
        <f t="shared" si="149"/>
        <v>0.99859035410972052</v>
      </c>
      <c r="AO143" t="s">
        <v>137</v>
      </c>
      <c r="AP143">
        <f t="shared" si="150"/>
        <v>9.2879720611150223</v>
      </c>
      <c r="AQ143">
        <f t="shared" si="151"/>
        <v>9</v>
      </c>
      <c r="AR143">
        <f t="shared" si="152"/>
        <v>17</v>
      </c>
      <c r="AS143">
        <f t="shared" si="153"/>
        <v>16</v>
      </c>
      <c r="AT143">
        <f t="shared" si="154"/>
        <v>0.16210569329970112</v>
      </c>
      <c r="AU143">
        <f t="shared" si="155"/>
        <v>8.5335750920515316</v>
      </c>
      <c r="AV143" s="18">
        <f t="shared" si="156"/>
        <v>0.56890500613676875</v>
      </c>
      <c r="AW143">
        <f t="shared" si="157"/>
        <v>0.1489389823224774</v>
      </c>
      <c r="AX143">
        <f t="shared" si="158"/>
        <v>3.6803330503749092</v>
      </c>
      <c r="AY143" t="str">
        <f t="shared" si="159"/>
        <v>POSITIF</v>
      </c>
      <c r="AZ143">
        <f t="shared" si="160"/>
        <v>3</v>
      </c>
      <c r="BA143">
        <f t="shared" si="161"/>
        <v>40</v>
      </c>
      <c r="BB143">
        <f t="shared" si="162"/>
        <v>49</v>
      </c>
      <c r="BC143">
        <f t="shared" si="163"/>
        <v>6.4233929299008494E-2</v>
      </c>
      <c r="BD143">
        <f t="shared" si="164"/>
        <v>-1.7879724172143923</v>
      </c>
      <c r="BE143">
        <f t="shared" si="165"/>
        <v>-0.12222152900771403</v>
      </c>
      <c r="BF143">
        <f t="shared" si="166"/>
        <v>1.9428132568574878</v>
      </c>
      <c r="BG143">
        <f t="shared" si="167"/>
        <v>-103.81396184629756</v>
      </c>
      <c r="BH143">
        <f t="shared" si="168"/>
        <v>0.56890500613676875</v>
      </c>
      <c r="BI143">
        <f t="shared" si="169"/>
        <v>76.186038153702441</v>
      </c>
      <c r="BJ143">
        <f t="shared" si="170"/>
        <v>76</v>
      </c>
      <c r="BK143">
        <f t="shared" si="171"/>
        <v>11</v>
      </c>
      <c r="BL143">
        <f t="shared" si="172"/>
        <v>9</v>
      </c>
      <c r="BM143">
        <f t="shared" si="173"/>
        <v>45.199551821796845</v>
      </c>
      <c r="BN143" t="str">
        <f t="shared" si="174"/>
        <v>POSITIF</v>
      </c>
      <c r="BO143">
        <f t="shared" si="175"/>
        <v>45</v>
      </c>
      <c r="BP143">
        <f t="shared" si="176"/>
        <v>11</v>
      </c>
      <c r="BQ143">
        <f t="shared" si="177"/>
        <v>58</v>
      </c>
    </row>
    <row r="144" spans="1:69">
      <c r="A144">
        <f t="shared" ref="A144" si="248">A142</f>
        <v>-7.0027777777777782</v>
      </c>
      <c r="B144">
        <f t="shared" si="194"/>
        <v>111.315</v>
      </c>
      <c r="C144">
        <f>INT(G3/15)</f>
        <v>7</v>
      </c>
      <c r="D144">
        <f>L3</f>
        <v>2014</v>
      </c>
      <c r="E144">
        <f>L2</f>
        <v>3</v>
      </c>
      <c r="F144">
        <f>L4</f>
        <v>30</v>
      </c>
      <c r="H144">
        <v>9</v>
      </c>
      <c r="I144">
        <v>0</v>
      </c>
      <c r="J144">
        <f t="shared" si="212"/>
        <v>9</v>
      </c>
      <c r="L144">
        <f t="shared" ref="L144:L207" si="249">INT(D144/100)</f>
        <v>20</v>
      </c>
      <c r="M144">
        <f t="shared" ref="M144:M207" si="250">IF(D144&lt;1583,IF(E144&lt;11,IF(F144&lt;4,0,IF(F144&gt;14,2+INT(L144/4)-L144,"TANGGAL SALAH")),2+INT(L144/4)-L144),2+INT(L144/4)-L144)</f>
        <v>-13</v>
      </c>
      <c r="N144">
        <f t="shared" ref="N144:N207" si="251">1720994.5+INT(365.25*D144)+INT(30.60001*(E144+1))+M144+F144+(H144+I144/60)/24 - C144/24</f>
        <v>2456746.5833333335</v>
      </c>
      <c r="O144">
        <f t="shared" si="236"/>
        <v>7.945056621748444E-4</v>
      </c>
      <c r="P144">
        <f t="shared" si="213"/>
        <v>2456746.5841278392</v>
      </c>
      <c r="Q144">
        <f t="shared" si="214"/>
        <v>0.1424116119873837</v>
      </c>
      <c r="R144">
        <f t="shared" ref="R144:R207" si="252">MOD(280.46607+36000.7698*Q144, 360)</f>
        <v>7.3937300047218741</v>
      </c>
      <c r="S144">
        <f t="shared" ref="S144:S207" si="253">MOD(357.5291+35999.0503*Q144, 360)</f>
        <v>84.211883237909205</v>
      </c>
      <c r="T144">
        <f t="shared" ref="T144:T207" si="254" xml:space="preserve"> (1.9146 - 0.0048*Q144)*SIN(V144) + (0.02 - 0.0001)*SIN(2*V144) + 0.0003*SIN(3*V144)</f>
        <v>1.9078656385276969</v>
      </c>
      <c r="U144">
        <f t="shared" ref="U144:U207" si="255">RADIANS(R144)</f>
        <v>0.12904493258589259</v>
      </c>
      <c r="V144">
        <f t="shared" ref="V144:V207" si="256">RADIANS(S144)</f>
        <v>1.469774631806539</v>
      </c>
      <c r="W144">
        <f t="shared" ref="W144:W207" si="257">0.0167086 - 0.000042*Q144</f>
        <v>1.670261871229653E-2</v>
      </c>
      <c r="X144">
        <f t="shared" ref="X144:X207" si="258">R144+T144</f>
        <v>9.3015956432495717</v>
      </c>
      <c r="Y144">
        <f t="shared" ref="Y144:Y207" si="259">S144+T144</f>
        <v>86.119748876436901</v>
      </c>
      <c r="Z144">
        <f t="shared" ref="Z144:Z207" si="260">RADIANS(Y144)</f>
        <v>1.5030731688845111</v>
      </c>
      <c r="AA144">
        <f t="shared" ref="AA144:AA207" si="261">MOD(125.04452-1934.13626*Q144, 360)</f>
        <v>209.60105741015056</v>
      </c>
      <c r="AB144">
        <f t="shared" ref="AB144:AB207" si="262">RADIANS(AA144)</f>
        <v>3.658228567468786</v>
      </c>
      <c r="AC144">
        <f t="shared" ref="AC144:AC207" si="263">23.43929111 - 0.01300417*Q144</f>
        <v>23.43743916518774</v>
      </c>
      <c r="AD144">
        <f t="shared" ref="AD144:AD207" si="264">9.2*COS(AB144)/3600 + 0.57*COS(2*U144)/3600</f>
        <v>-2.0689300829292013E-3</v>
      </c>
      <c r="AE144">
        <f t="shared" ref="AE144:AE207" si="265">AC144+AD144</f>
        <v>23.435370235104813</v>
      </c>
      <c r="AF144">
        <f t="shared" ref="AF144:AF207" si="266">1720994.5+INT(365.25*D144)+INT(30.60001*(E144+1))+M144+F144</f>
        <v>2456746.5</v>
      </c>
      <c r="AG144">
        <f t="shared" ref="AG144:AG207" si="267">(AF144-2451545)/36525</f>
        <v>0.14240930869267626</v>
      </c>
      <c r="AH144">
        <f t="shared" ref="AH144:AH207" si="268">MOD(6.6973745583+2400.0513369072*AG144+0.0000258622*AG144*AG144,24)</f>
        <v>12.487026798683871</v>
      </c>
      <c r="AI144">
        <f t="shared" ref="AI144:AI207" si="269">MOD(AH144+(H144+I144/60-C144)*1.00273790935,24)</f>
        <v>14.49250261738387</v>
      </c>
      <c r="AJ144">
        <f t="shared" ref="AJ144:AJ207" si="270">RADIANS(AE144)</f>
        <v>0.40902437202645658</v>
      </c>
      <c r="AK144">
        <f t="shared" ref="AK144:AK207" si="271">MOD(AI144+B144/15,24)</f>
        <v>21.91350261738387</v>
      </c>
      <c r="AL144">
        <f t="shared" si="179"/>
        <v>320.15947956048188</v>
      </c>
      <c r="AM144">
        <f t="shared" ref="AM144:AM207" si="272">RADIANS(AL144)</f>
        <v>5.5878370498018972</v>
      </c>
      <c r="AN144">
        <f t="shared" ref="AN144:AN207" si="273">1.000001018*(1-W144*W144)/(1+W144*COS(Z144))</f>
        <v>0.99859334055300286</v>
      </c>
      <c r="AO144" t="s">
        <v>137</v>
      </c>
      <c r="AP144">
        <f t="shared" ref="AP144:AP207" si="274">X144-0.00569-0.00478*SIN(AB144)</f>
        <v>9.2982667620750501</v>
      </c>
      <c r="AQ144">
        <f t="shared" ref="AQ144:AQ207" si="275">INT(AP144)</f>
        <v>9</v>
      </c>
      <c r="AR144">
        <f t="shared" ref="AR144:AR207" si="276">INT(60*(AP144-AQ144))</f>
        <v>17</v>
      </c>
      <c r="AS144">
        <f t="shared" ref="AS144:AS207" si="277">INT(3600*(AP144-AQ144)-60*AR144)</f>
        <v>53</v>
      </c>
      <c r="AT144">
        <f t="shared" ref="AT144:AT207" si="278">RADIANS(AP144)</f>
        <v>0.16228536972696184</v>
      </c>
      <c r="AU144">
        <f t="shared" ref="AU144:AU207" si="279">MOD(DEGREES(ATAN2(COS(AT144),COS(AJ144)*SIN(AT144))),360)</f>
        <v>8.543059700276169</v>
      </c>
      <c r="AV144" s="18">
        <f t="shared" ref="AV144:AV207" si="280">AU144/15</f>
        <v>0.56953731335174462</v>
      </c>
      <c r="AW144">
        <f t="shared" ref="AW144:AW207" si="281">RADIANS(AU144)</f>
        <v>0.14910451996425908</v>
      </c>
      <c r="AX144">
        <f t="shared" ref="AX144:AX207" si="282">DEGREES(ASIN(SIN(AJ144)*SIN(AT144)))</f>
        <v>3.6843820178361195</v>
      </c>
      <c r="AY144" t="str">
        <f t="shared" ref="AY144:AY207" si="283">IF(AX144&lt;0, "NEGATIF", "POSITIF")</f>
        <v>POSITIF</v>
      </c>
      <c r="AZ144">
        <f t="shared" ref="AZ144:AZ207" si="284">INT(ABS(AX144))</f>
        <v>3</v>
      </c>
      <c r="BA144">
        <f t="shared" ref="BA144:BA207" si="285">INT(60*(ABS(AX144)-AZ144))</f>
        <v>41</v>
      </c>
      <c r="BB144">
        <f t="shared" ref="BB144:BB207" si="286">INT(3600*(ABS(AX144)-AZ144)-60*BA144)</f>
        <v>3</v>
      </c>
      <c r="BC144">
        <f t="shared" ref="BC144:BC207" si="287">RADIANS(AX144)</f>
        <v>6.4304597112512726E-2</v>
      </c>
      <c r="BD144">
        <f t="shared" ref="BD144:BD207" si="288">ATAN2(COS(AM144)*SIN(BE144)-TAN(BC144)*COS(BE144),SIN(AM144))</f>
        <v>-1.8118954437576638</v>
      </c>
      <c r="BE144">
        <f t="shared" ref="BE144:BE207" si="289">RADIANS(A144)</f>
        <v>-0.12222152900771403</v>
      </c>
      <c r="BF144">
        <f t="shared" ref="BF144:BF207" si="290">RADIANS(B144)</f>
        <v>1.9428132568574878</v>
      </c>
      <c r="BG144">
        <f t="shared" ref="BG144:BG207" si="291">DEGREES(BD145)</f>
        <v>-105.42282920773509</v>
      </c>
      <c r="BH144">
        <f t="shared" ref="BH144:BH207" si="292">AU144/15</f>
        <v>0.56953731335174462</v>
      </c>
      <c r="BI144">
        <f t="shared" ref="BI144:BI207" si="293">MOD(BG144+180,360)</f>
        <v>74.577170792264909</v>
      </c>
      <c r="BJ144">
        <f t="shared" ref="BJ144:BJ207" si="294">INT(BI144)</f>
        <v>74</v>
      </c>
      <c r="BK144">
        <f t="shared" ref="BK144:BK207" si="295">INT(60*(BI144-BJ144))</f>
        <v>34</v>
      </c>
      <c r="BL144">
        <f t="shared" ref="BL144:BL207" si="296">INT(3600*(BI144-BJ144)-60*BK144)</f>
        <v>37</v>
      </c>
      <c r="BM144">
        <f t="shared" ref="BM144:BM207" si="297">DEGREES(ASIN(SIN(BE144)*SIN(BC144)+COS(BE144)*COS(BC144)*COS(AM144)))</f>
        <v>48.824214477797419</v>
      </c>
      <c r="BN144" t="str">
        <f t="shared" ref="BN144:BN207" si="298">IF(BM144&lt;0, "NEGATIF", "POSITIF")</f>
        <v>POSITIF</v>
      </c>
      <c r="BO144">
        <f t="shared" ref="BO144:BO207" si="299">INT(ABS(BM144))</f>
        <v>48</v>
      </c>
      <c r="BP144">
        <f t="shared" ref="BP144:BP207" si="300">INT(60*(ABS(BM144)-BO144))</f>
        <v>49</v>
      </c>
      <c r="BQ144">
        <f t="shared" ref="BQ144:BQ207" si="301">INT(3600*(ABS(BM144)-BO144)-60*BP144)</f>
        <v>27</v>
      </c>
    </row>
    <row r="145" spans="1:69">
      <c r="A145">
        <f t="shared" ref="A145" si="302">A143</f>
        <v>-7.0027777777777782</v>
      </c>
      <c r="B145">
        <f t="shared" si="194"/>
        <v>111.315</v>
      </c>
      <c r="C145">
        <f>INT(G3/15)</f>
        <v>7</v>
      </c>
      <c r="D145">
        <f>L3</f>
        <v>2014</v>
      </c>
      <c r="E145">
        <f>L2</f>
        <v>3</v>
      </c>
      <c r="F145">
        <f>L4</f>
        <v>30</v>
      </c>
      <c r="H145">
        <v>9</v>
      </c>
      <c r="I145">
        <v>15</v>
      </c>
      <c r="J145">
        <f t="shared" si="212"/>
        <v>9.25</v>
      </c>
      <c r="L145">
        <f t="shared" si="249"/>
        <v>20</v>
      </c>
      <c r="M145">
        <f t="shared" si="250"/>
        <v>-13</v>
      </c>
      <c r="N145">
        <f t="shared" si="251"/>
        <v>2456746.59375</v>
      </c>
      <c r="O145">
        <f t="shared" si="236"/>
        <v>7.945056621748444E-4</v>
      </c>
      <c r="P145">
        <f t="shared" si="213"/>
        <v>2456746.5945445057</v>
      </c>
      <c r="Q145">
        <f t="shared" si="214"/>
        <v>0.14241189718016975</v>
      </c>
      <c r="R145">
        <f t="shared" si="252"/>
        <v>7.4039971645606784</v>
      </c>
      <c r="S145">
        <f t="shared" si="253"/>
        <v>84.22214990735938</v>
      </c>
      <c r="T145">
        <f t="shared" si="254"/>
        <v>1.9078931580902729</v>
      </c>
      <c r="U145">
        <f t="shared" si="255"/>
        <v>0.12922412832990826</v>
      </c>
      <c r="V145">
        <f t="shared" si="256"/>
        <v>1.4699538189916583</v>
      </c>
      <c r="W145">
        <f t="shared" si="257"/>
        <v>1.6702618700318434E-2</v>
      </c>
      <c r="X145">
        <f t="shared" si="258"/>
        <v>9.3118903226509513</v>
      </c>
      <c r="Y145">
        <f t="shared" si="259"/>
        <v>86.130043065449655</v>
      </c>
      <c r="Z145">
        <f t="shared" si="260"/>
        <v>1.5032528363766064</v>
      </c>
      <c r="AA145">
        <f t="shared" si="261"/>
        <v>209.60050580844197</v>
      </c>
      <c r="AB145">
        <f t="shared" si="262"/>
        <v>3.6582189402028114</v>
      </c>
      <c r="AC145">
        <f t="shared" si="263"/>
        <v>23.437439161479045</v>
      </c>
      <c r="AD145">
        <f t="shared" si="264"/>
        <v>-2.0689567288538148E-3</v>
      </c>
      <c r="AE145">
        <f t="shared" si="265"/>
        <v>23.435370204750193</v>
      </c>
      <c r="AF145">
        <f t="shared" si="266"/>
        <v>2456746.5</v>
      </c>
      <c r="AG145">
        <f t="shared" si="267"/>
        <v>0.14240930869267626</v>
      </c>
      <c r="AH145">
        <f t="shared" si="268"/>
        <v>12.487026798683871</v>
      </c>
      <c r="AI145">
        <f t="shared" si="269"/>
        <v>14.743187094721371</v>
      </c>
      <c r="AJ145">
        <f t="shared" si="270"/>
        <v>0.40902437149666854</v>
      </c>
      <c r="AK145">
        <f t="shared" si="271"/>
        <v>22.16418709472137</v>
      </c>
      <c r="AL145">
        <f t="shared" ref="AL145:AL207" si="303">MOD(AK145-BH145,24)*15</f>
        <v>323.91026208272154</v>
      </c>
      <c r="AM145">
        <f t="shared" si="272"/>
        <v>5.6533005543412367</v>
      </c>
      <c r="AN145">
        <f t="shared" si="273"/>
        <v>0.99859632703267565</v>
      </c>
      <c r="AO145" t="s">
        <v>137</v>
      </c>
      <c r="AP145">
        <f t="shared" si="274"/>
        <v>9.3085614014640345</v>
      </c>
      <c r="AQ145">
        <f t="shared" si="275"/>
        <v>9</v>
      </c>
      <c r="AR145">
        <f t="shared" si="276"/>
        <v>18</v>
      </c>
      <c r="AS145">
        <f t="shared" si="277"/>
        <v>30</v>
      </c>
      <c r="AT145">
        <f t="shared" si="278"/>
        <v>0.1624650450796051</v>
      </c>
      <c r="AU145">
        <f t="shared" si="279"/>
        <v>8.5525443380990094</v>
      </c>
      <c r="AV145" s="18">
        <f t="shared" si="280"/>
        <v>0.57016962253993397</v>
      </c>
      <c r="AW145">
        <f t="shared" si="281"/>
        <v>0.14927005812262684</v>
      </c>
      <c r="AX145">
        <f t="shared" si="282"/>
        <v>3.6884308603842828</v>
      </c>
      <c r="AY145" t="str">
        <f t="shared" si="283"/>
        <v>POSITIF</v>
      </c>
      <c r="AZ145">
        <f t="shared" si="284"/>
        <v>3</v>
      </c>
      <c r="BA145">
        <f t="shared" si="285"/>
        <v>41</v>
      </c>
      <c r="BB145">
        <f t="shared" si="286"/>
        <v>18</v>
      </c>
      <c r="BC145">
        <f t="shared" si="287"/>
        <v>6.4375262745873019E-2</v>
      </c>
      <c r="BD145">
        <f t="shared" si="288"/>
        <v>-1.8399754764426224</v>
      </c>
      <c r="BE145">
        <f t="shared" si="289"/>
        <v>-0.12222152900771403</v>
      </c>
      <c r="BF145">
        <f t="shared" si="290"/>
        <v>1.9428132568574878</v>
      </c>
      <c r="BG145">
        <f t="shared" si="291"/>
        <v>-107.34398078458473</v>
      </c>
      <c r="BH145">
        <f t="shared" si="292"/>
        <v>0.57016962253993397</v>
      </c>
      <c r="BI145">
        <f t="shared" si="293"/>
        <v>72.65601921541527</v>
      </c>
      <c r="BJ145">
        <f t="shared" si="294"/>
        <v>72</v>
      </c>
      <c r="BK145">
        <f t="shared" si="295"/>
        <v>39</v>
      </c>
      <c r="BL145">
        <f t="shared" si="296"/>
        <v>21</v>
      </c>
      <c r="BM145">
        <f t="shared" si="297"/>
        <v>52.425656011609931</v>
      </c>
      <c r="BN145" t="str">
        <f t="shared" si="298"/>
        <v>POSITIF</v>
      </c>
      <c r="BO145">
        <f t="shared" si="299"/>
        <v>52</v>
      </c>
      <c r="BP145">
        <f t="shared" si="300"/>
        <v>25</v>
      </c>
      <c r="BQ145">
        <f t="shared" si="301"/>
        <v>32</v>
      </c>
    </row>
    <row r="146" spans="1:69">
      <c r="A146">
        <f t="shared" ref="A146" si="304">A144</f>
        <v>-7.0027777777777782</v>
      </c>
      <c r="B146">
        <f t="shared" si="194"/>
        <v>111.315</v>
      </c>
      <c r="C146">
        <f>INT(G3/15)</f>
        <v>7</v>
      </c>
      <c r="D146">
        <f>L3</f>
        <v>2014</v>
      </c>
      <c r="E146">
        <f>L2</f>
        <v>3</v>
      </c>
      <c r="F146">
        <f>L4</f>
        <v>30</v>
      </c>
      <c r="H146">
        <v>9</v>
      </c>
      <c r="I146">
        <v>30</v>
      </c>
      <c r="J146">
        <f t="shared" si="212"/>
        <v>9.5</v>
      </c>
      <c r="L146">
        <f t="shared" si="249"/>
        <v>20</v>
      </c>
      <c r="M146">
        <f t="shared" si="250"/>
        <v>-13</v>
      </c>
      <c r="N146">
        <f t="shared" si="251"/>
        <v>2456746.604166667</v>
      </c>
      <c r="O146">
        <f t="shared" si="236"/>
        <v>7.945056621748444E-4</v>
      </c>
      <c r="P146">
        <f t="shared" si="213"/>
        <v>2456746.6049611727</v>
      </c>
      <c r="Q146">
        <f t="shared" si="214"/>
        <v>0.1424121823729686</v>
      </c>
      <c r="R146">
        <f t="shared" si="252"/>
        <v>7.4142643248605964</v>
      </c>
      <c r="S146">
        <f t="shared" si="253"/>
        <v>84.23241657726976</v>
      </c>
      <c r="T146">
        <f t="shared" si="254"/>
        <v>1.9079206160848809</v>
      </c>
      <c r="U146">
        <f t="shared" si="255"/>
        <v>0.12940332408197189</v>
      </c>
      <c r="V146">
        <f t="shared" si="256"/>
        <v>1.4701330061848099</v>
      </c>
      <c r="W146">
        <f t="shared" si="257"/>
        <v>1.6702618688340335E-2</v>
      </c>
      <c r="X146">
        <f t="shared" si="258"/>
        <v>9.322184940945478</v>
      </c>
      <c r="Y146">
        <f t="shared" si="259"/>
        <v>86.14033719335464</v>
      </c>
      <c r="Z146">
        <f t="shared" si="260"/>
        <v>1.5034325028021698</v>
      </c>
      <c r="AA146">
        <f t="shared" si="261"/>
        <v>209.59995420670859</v>
      </c>
      <c r="AB146">
        <f t="shared" si="262"/>
        <v>3.6582093129364042</v>
      </c>
      <c r="AC146">
        <f t="shared" si="263"/>
        <v>23.437439157770349</v>
      </c>
      <c r="AD146">
        <f t="shared" si="264"/>
        <v>-2.0689833942352793E-3</v>
      </c>
      <c r="AE146">
        <f t="shared" si="265"/>
        <v>23.435370174376114</v>
      </c>
      <c r="AF146">
        <f t="shared" si="266"/>
        <v>2456746.5</v>
      </c>
      <c r="AG146">
        <f t="shared" si="267"/>
        <v>0.14240930869267626</v>
      </c>
      <c r="AH146">
        <f t="shared" si="268"/>
        <v>12.487026798683871</v>
      </c>
      <c r="AI146">
        <f t="shared" si="269"/>
        <v>14.993871572058872</v>
      </c>
      <c r="AJ146">
        <f t="shared" si="270"/>
        <v>0.40902437096654082</v>
      </c>
      <c r="AK146">
        <f t="shared" si="271"/>
        <v>22.414871572058871</v>
      </c>
      <c r="AL146">
        <f t="shared" si="303"/>
        <v>327.66104457484334</v>
      </c>
      <c r="AM146">
        <f t="shared" si="272"/>
        <v>5.7187640583549202</v>
      </c>
      <c r="AN146">
        <f t="shared" si="273"/>
        <v>0.99859931354877651</v>
      </c>
      <c r="AO146" t="s">
        <v>137</v>
      </c>
      <c r="AP146">
        <f t="shared" si="274"/>
        <v>9.3188559797459458</v>
      </c>
      <c r="AQ146">
        <f t="shared" si="275"/>
        <v>9</v>
      </c>
      <c r="AR146">
        <f t="shared" si="276"/>
        <v>19</v>
      </c>
      <c r="AS146">
        <f t="shared" si="277"/>
        <v>7</v>
      </c>
      <c r="AT146">
        <f t="shared" si="278"/>
        <v>0.16264471936572877</v>
      </c>
      <c r="AU146">
        <f t="shared" si="279"/>
        <v>8.5620290060397277</v>
      </c>
      <c r="AV146" s="18">
        <f t="shared" si="280"/>
        <v>0.57080193373598187</v>
      </c>
      <c r="AW146">
        <f t="shared" si="281"/>
        <v>0.14943559680665072</v>
      </c>
      <c r="AX146">
        <f t="shared" si="282"/>
        <v>3.6924795780918056</v>
      </c>
      <c r="AY146" t="str">
        <f t="shared" si="283"/>
        <v>POSITIF</v>
      </c>
      <c r="AZ146">
        <f t="shared" si="284"/>
        <v>3</v>
      </c>
      <c r="BA146">
        <f t="shared" si="285"/>
        <v>41</v>
      </c>
      <c r="BB146">
        <f t="shared" si="286"/>
        <v>32</v>
      </c>
      <c r="BC146">
        <f t="shared" si="287"/>
        <v>6.4445926200353082E-2</v>
      </c>
      <c r="BD146">
        <f t="shared" si="288"/>
        <v>-1.8735058968885294</v>
      </c>
      <c r="BE146">
        <f t="shared" si="289"/>
        <v>-0.12222152900771403</v>
      </c>
      <c r="BF146">
        <f t="shared" si="290"/>
        <v>1.9428132568574878</v>
      </c>
      <c r="BG146">
        <f t="shared" si="291"/>
        <v>-109.68367545388577</v>
      </c>
      <c r="BH146">
        <f t="shared" si="292"/>
        <v>0.57080193373598187</v>
      </c>
      <c r="BI146">
        <f t="shared" si="293"/>
        <v>70.316324546114231</v>
      </c>
      <c r="BJ146">
        <f t="shared" si="294"/>
        <v>70</v>
      </c>
      <c r="BK146">
        <f t="shared" si="295"/>
        <v>18</v>
      </c>
      <c r="BL146">
        <f t="shared" si="296"/>
        <v>58</v>
      </c>
      <c r="BM146">
        <f t="shared" si="297"/>
        <v>55.996467112915738</v>
      </c>
      <c r="BN146" t="str">
        <f t="shared" si="298"/>
        <v>POSITIF</v>
      </c>
      <c r="BO146">
        <f t="shared" si="299"/>
        <v>55</v>
      </c>
      <c r="BP146">
        <f t="shared" si="300"/>
        <v>59</v>
      </c>
      <c r="BQ146">
        <f t="shared" si="301"/>
        <v>47</v>
      </c>
    </row>
    <row r="147" spans="1:69">
      <c r="A147">
        <f t="shared" ref="A147" si="305">A145</f>
        <v>-7.0027777777777782</v>
      </c>
      <c r="B147">
        <f t="shared" si="194"/>
        <v>111.315</v>
      </c>
      <c r="C147">
        <f>INT(G3/15)</f>
        <v>7</v>
      </c>
      <c r="D147">
        <f>L3</f>
        <v>2014</v>
      </c>
      <c r="E147">
        <f>L2</f>
        <v>3</v>
      </c>
      <c r="F147">
        <f>L4</f>
        <v>30</v>
      </c>
      <c r="H147">
        <v>9</v>
      </c>
      <c r="I147">
        <v>45</v>
      </c>
      <c r="J147">
        <f t="shared" si="212"/>
        <v>9.75</v>
      </c>
      <c r="L147">
        <f t="shared" si="249"/>
        <v>20</v>
      </c>
      <c r="M147">
        <f t="shared" si="250"/>
        <v>-13</v>
      </c>
      <c r="N147">
        <f t="shared" si="251"/>
        <v>2456746.6145833335</v>
      </c>
      <c r="O147">
        <f t="shared" si="236"/>
        <v>7.945056621748444E-4</v>
      </c>
      <c r="P147">
        <f t="shared" si="213"/>
        <v>2456746.6153778392</v>
      </c>
      <c r="Q147">
        <f t="shared" si="214"/>
        <v>0.14241246756575465</v>
      </c>
      <c r="R147">
        <f t="shared" si="252"/>
        <v>7.4245314847003101</v>
      </c>
      <c r="S147">
        <f t="shared" si="253"/>
        <v>84.242683246720844</v>
      </c>
      <c r="T147">
        <f t="shared" si="254"/>
        <v>1.9079480125088655</v>
      </c>
      <c r="U147">
        <f t="shared" si="255"/>
        <v>0.12958251982600341</v>
      </c>
      <c r="V147">
        <f t="shared" si="256"/>
        <v>1.4703121933699452</v>
      </c>
      <c r="W147">
        <f t="shared" si="257"/>
        <v>1.6702618676362239E-2</v>
      </c>
      <c r="X147">
        <f t="shared" si="258"/>
        <v>9.3324794972091762</v>
      </c>
      <c r="Y147">
        <f t="shared" si="259"/>
        <v>86.150631259229712</v>
      </c>
      <c r="Z147">
        <f t="shared" si="260"/>
        <v>1.5036121681451069</v>
      </c>
      <c r="AA147">
        <f t="shared" si="261"/>
        <v>209.59940260499999</v>
      </c>
      <c r="AB147">
        <f t="shared" si="262"/>
        <v>3.6581996856704295</v>
      </c>
      <c r="AC147">
        <f t="shared" si="263"/>
        <v>23.437439154061654</v>
      </c>
      <c r="AD147">
        <f t="shared" si="264"/>
        <v>-2.0690100790693353E-3</v>
      </c>
      <c r="AE147">
        <f t="shared" si="265"/>
        <v>23.435370143982585</v>
      </c>
      <c r="AF147">
        <f t="shared" si="266"/>
        <v>2456746.5</v>
      </c>
      <c r="AG147">
        <f t="shared" si="267"/>
        <v>0.14240930869267626</v>
      </c>
      <c r="AH147">
        <f t="shared" si="268"/>
        <v>12.487026798683871</v>
      </c>
      <c r="AI147">
        <f t="shared" si="269"/>
        <v>15.244556049396371</v>
      </c>
      <c r="AJ147">
        <f t="shared" si="270"/>
        <v>0.4090243704360737</v>
      </c>
      <c r="AK147">
        <f t="shared" si="271"/>
        <v>22.665556049396372</v>
      </c>
      <c r="AL147">
        <f t="shared" si="303"/>
        <v>331.41182703760637</v>
      </c>
      <c r="AM147">
        <f t="shared" si="272"/>
        <v>5.7842275618561967</v>
      </c>
      <c r="AN147">
        <f t="shared" si="273"/>
        <v>0.99860230010094142</v>
      </c>
      <c r="AO147" t="s">
        <v>137</v>
      </c>
      <c r="AP147">
        <f t="shared" si="274"/>
        <v>9.3291504959968101</v>
      </c>
      <c r="AQ147">
        <f t="shared" si="275"/>
        <v>9</v>
      </c>
      <c r="AR147">
        <f t="shared" si="276"/>
        <v>19</v>
      </c>
      <c r="AS147">
        <f t="shared" si="277"/>
        <v>44</v>
      </c>
      <c r="AT147">
        <f t="shared" si="278"/>
        <v>0.16282439256920642</v>
      </c>
      <c r="AU147">
        <f t="shared" si="279"/>
        <v>8.5715137033392423</v>
      </c>
      <c r="AV147" s="18">
        <f t="shared" si="280"/>
        <v>0.57143424688928279</v>
      </c>
      <c r="AW147">
        <f t="shared" si="281"/>
        <v>0.14960113600308225</v>
      </c>
      <c r="AX147">
        <f t="shared" si="282"/>
        <v>3.6965281704852324</v>
      </c>
      <c r="AY147" t="str">
        <f t="shared" si="283"/>
        <v>POSITIF</v>
      </c>
      <c r="AZ147">
        <f t="shared" si="284"/>
        <v>3</v>
      </c>
      <c r="BA147">
        <f t="shared" si="285"/>
        <v>41</v>
      </c>
      <c r="BB147">
        <f t="shared" si="286"/>
        <v>47</v>
      </c>
      <c r="BC147">
        <f t="shared" si="287"/>
        <v>6.4516587467689582E-2</v>
      </c>
      <c r="BD147">
        <f t="shared" si="288"/>
        <v>-1.9143412723591924</v>
      </c>
      <c r="BE147">
        <f t="shared" si="289"/>
        <v>-0.12222152900771403</v>
      </c>
      <c r="BF147">
        <f t="shared" si="290"/>
        <v>1.9428132568574878</v>
      </c>
      <c r="BG147">
        <f t="shared" si="291"/>
        <v>-112.59856458882031</v>
      </c>
      <c r="BH147">
        <f t="shared" si="292"/>
        <v>0.57143424688928279</v>
      </c>
      <c r="BI147">
        <f t="shared" si="293"/>
        <v>67.401435411179691</v>
      </c>
      <c r="BJ147">
        <f t="shared" si="294"/>
        <v>67</v>
      </c>
      <c r="BK147">
        <f t="shared" si="295"/>
        <v>24</v>
      </c>
      <c r="BL147">
        <f t="shared" si="296"/>
        <v>5</v>
      </c>
      <c r="BM147">
        <f t="shared" si="297"/>
        <v>59.525849157433676</v>
      </c>
      <c r="BN147" t="str">
        <f t="shared" si="298"/>
        <v>POSITIF</v>
      </c>
      <c r="BO147">
        <f t="shared" si="299"/>
        <v>59</v>
      </c>
      <c r="BP147">
        <f t="shared" si="300"/>
        <v>31</v>
      </c>
      <c r="BQ147">
        <f t="shared" si="301"/>
        <v>33</v>
      </c>
    </row>
    <row r="148" spans="1:69">
      <c r="A148">
        <f t="shared" ref="A148" si="306">A146</f>
        <v>-7.0027777777777782</v>
      </c>
      <c r="B148">
        <f t="shared" si="194"/>
        <v>111.315</v>
      </c>
      <c r="C148">
        <f>INT(G3/15)</f>
        <v>7</v>
      </c>
      <c r="D148">
        <f>L3</f>
        <v>2014</v>
      </c>
      <c r="E148">
        <f>L2</f>
        <v>3</v>
      </c>
      <c r="F148">
        <f>L4</f>
        <v>30</v>
      </c>
      <c r="H148">
        <v>10</v>
      </c>
      <c r="I148">
        <v>0</v>
      </c>
      <c r="J148">
        <f t="shared" si="212"/>
        <v>10</v>
      </c>
      <c r="L148">
        <f t="shared" si="249"/>
        <v>20</v>
      </c>
      <c r="M148">
        <f t="shared" si="250"/>
        <v>-13</v>
      </c>
      <c r="N148">
        <f t="shared" si="251"/>
        <v>2456746.625</v>
      </c>
      <c r="O148">
        <f t="shared" si="236"/>
        <v>7.945056621748444E-4</v>
      </c>
      <c r="P148">
        <f t="shared" si="213"/>
        <v>2456746.6257945057</v>
      </c>
      <c r="Q148">
        <f t="shared" si="214"/>
        <v>0.14241275275854073</v>
      </c>
      <c r="R148">
        <f t="shared" si="252"/>
        <v>7.4347986445409333</v>
      </c>
      <c r="S148">
        <f t="shared" si="253"/>
        <v>84.252949916171929</v>
      </c>
      <c r="T148">
        <f t="shared" si="254"/>
        <v>1.9079753473632619</v>
      </c>
      <c r="U148">
        <f t="shared" si="255"/>
        <v>0.12976171557005081</v>
      </c>
      <c r="V148">
        <f t="shared" si="256"/>
        <v>1.4704913805550806</v>
      </c>
      <c r="W148">
        <f t="shared" si="257"/>
        <v>1.670261866438414E-2</v>
      </c>
      <c r="X148">
        <f t="shared" si="258"/>
        <v>9.3427739919041954</v>
      </c>
      <c r="Y148">
        <f t="shared" si="259"/>
        <v>86.160925263535191</v>
      </c>
      <c r="Z148">
        <f t="shared" si="260"/>
        <v>1.503791832413452</v>
      </c>
      <c r="AA148">
        <f t="shared" si="261"/>
        <v>209.59885100329134</v>
      </c>
      <c r="AB148">
        <f t="shared" si="262"/>
        <v>3.658190058404454</v>
      </c>
      <c r="AC148">
        <f t="shared" si="263"/>
        <v>23.437439150352958</v>
      </c>
      <c r="AD148">
        <f t="shared" si="264"/>
        <v>-2.0690367833553131E-3</v>
      </c>
      <c r="AE148">
        <f t="shared" si="265"/>
        <v>23.435370113569604</v>
      </c>
      <c r="AF148">
        <f t="shared" si="266"/>
        <v>2456746.5</v>
      </c>
      <c r="AG148">
        <f t="shared" si="267"/>
        <v>0.14240930869267626</v>
      </c>
      <c r="AH148">
        <f t="shared" si="268"/>
        <v>12.487026798683871</v>
      </c>
      <c r="AI148">
        <f t="shared" si="269"/>
        <v>15.495240526733872</v>
      </c>
      <c r="AJ148">
        <f t="shared" si="270"/>
        <v>0.40902436990526703</v>
      </c>
      <c r="AK148">
        <f t="shared" si="271"/>
        <v>22.916240526733873</v>
      </c>
      <c r="AL148">
        <f t="shared" si="303"/>
        <v>335.16260947049255</v>
      </c>
      <c r="AM148">
        <f t="shared" si="272"/>
        <v>5.8496910648360236</v>
      </c>
      <c r="AN148">
        <f t="shared" si="273"/>
        <v>0.99860528668920745</v>
      </c>
      <c r="AO148" t="s">
        <v>137</v>
      </c>
      <c r="AP148">
        <f t="shared" si="274"/>
        <v>9.3394449506787769</v>
      </c>
      <c r="AQ148">
        <f t="shared" si="275"/>
        <v>9</v>
      </c>
      <c r="AR148">
        <f t="shared" si="276"/>
        <v>20</v>
      </c>
      <c r="AS148">
        <f t="shared" si="277"/>
        <v>22</v>
      </c>
      <c r="AT148">
        <f t="shared" si="278"/>
        <v>0.16300406469810408</v>
      </c>
      <c r="AU148">
        <f t="shared" si="279"/>
        <v>8.5809984305155371</v>
      </c>
      <c r="AV148" s="18">
        <f t="shared" si="280"/>
        <v>0.57206656203436912</v>
      </c>
      <c r="AW148">
        <f t="shared" si="281"/>
        <v>0.14976667572096197</v>
      </c>
      <c r="AX148">
        <f t="shared" si="282"/>
        <v>3.700576637636261</v>
      </c>
      <c r="AY148" t="str">
        <f t="shared" si="283"/>
        <v>POSITIF</v>
      </c>
      <c r="AZ148">
        <f t="shared" si="284"/>
        <v>3</v>
      </c>
      <c r="BA148">
        <f t="shared" si="285"/>
        <v>42</v>
      </c>
      <c r="BB148">
        <f t="shared" si="286"/>
        <v>2</v>
      </c>
      <c r="BC148">
        <f t="shared" si="287"/>
        <v>6.4587246549133864E-2</v>
      </c>
      <c r="BD148">
        <f t="shared" si="288"/>
        <v>-1.9652156850944096</v>
      </c>
      <c r="BE148">
        <f t="shared" si="289"/>
        <v>-0.12222152900771403</v>
      </c>
      <c r="BF148">
        <f t="shared" si="290"/>
        <v>1.9428132568574878</v>
      </c>
      <c r="BG148">
        <f t="shared" si="291"/>
        <v>-116.32623312027125</v>
      </c>
      <c r="BH148">
        <f t="shared" si="292"/>
        <v>0.57206656203436912</v>
      </c>
      <c r="BI148">
        <f t="shared" si="293"/>
        <v>63.673766879728745</v>
      </c>
      <c r="BJ148">
        <f t="shared" si="294"/>
        <v>63</v>
      </c>
      <c r="BK148">
        <f t="shared" si="295"/>
        <v>40</v>
      </c>
      <c r="BL148">
        <f t="shared" si="296"/>
        <v>25</v>
      </c>
      <c r="BM148">
        <f t="shared" si="297"/>
        <v>62.997523590100776</v>
      </c>
      <c r="BN148" t="str">
        <f t="shared" si="298"/>
        <v>POSITIF</v>
      </c>
      <c r="BO148">
        <f t="shared" si="299"/>
        <v>62</v>
      </c>
      <c r="BP148">
        <f t="shared" si="300"/>
        <v>59</v>
      </c>
      <c r="BQ148">
        <f t="shared" si="301"/>
        <v>51</v>
      </c>
    </row>
    <row r="149" spans="1:69">
      <c r="A149">
        <f t="shared" ref="A149" si="307">A147</f>
        <v>-7.0027777777777782</v>
      </c>
      <c r="B149">
        <f t="shared" si="194"/>
        <v>111.315</v>
      </c>
      <c r="C149">
        <f>INT(G3/15)</f>
        <v>7</v>
      </c>
      <c r="D149">
        <f>L3</f>
        <v>2014</v>
      </c>
      <c r="E149">
        <f>L2</f>
        <v>3</v>
      </c>
      <c r="F149">
        <f>L4</f>
        <v>30</v>
      </c>
      <c r="H149">
        <v>10</v>
      </c>
      <c r="I149">
        <v>15</v>
      </c>
      <c r="J149">
        <f t="shared" si="212"/>
        <v>10.25</v>
      </c>
      <c r="L149">
        <f t="shared" si="249"/>
        <v>20</v>
      </c>
      <c r="M149">
        <f t="shared" si="250"/>
        <v>-13</v>
      </c>
      <c r="N149">
        <f t="shared" si="251"/>
        <v>2456746.635416667</v>
      </c>
      <c r="O149">
        <f t="shared" si="236"/>
        <v>7.945056621748444E-4</v>
      </c>
      <c r="P149">
        <f t="shared" si="213"/>
        <v>2456746.6362111727</v>
      </c>
      <c r="Q149">
        <f t="shared" si="214"/>
        <v>0.14241303795133956</v>
      </c>
      <c r="R149">
        <f t="shared" si="252"/>
        <v>7.4450658048399418</v>
      </c>
      <c r="S149">
        <f t="shared" si="253"/>
        <v>84.263216586081398</v>
      </c>
      <c r="T149">
        <f t="shared" si="254"/>
        <v>1.9080026206490948</v>
      </c>
      <c r="U149">
        <f t="shared" si="255"/>
        <v>0.12994091132209856</v>
      </c>
      <c r="V149">
        <f t="shared" si="256"/>
        <v>1.4706705677482164</v>
      </c>
      <c r="W149">
        <f t="shared" si="257"/>
        <v>1.6702618652406045E-2</v>
      </c>
      <c r="X149">
        <f t="shared" si="258"/>
        <v>9.3530684254890364</v>
      </c>
      <c r="Y149">
        <f t="shared" si="259"/>
        <v>86.171219206730498</v>
      </c>
      <c r="Z149">
        <f t="shared" si="260"/>
        <v>1.5039714956152235</v>
      </c>
      <c r="AA149">
        <f t="shared" si="261"/>
        <v>209.59829940155808</v>
      </c>
      <c r="AB149">
        <f t="shared" si="262"/>
        <v>3.658180431138049</v>
      </c>
      <c r="AC149">
        <f t="shared" si="263"/>
        <v>23.437439146644262</v>
      </c>
      <c r="AD149">
        <f t="shared" si="264"/>
        <v>-2.0690635070925337E-3</v>
      </c>
      <c r="AE149">
        <f t="shared" si="265"/>
        <v>23.435370083137169</v>
      </c>
      <c r="AF149">
        <f t="shared" si="266"/>
        <v>2456746.5</v>
      </c>
      <c r="AG149">
        <f t="shared" si="267"/>
        <v>0.14240930869267626</v>
      </c>
      <c r="AH149">
        <f t="shared" si="268"/>
        <v>12.487026798683871</v>
      </c>
      <c r="AI149">
        <f t="shared" si="269"/>
        <v>15.745925004071371</v>
      </c>
      <c r="AJ149">
        <f t="shared" si="270"/>
        <v>0.40902436937412084</v>
      </c>
      <c r="AK149">
        <f t="shared" si="271"/>
        <v>23.16692500407137</v>
      </c>
      <c r="AL149">
        <f t="shared" si="303"/>
        <v>338.91339187298729</v>
      </c>
      <c r="AM149">
        <f t="shared" si="272"/>
        <v>5.9151545672854198</v>
      </c>
      <c r="AN149">
        <f t="shared" si="273"/>
        <v>0.99860827331361124</v>
      </c>
      <c r="AO149" t="s">
        <v>137</v>
      </c>
      <c r="AP149">
        <f t="shared" si="274"/>
        <v>9.3497393442503451</v>
      </c>
      <c r="AQ149">
        <f t="shared" si="275"/>
        <v>9</v>
      </c>
      <c r="AR149">
        <f t="shared" si="276"/>
        <v>20</v>
      </c>
      <c r="AS149">
        <f t="shared" si="277"/>
        <v>59</v>
      </c>
      <c r="AT149">
        <f t="shared" si="278"/>
        <v>0.16318373576042408</v>
      </c>
      <c r="AU149">
        <f t="shared" si="279"/>
        <v>8.5904831880832333</v>
      </c>
      <c r="AV149" s="18">
        <f t="shared" si="280"/>
        <v>0.57269887920554885</v>
      </c>
      <c r="AW149">
        <f t="shared" si="281"/>
        <v>0.14993221596927173</v>
      </c>
      <c r="AX149">
        <f t="shared" si="282"/>
        <v>3.7046249796151334</v>
      </c>
      <c r="AY149" t="str">
        <f t="shared" si="283"/>
        <v>POSITIF</v>
      </c>
      <c r="AZ149">
        <f t="shared" si="284"/>
        <v>3</v>
      </c>
      <c r="BA149">
        <f t="shared" si="285"/>
        <v>42</v>
      </c>
      <c r="BB149">
        <f t="shared" si="286"/>
        <v>16</v>
      </c>
      <c r="BC149">
        <f t="shared" si="287"/>
        <v>6.4657903445911893E-2</v>
      </c>
      <c r="BD149">
        <f t="shared" si="288"/>
        <v>-2.0302757743912103</v>
      </c>
      <c r="BE149">
        <f t="shared" si="289"/>
        <v>-0.12222152900771403</v>
      </c>
      <c r="BF149">
        <f t="shared" si="290"/>
        <v>1.9428132568574878</v>
      </c>
      <c r="BG149">
        <f t="shared" si="291"/>
        <v>-121.23610818762523</v>
      </c>
      <c r="BH149">
        <f t="shared" si="292"/>
        <v>0.57269887920554885</v>
      </c>
      <c r="BI149">
        <f t="shared" si="293"/>
        <v>58.763891812374766</v>
      </c>
      <c r="BJ149">
        <f t="shared" si="294"/>
        <v>58</v>
      </c>
      <c r="BK149">
        <f t="shared" si="295"/>
        <v>45</v>
      </c>
      <c r="BL149">
        <f t="shared" si="296"/>
        <v>50</v>
      </c>
      <c r="BM149">
        <f t="shared" si="297"/>
        <v>66.385996669228788</v>
      </c>
      <c r="BN149" t="str">
        <f t="shared" si="298"/>
        <v>POSITIF</v>
      </c>
      <c r="BO149">
        <f t="shared" si="299"/>
        <v>66</v>
      </c>
      <c r="BP149">
        <f t="shared" si="300"/>
        <v>23</v>
      </c>
      <c r="BQ149">
        <f t="shared" si="301"/>
        <v>9</v>
      </c>
    </row>
    <row r="150" spans="1:69">
      <c r="A150">
        <f t="shared" ref="A150" si="308">A148</f>
        <v>-7.0027777777777782</v>
      </c>
      <c r="B150">
        <f t="shared" si="194"/>
        <v>111.315</v>
      </c>
      <c r="C150">
        <f>INT(G3/15)</f>
        <v>7</v>
      </c>
      <c r="D150">
        <f>L3</f>
        <v>2014</v>
      </c>
      <c r="E150">
        <f>L2</f>
        <v>3</v>
      </c>
      <c r="F150">
        <f>L4</f>
        <v>30</v>
      </c>
      <c r="H150">
        <v>10</v>
      </c>
      <c r="I150">
        <v>30</v>
      </c>
      <c r="J150">
        <f t="shared" si="212"/>
        <v>10.5</v>
      </c>
      <c r="L150">
        <f t="shared" si="249"/>
        <v>20</v>
      </c>
      <c r="M150">
        <f t="shared" si="250"/>
        <v>-13</v>
      </c>
      <c r="N150">
        <f t="shared" si="251"/>
        <v>2456746.6458333335</v>
      </c>
      <c r="O150">
        <f t="shared" si="236"/>
        <v>7.945056621748444E-4</v>
      </c>
      <c r="P150">
        <f t="shared" si="213"/>
        <v>2456746.6466278392</v>
      </c>
      <c r="Q150">
        <f t="shared" si="214"/>
        <v>0.14241332314412564</v>
      </c>
      <c r="R150">
        <f t="shared" si="252"/>
        <v>7.4553329646796556</v>
      </c>
      <c r="S150">
        <f t="shared" si="253"/>
        <v>84.273483255533392</v>
      </c>
      <c r="T150">
        <f t="shared" si="254"/>
        <v>1.9080298323637406</v>
      </c>
      <c r="U150">
        <f t="shared" si="255"/>
        <v>0.13012010706613011</v>
      </c>
      <c r="V150">
        <f t="shared" si="256"/>
        <v>1.4708497549333674</v>
      </c>
      <c r="W150">
        <f t="shared" si="257"/>
        <v>1.6702618640427946E-2</v>
      </c>
      <c r="X150">
        <f t="shared" si="258"/>
        <v>9.363362797043397</v>
      </c>
      <c r="Y150">
        <f t="shared" si="259"/>
        <v>86.18151308789713</v>
      </c>
      <c r="Z150">
        <f t="shared" si="260"/>
        <v>1.5041511577343902</v>
      </c>
      <c r="AA150">
        <f t="shared" si="261"/>
        <v>209.59774779984943</v>
      </c>
      <c r="AB150">
        <f t="shared" si="262"/>
        <v>3.6581708038720735</v>
      </c>
      <c r="AC150">
        <f t="shared" si="263"/>
        <v>23.437439142935567</v>
      </c>
      <c r="AD150">
        <f t="shared" si="264"/>
        <v>-2.0690902502767373E-3</v>
      </c>
      <c r="AE150">
        <f t="shared" si="265"/>
        <v>23.43537005268529</v>
      </c>
      <c r="AF150">
        <f t="shared" si="266"/>
        <v>2456746.5</v>
      </c>
      <c r="AG150">
        <f t="shared" si="267"/>
        <v>0.14240930869267626</v>
      </c>
      <c r="AH150">
        <f t="shared" si="268"/>
        <v>12.487026798683871</v>
      </c>
      <c r="AI150">
        <f t="shared" si="269"/>
        <v>15.996609481408871</v>
      </c>
      <c r="AJ150">
        <f t="shared" si="270"/>
        <v>0.40902436884263527</v>
      </c>
      <c r="AK150">
        <f t="shared" si="271"/>
        <v>23.417609481408871</v>
      </c>
      <c r="AL150">
        <f t="shared" si="303"/>
        <v>342.66417424584648</v>
      </c>
      <c r="AM150">
        <f t="shared" si="272"/>
        <v>5.9806180692175781</v>
      </c>
      <c r="AN150">
        <f t="shared" si="273"/>
        <v>0.99861125997378963</v>
      </c>
      <c r="AO150" t="s">
        <v>137</v>
      </c>
      <c r="AP150">
        <f t="shared" si="274"/>
        <v>9.3600336757912164</v>
      </c>
      <c r="AQ150">
        <f t="shared" si="275"/>
        <v>9</v>
      </c>
      <c r="AR150">
        <f t="shared" si="276"/>
        <v>21</v>
      </c>
      <c r="AS150">
        <f t="shared" si="277"/>
        <v>36</v>
      </c>
      <c r="AT150">
        <f t="shared" si="278"/>
        <v>0.16336340574010419</v>
      </c>
      <c r="AU150">
        <f t="shared" si="279"/>
        <v>8.599967975286587</v>
      </c>
      <c r="AV150" s="18">
        <f t="shared" si="280"/>
        <v>0.57333119835243918</v>
      </c>
      <c r="AW150">
        <f t="shared" si="281"/>
        <v>0.15009775673482129</v>
      </c>
      <c r="AX150">
        <f t="shared" si="282"/>
        <v>3.7086731959498831</v>
      </c>
      <c r="AY150" t="str">
        <f t="shared" si="283"/>
        <v>POSITIF</v>
      </c>
      <c r="AZ150">
        <f t="shared" si="284"/>
        <v>3</v>
      </c>
      <c r="BA150">
        <f t="shared" si="285"/>
        <v>42</v>
      </c>
      <c r="BB150">
        <f t="shared" si="286"/>
        <v>31</v>
      </c>
      <c r="BC150">
        <f t="shared" si="287"/>
        <v>6.4728558149786286E-2</v>
      </c>
      <c r="BD150">
        <f t="shared" si="288"/>
        <v>-2.1159692601781157</v>
      </c>
      <c r="BE150">
        <f t="shared" si="289"/>
        <v>-0.12222152900771403</v>
      </c>
      <c r="BF150">
        <f t="shared" si="290"/>
        <v>1.9428132568574878</v>
      </c>
      <c r="BG150">
        <f t="shared" si="291"/>
        <v>-127.90863762814109</v>
      </c>
      <c r="BH150">
        <f t="shared" si="292"/>
        <v>0.57333119835243918</v>
      </c>
      <c r="BI150">
        <f t="shared" si="293"/>
        <v>52.091362371858906</v>
      </c>
      <c r="BJ150">
        <f t="shared" si="294"/>
        <v>52</v>
      </c>
      <c r="BK150">
        <f t="shared" si="295"/>
        <v>5</v>
      </c>
      <c r="BL150">
        <f t="shared" si="296"/>
        <v>28</v>
      </c>
      <c r="BM150">
        <f t="shared" si="297"/>
        <v>69.649637937541641</v>
      </c>
      <c r="BN150" t="str">
        <f t="shared" si="298"/>
        <v>POSITIF</v>
      </c>
      <c r="BO150">
        <f t="shared" si="299"/>
        <v>69</v>
      </c>
      <c r="BP150">
        <f t="shared" si="300"/>
        <v>38</v>
      </c>
      <c r="BQ150">
        <f t="shared" si="301"/>
        <v>58</v>
      </c>
    </row>
    <row r="151" spans="1:69">
      <c r="A151">
        <f t="shared" ref="A151" si="309">A149</f>
        <v>-7.0027777777777782</v>
      </c>
      <c r="B151">
        <f t="shared" si="194"/>
        <v>111.315</v>
      </c>
      <c r="C151">
        <f>INT(G3/15)</f>
        <v>7</v>
      </c>
      <c r="D151">
        <f>L3</f>
        <v>2014</v>
      </c>
      <c r="E151">
        <f>L2</f>
        <v>3</v>
      </c>
      <c r="F151">
        <f>L4</f>
        <v>30</v>
      </c>
      <c r="H151">
        <v>10</v>
      </c>
      <c r="I151">
        <v>45</v>
      </c>
      <c r="J151">
        <f t="shared" si="212"/>
        <v>10.75</v>
      </c>
      <c r="L151">
        <f t="shared" si="249"/>
        <v>20</v>
      </c>
      <c r="M151">
        <f t="shared" si="250"/>
        <v>-13</v>
      </c>
      <c r="N151">
        <f t="shared" si="251"/>
        <v>2456746.65625</v>
      </c>
      <c r="O151">
        <f t="shared" si="236"/>
        <v>7.945056621748444E-4</v>
      </c>
      <c r="P151">
        <f t="shared" si="213"/>
        <v>2456746.6570445057</v>
      </c>
      <c r="Q151">
        <f t="shared" si="214"/>
        <v>0.14241360833691172</v>
      </c>
      <c r="R151">
        <f t="shared" si="252"/>
        <v>7.4656001245202788</v>
      </c>
      <c r="S151">
        <f t="shared" si="253"/>
        <v>84.283749924984477</v>
      </c>
      <c r="T151">
        <f t="shared" si="254"/>
        <v>1.9080569825082259</v>
      </c>
      <c r="U151">
        <f t="shared" si="255"/>
        <v>0.13029930281017751</v>
      </c>
      <c r="V151">
        <f t="shared" si="256"/>
        <v>1.4710289421185028</v>
      </c>
      <c r="W151">
        <f t="shared" si="257"/>
        <v>1.670261862844985E-2</v>
      </c>
      <c r="X151">
        <f t="shared" si="258"/>
        <v>9.3736571070285049</v>
      </c>
      <c r="Y151">
        <f t="shared" si="259"/>
        <v>86.191806907492705</v>
      </c>
      <c r="Z151">
        <f t="shared" si="260"/>
        <v>1.5043308187789393</v>
      </c>
      <c r="AA151">
        <f t="shared" si="261"/>
        <v>209.59719619814078</v>
      </c>
      <c r="AB151">
        <f t="shared" si="262"/>
        <v>3.658161176606098</v>
      </c>
      <c r="AC151">
        <f t="shared" si="263"/>
        <v>23.437439139226871</v>
      </c>
      <c r="AD151">
        <f t="shared" si="264"/>
        <v>-2.0691170129072435E-3</v>
      </c>
      <c r="AE151">
        <f t="shared" si="265"/>
        <v>23.435370022213963</v>
      </c>
      <c r="AF151">
        <f t="shared" si="266"/>
        <v>2456746.5</v>
      </c>
      <c r="AG151">
        <f t="shared" si="267"/>
        <v>0.14240930869267626</v>
      </c>
      <c r="AH151">
        <f t="shared" si="268"/>
        <v>12.487026798683871</v>
      </c>
      <c r="AI151">
        <f t="shared" si="269"/>
        <v>16.247293958746372</v>
      </c>
      <c r="AJ151">
        <f t="shared" si="270"/>
        <v>0.40902436831081029</v>
      </c>
      <c r="AK151">
        <f t="shared" si="271"/>
        <v>23.668293958746371</v>
      </c>
      <c r="AL151">
        <f t="shared" si="303"/>
        <v>346.41495658855285</v>
      </c>
      <c r="AM151">
        <f t="shared" si="272"/>
        <v>6.0460815706234712</v>
      </c>
      <c r="AN151">
        <f t="shared" si="273"/>
        <v>0.99861424666977916</v>
      </c>
      <c r="AO151" t="s">
        <v>137</v>
      </c>
      <c r="AP151">
        <f t="shared" si="274"/>
        <v>9.3703279457626145</v>
      </c>
      <c r="AQ151">
        <f t="shared" si="275"/>
        <v>9</v>
      </c>
      <c r="AR151">
        <f t="shared" si="276"/>
        <v>22</v>
      </c>
      <c r="AS151">
        <f t="shared" si="277"/>
        <v>13</v>
      </c>
      <c r="AT151">
        <f t="shared" si="278"/>
        <v>0.16354307464519427</v>
      </c>
      <c r="AU151">
        <f t="shared" si="279"/>
        <v>8.6094527926427062</v>
      </c>
      <c r="AV151" s="18">
        <f t="shared" si="280"/>
        <v>0.57396351950951374</v>
      </c>
      <c r="AW151">
        <f t="shared" si="281"/>
        <v>0.15026329802663585</v>
      </c>
      <c r="AX151">
        <f t="shared" si="282"/>
        <v>3.7127212867118331</v>
      </c>
      <c r="AY151" t="str">
        <f t="shared" si="283"/>
        <v>POSITIF</v>
      </c>
      <c r="AZ151">
        <f t="shared" si="284"/>
        <v>3</v>
      </c>
      <c r="BA151">
        <f t="shared" si="285"/>
        <v>42</v>
      </c>
      <c r="BB151">
        <f t="shared" si="286"/>
        <v>45</v>
      </c>
      <c r="BC151">
        <f t="shared" si="287"/>
        <v>6.479921066200188E-2</v>
      </c>
      <c r="BD151">
        <f t="shared" si="288"/>
        <v>-2.2324268683513724</v>
      </c>
      <c r="BE151">
        <f t="shared" si="289"/>
        <v>-0.12222152900771403</v>
      </c>
      <c r="BF151">
        <f t="shared" si="290"/>
        <v>1.9428132568574878</v>
      </c>
      <c r="BG151">
        <f t="shared" si="291"/>
        <v>-137.22423769070986</v>
      </c>
      <c r="BH151">
        <f t="shared" si="292"/>
        <v>0.57396351950951374</v>
      </c>
      <c r="BI151">
        <f t="shared" si="293"/>
        <v>42.775762309290144</v>
      </c>
      <c r="BJ151">
        <f t="shared" si="294"/>
        <v>42</v>
      </c>
      <c r="BK151">
        <f t="shared" si="295"/>
        <v>46</v>
      </c>
      <c r="BL151">
        <f t="shared" si="296"/>
        <v>32</v>
      </c>
      <c r="BM151">
        <f t="shared" si="297"/>
        <v>72.717555643730208</v>
      </c>
      <c r="BN151" t="str">
        <f t="shared" si="298"/>
        <v>POSITIF</v>
      </c>
      <c r="BO151">
        <f t="shared" si="299"/>
        <v>72</v>
      </c>
      <c r="BP151">
        <f t="shared" si="300"/>
        <v>43</v>
      </c>
      <c r="BQ151">
        <f t="shared" si="301"/>
        <v>3</v>
      </c>
    </row>
    <row r="152" spans="1:69">
      <c r="A152">
        <f t="shared" ref="A152" si="310">A150</f>
        <v>-7.0027777777777782</v>
      </c>
      <c r="B152">
        <f t="shared" si="194"/>
        <v>111.315</v>
      </c>
      <c r="C152">
        <f>INT(G3/15)</f>
        <v>7</v>
      </c>
      <c r="D152">
        <f>L3</f>
        <v>2014</v>
      </c>
      <c r="E152">
        <f>L2</f>
        <v>3</v>
      </c>
      <c r="F152">
        <f>L4</f>
        <v>30</v>
      </c>
      <c r="H152">
        <v>11</v>
      </c>
      <c r="I152">
        <v>0</v>
      </c>
      <c r="J152">
        <f t="shared" si="212"/>
        <v>11</v>
      </c>
      <c r="L152">
        <f t="shared" si="249"/>
        <v>20</v>
      </c>
      <c r="M152">
        <f t="shared" si="250"/>
        <v>-13</v>
      </c>
      <c r="N152">
        <f t="shared" si="251"/>
        <v>2456746.666666667</v>
      </c>
      <c r="O152">
        <f t="shared" si="236"/>
        <v>7.945056621748444E-4</v>
      </c>
      <c r="P152">
        <f t="shared" si="213"/>
        <v>2456746.6674611727</v>
      </c>
      <c r="Q152">
        <f t="shared" si="214"/>
        <v>0.14241389352971054</v>
      </c>
      <c r="R152">
        <f t="shared" si="252"/>
        <v>7.4758672848192873</v>
      </c>
      <c r="S152">
        <f t="shared" si="253"/>
        <v>84.294016594893947</v>
      </c>
      <c r="T152">
        <f t="shared" si="254"/>
        <v>1.9080840710835747</v>
      </c>
      <c r="U152">
        <f t="shared" si="255"/>
        <v>0.13047849856222526</v>
      </c>
      <c r="V152">
        <f t="shared" si="256"/>
        <v>1.4712081293116386</v>
      </c>
      <c r="W152">
        <f t="shared" si="257"/>
        <v>1.6702618616471751E-2</v>
      </c>
      <c r="X152">
        <f t="shared" si="258"/>
        <v>9.3839513559028624</v>
      </c>
      <c r="Y152">
        <f t="shared" si="259"/>
        <v>86.202100665977525</v>
      </c>
      <c r="Z152">
        <f t="shared" si="260"/>
        <v>1.5045104787569046</v>
      </c>
      <c r="AA152">
        <f t="shared" si="261"/>
        <v>209.59664459640746</v>
      </c>
      <c r="AB152">
        <f t="shared" si="262"/>
        <v>3.6581515493396917</v>
      </c>
      <c r="AC152">
        <f t="shared" si="263"/>
        <v>23.437439135518176</v>
      </c>
      <c r="AD152">
        <f t="shared" si="264"/>
        <v>-2.0691437949833707E-3</v>
      </c>
      <c r="AE152">
        <f t="shared" si="265"/>
        <v>23.435369991723192</v>
      </c>
      <c r="AF152">
        <f t="shared" si="266"/>
        <v>2456746.5</v>
      </c>
      <c r="AG152">
        <f t="shared" si="267"/>
        <v>0.14240930869267626</v>
      </c>
      <c r="AH152">
        <f t="shared" si="268"/>
        <v>12.487026798683871</v>
      </c>
      <c r="AI152">
        <f t="shared" si="269"/>
        <v>16.497978436083869</v>
      </c>
      <c r="AJ152">
        <f t="shared" si="270"/>
        <v>0.40902436777864598</v>
      </c>
      <c r="AK152">
        <f t="shared" si="271"/>
        <v>23.918978436083869</v>
      </c>
      <c r="AL152">
        <f t="shared" si="303"/>
        <v>350.1657389005918</v>
      </c>
      <c r="AM152">
        <f t="shared" si="272"/>
        <v>6.111545071494116</v>
      </c>
      <c r="AN152">
        <f t="shared" si="273"/>
        <v>0.99861723340161634</v>
      </c>
      <c r="AO152" t="s">
        <v>137</v>
      </c>
      <c r="AP152">
        <f t="shared" si="274"/>
        <v>9.3806221546230439</v>
      </c>
      <c r="AQ152">
        <f t="shared" si="275"/>
        <v>9</v>
      </c>
      <c r="AR152">
        <f t="shared" si="276"/>
        <v>22</v>
      </c>
      <c r="AS152">
        <f t="shared" si="277"/>
        <v>50</v>
      </c>
      <c r="AT152">
        <f t="shared" si="278"/>
        <v>0.16372274248369673</v>
      </c>
      <c r="AU152">
        <f t="shared" si="279"/>
        <v>8.6189376406661999</v>
      </c>
      <c r="AV152" s="18">
        <f t="shared" si="280"/>
        <v>0.57459584271108</v>
      </c>
      <c r="AW152">
        <f t="shared" si="281"/>
        <v>0.15042883985369709</v>
      </c>
      <c r="AX152">
        <f t="shared" si="282"/>
        <v>3.7167692519712268</v>
      </c>
      <c r="AY152" t="str">
        <f t="shared" si="283"/>
        <v>POSITIF</v>
      </c>
      <c r="AZ152">
        <f t="shared" si="284"/>
        <v>3</v>
      </c>
      <c r="BA152">
        <f t="shared" si="285"/>
        <v>43</v>
      </c>
      <c r="BB152">
        <f t="shared" si="286"/>
        <v>0</v>
      </c>
      <c r="BC152">
        <f t="shared" si="287"/>
        <v>6.4869860983784652E-2</v>
      </c>
      <c r="BD152">
        <f t="shared" si="288"/>
        <v>-2.3950147612421873</v>
      </c>
      <c r="BE152">
        <f t="shared" si="289"/>
        <v>-0.12222152900771403</v>
      </c>
      <c r="BF152">
        <f t="shared" si="290"/>
        <v>1.9428132568574878</v>
      </c>
      <c r="BG152">
        <f t="shared" si="291"/>
        <v>-150.29729865369214</v>
      </c>
      <c r="BH152">
        <f t="shared" si="292"/>
        <v>0.57459584271108</v>
      </c>
      <c r="BI152">
        <f t="shared" si="293"/>
        <v>29.702701346307862</v>
      </c>
      <c r="BJ152">
        <f t="shared" si="294"/>
        <v>29</v>
      </c>
      <c r="BK152">
        <f t="shared" si="295"/>
        <v>42</v>
      </c>
      <c r="BL152">
        <f t="shared" si="296"/>
        <v>9</v>
      </c>
      <c r="BM152">
        <f t="shared" si="297"/>
        <v>75.465255255219816</v>
      </c>
      <c r="BN152" t="str">
        <f t="shared" si="298"/>
        <v>POSITIF</v>
      </c>
      <c r="BO152">
        <f t="shared" si="299"/>
        <v>75</v>
      </c>
      <c r="BP152">
        <f t="shared" si="300"/>
        <v>27</v>
      </c>
      <c r="BQ152">
        <f t="shared" si="301"/>
        <v>54</v>
      </c>
    </row>
    <row r="153" spans="1:69">
      <c r="A153">
        <f t="shared" ref="A153" si="311">A151</f>
        <v>-7.0027777777777782</v>
      </c>
      <c r="B153">
        <f t="shared" si="194"/>
        <v>111.315</v>
      </c>
      <c r="C153">
        <f>INT(G3/15)</f>
        <v>7</v>
      </c>
      <c r="D153">
        <f>L3</f>
        <v>2014</v>
      </c>
      <c r="E153">
        <f>L2</f>
        <v>3</v>
      </c>
      <c r="F153">
        <f>L4</f>
        <v>30</v>
      </c>
      <c r="H153">
        <v>11</v>
      </c>
      <c r="I153">
        <v>15</v>
      </c>
      <c r="J153">
        <f t="shared" si="212"/>
        <v>11.25</v>
      </c>
      <c r="L153">
        <f t="shared" si="249"/>
        <v>20</v>
      </c>
      <c r="M153">
        <f t="shared" si="250"/>
        <v>-13</v>
      </c>
      <c r="N153">
        <f t="shared" si="251"/>
        <v>2456746.6770833335</v>
      </c>
      <c r="O153">
        <f t="shared" si="236"/>
        <v>7.945056621748444E-4</v>
      </c>
      <c r="P153">
        <f t="shared" si="213"/>
        <v>2456746.6778778392</v>
      </c>
      <c r="Q153">
        <f t="shared" si="214"/>
        <v>0.14241417872249662</v>
      </c>
      <c r="R153">
        <f t="shared" si="252"/>
        <v>7.4861344446599105</v>
      </c>
      <c r="S153">
        <f t="shared" si="253"/>
        <v>84.304283264345941</v>
      </c>
      <c r="T153">
        <f t="shared" si="254"/>
        <v>1.908111098087186</v>
      </c>
      <c r="U153">
        <f t="shared" si="255"/>
        <v>0.13065769430627266</v>
      </c>
      <c r="V153">
        <f t="shared" si="256"/>
        <v>1.4713873164967897</v>
      </c>
      <c r="W153">
        <f t="shared" si="257"/>
        <v>1.6702618604493655E-2</v>
      </c>
      <c r="X153">
        <f t="shared" si="258"/>
        <v>9.3942455427470968</v>
      </c>
      <c r="Y153">
        <f t="shared" si="259"/>
        <v>86.21239436243313</v>
      </c>
      <c r="Z153">
        <f t="shared" si="260"/>
        <v>1.5046901376522557</v>
      </c>
      <c r="AA153">
        <f t="shared" si="261"/>
        <v>209.59609299469881</v>
      </c>
      <c r="AB153">
        <f t="shared" si="262"/>
        <v>3.6581419220737161</v>
      </c>
      <c r="AC153">
        <f t="shared" si="263"/>
        <v>23.43743913180948</v>
      </c>
      <c r="AD153">
        <f t="shared" si="264"/>
        <v>-2.0691705965008443E-3</v>
      </c>
      <c r="AE153">
        <f t="shared" si="265"/>
        <v>23.435369961212981</v>
      </c>
      <c r="AF153">
        <f t="shared" si="266"/>
        <v>2456746.5</v>
      </c>
      <c r="AG153">
        <f t="shared" si="267"/>
        <v>0.14240930869267626</v>
      </c>
      <c r="AH153">
        <f t="shared" si="268"/>
        <v>12.487026798683871</v>
      </c>
      <c r="AI153">
        <f t="shared" si="269"/>
        <v>16.74866291342137</v>
      </c>
      <c r="AJ153">
        <f t="shared" si="270"/>
        <v>0.40902436724614233</v>
      </c>
      <c r="AK153">
        <f t="shared" si="271"/>
        <v>0.16966291342136941</v>
      </c>
      <c r="AL153">
        <f t="shared" si="303"/>
        <v>353.91652118271844</v>
      </c>
      <c r="AM153">
        <f t="shared" si="272"/>
        <v>6.177008571842693</v>
      </c>
      <c r="AN153">
        <f t="shared" si="273"/>
        <v>0.99862022016893859</v>
      </c>
      <c r="AO153" t="s">
        <v>137</v>
      </c>
      <c r="AP153">
        <f t="shared" si="274"/>
        <v>9.3909163014531316</v>
      </c>
      <c r="AQ153">
        <f t="shared" si="275"/>
        <v>9</v>
      </c>
      <c r="AR153">
        <f t="shared" si="276"/>
        <v>23</v>
      </c>
      <c r="AS153">
        <f t="shared" si="277"/>
        <v>27</v>
      </c>
      <c r="AT153">
        <f t="shared" si="278"/>
        <v>0.16390240923956551</v>
      </c>
      <c r="AU153">
        <f t="shared" si="279"/>
        <v>8.6284225186021271</v>
      </c>
      <c r="AV153" s="18">
        <f t="shared" si="280"/>
        <v>0.57522816790680842</v>
      </c>
      <c r="AW153">
        <f t="shared" si="281"/>
        <v>0.15059438220282881</v>
      </c>
      <c r="AX153">
        <f t="shared" si="282"/>
        <v>3.7208170912564897</v>
      </c>
      <c r="AY153" t="str">
        <f t="shared" si="283"/>
        <v>POSITIF</v>
      </c>
      <c r="AZ153">
        <f t="shared" si="284"/>
        <v>3</v>
      </c>
      <c r="BA153">
        <f t="shared" si="285"/>
        <v>43</v>
      </c>
      <c r="BB153">
        <f t="shared" si="286"/>
        <v>14</v>
      </c>
      <c r="BC153">
        <f t="shared" si="287"/>
        <v>6.4940509106904062E-2</v>
      </c>
      <c r="BD153">
        <f t="shared" si="288"/>
        <v>-2.6231827183601686</v>
      </c>
      <c r="BE153">
        <f t="shared" si="289"/>
        <v>-0.12222152900771403</v>
      </c>
      <c r="BF153">
        <f t="shared" si="290"/>
        <v>1.9428132568574878</v>
      </c>
      <c r="BG153">
        <f t="shared" si="291"/>
        <v>-167.68448919980153</v>
      </c>
      <c r="BH153">
        <f t="shared" si="292"/>
        <v>0.57522816790680842</v>
      </c>
      <c r="BI153">
        <f t="shared" si="293"/>
        <v>12.315510800198467</v>
      </c>
      <c r="BJ153">
        <f t="shared" si="294"/>
        <v>12</v>
      </c>
      <c r="BK153">
        <f t="shared" si="295"/>
        <v>18</v>
      </c>
      <c r="BL153">
        <f t="shared" si="296"/>
        <v>55</v>
      </c>
      <c r="BM153">
        <f t="shared" si="297"/>
        <v>77.676626726107315</v>
      </c>
      <c r="BN153" t="str">
        <f t="shared" si="298"/>
        <v>POSITIF</v>
      </c>
      <c r="BO153">
        <f t="shared" si="299"/>
        <v>77</v>
      </c>
      <c r="BP153">
        <f t="shared" si="300"/>
        <v>40</v>
      </c>
      <c r="BQ153">
        <f t="shared" si="301"/>
        <v>35</v>
      </c>
    </row>
    <row r="154" spans="1:69">
      <c r="A154">
        <f t="shared" ref="A154" si="312">A152</f>
        <v>-7.0027777777777782</v>
      </c>
      <c r="B154">
        <f t="shared" si="194"/>
        <v>111.315</v>
      </c>
      <c r="C154">
        <f>INT(G3/15)</f>
        <v>7</v>
      </c>
      <c r="D154">
        <f>L3</f>
        <v>2014</v>
      </c>
      <c r="E154">
        <f>L2</f>
        <v>3</v>
      </c>
      <c r="F154">
        <f>L4</f>
        <v>30</v>
      </c>
      <c r="H154">
        <v>11</v>
      </c>
      <c r="I154">
        <v>30</v>
      </c>
      <c r="J154">
        <f t="shared" si="212"/>
        <v>11.5</v>
      </c>
      <c r="L154">
        <f t="shared" si="249"/>
        <v>20</v>
      </c>
      <c r="M154">
        <f t="shared" si="250"/>
        <v>-13</v>
      </c>
      <c r="N154">
        <f t="shared" si="251"/>
        <v>2456746.6875</v>
      </c>
      <c r="O154">
        <f t="shared" si="236"/>
        <v>7.945056621748444E-4</v>
      </c>
      <c r="P154">
        <f t="shared" si="213"/>
        <v>2456746.6882945057</v>
      </c>
      <c r="Q154">
        <f t="shared" si="214"/>
        <v>0.1424144639152827</v>
      </c>
      <c r="R154">
        <f t="shared" si="252"/>
        <v>7.4964016044996242</v>
      </c>
      <c r="S154">
        <f t="shared" si="253"/>
        <v>84.314549933797025</v>
      </c>
      <c r="T154">
        <f t="shared" si="254"/>
        <v>1.9081380635200849</v>
      </c>
      <c r="U154">
        <f t="shared" si="255"/>
        <v>0.13083689005030422</v>
      </c>
      <c r="V154">
        <f t="shared" si="256"/>
        <v>1.471566503681925</v>
      </c>
      <c r="W154">
        <f t="shared" si="257"/>
        <v>1.670261859251556E-2</v>
      </c>
      <c r="X154">
        <f t="shared" si="258"/>
        <v>9.4045396680197086</v>
      </c>
      <c r="Y154">
        <f t="shared" si="259"/>
        <v>86.222687997317109</v>
      </c>
      <c r="Z154">
        <f t="shared" si="260"/>
        <v>1.5048697954729793</v>
      </c>
      <c r="AA154">
        <f t="shared" si="261"/>
        <v>209.59554139299016</v>
      </c>
      <c r="AB154">
        <f t="shared" si="262"/>
        <v>3.6581322948077406</v>
      </c>
      <c r="AC154">
        <f t="shared" si="263"/>
        <v>23.437439128100785</v>
      </c>
      <c r="AD154">
        <f t="shared" si="264"/>
        <v>-2.0691974174589772E-3</v>
      </c>
      <c r="AE154">
        <f t="shared" si="265"/>
        <v>23.435369930683326</v>
      </c>
      <c r="AF154">
        <f t="shared" si="266"/>
        <v>2456746.5</v>
      </c>
      <c r="AG154">
        <f t="shared" si="267"/>
        <v>0.14240930869267626</v>
      </c>
      <c r="AH154">
        <f t="shared" si="268"/>
        <v>12.487026798683871</v>
      </c>
      <c r="AI154">
        <f t="shared" si="269"/>
        <v>16.999347390758871</v>
      </c>
      <c r="AJ154">
        <f t="shared" si="270"/>
        <v>0.40902436671329934</v>
      </c>
      <c r="AK154">
        <f t="shared" si="271"/>
        <v>0.42034739075887018</v>
      </c>
      <c r="AL154">
        <f t="shared" si="303"/>
        <v>357.66730343441799</v>
      </c>
      <c r="AM154">
        <f t="shared" si="272"/>
        <v>6.2424720716602167</v>
      </c>
      <c r="AN154">
        <f t="shared" si="273"/>
        <v>0.99862320697178186</v>
      </c>
      <c r="AO154" t="s">
        <v>137</v>
      </c>
      <c r="AP154">
        <f t="shared" si="274"/>
        <v>9.4012103867113783</v>
      </c>
      <c r="AQ154">
        <f t="shared" si="275"/>
        <v>9</v>
      </c>
      <c r="AR154">
        <f t="shared" si="276"/>
        <v>24</v>
      </c>
      <c r="AS154">
        <f t="shared" si="277"/>
        <v>4</v>
      </c>
      <c r="AT154">
        <f t="shared" si="278"/>
        <v>0.16408207492080293</v>
      </c>
      <c r="AU154">
        <f t="shared" si="279"/>
        <v>8.637907426965068</v>
      </c>
      <c r="AV154" s="18">
        <f t="shared" si="280"/>
        <v>0.57586049513100457</v>
      </c>
      <c r="AW154">
        <f t="shared" si="281"/>
        <v>0.15075992508301206</v>
      </c>
      <c r="AX154">
        <f t="shared" si="282"/>
        <v>3.7248648046378743</v>
      </c>
      <c r="AY154" t="str">
        <f t="shared" si="283"/>
        <v>POSITIF</v>
      </c>
      <c r="AZ154">
        <f t="shared" si="284"/>
        <v>3</v>
      </c>
      <c r="BA154">
        <f t="shared" si="285"/>
        <v>43</v>
      </c>
      <c r="BB154">
        <f t="shared" si="286"/>
        <v>29</v>
      </c>
      <c r="BC154">
        <f t="shared" si="287"/>
        <v>6.5011155032586254E-2</v>
      </c>
      <c r="BD154">
        <f t="shared" si="288"/>
        <v>-2.9266464410614081</v>
      </c>
      <c r="BE154">
        <f t="shared" si="289"/>
        <v>-0.12222152900771403</v>
      </c>
      <c r="BF154">
        <f t="shared" si="290"/>
        <v>1.9428132568574878</v>
      </c>
      <c r="BG154">
        <f t="shared" si="291"/>
        <v>172.44397307669269</v>
      </c>
      <c r="BH154">
        <f t="shared" si="292"/>
        <v>0.57586049513100457</v>
      </c>
      <c r="BI154">
        <f t="shared" si="293"/>
        <v>352.44397307669271</v>
      </c>
      <c r="BJ154">
        <f t="shared" si="294"/>
        <v>352</v>
      </c>
      <c r="BK154">
        <f t="shared" si="295"/>
        <v>26</v>
      </c>
      <c r="BL154">
        <f t="shared" si="296"/>
        <v>38</v>
      </c>
      <c r="BM154">
        <f t="shared" si="297"/>
        <v>79.022595731360425</v>
      </c>
      <c r="BN154" t="str">
        <f t="shared" si="298"/>
        <v>POSITIF</v>
      </c>
      <c r="BO154">
        <f t="shared" si="299"/>
        <v>79</v>
      </c>
      <c r="BP154">
        <f t="shared" si="300"/>
        <v>1</v>
      </c>
      <c r="BQ154">
        <f t="shared" si="301"/>
        <v>21</v>
      </c>
    </row>
    <row r="155" spans="1:69">
      <c r="A155">
        <f t="shared" ref="A155" si="313">A153</f>
        <v>-7.0027777777777782</v>
      </c>
      <c r="B155">
        <f t="shared" si="194"/>
        <v>111.315</v>
      </c>
      <c r="C155">
        <f>INT(G3/15)</f>
        <v>7</v>
      </c>
      <c r="D155">
        <f>L3</f>
        <v>2014</v>
      </c>
      <c r="E155">
        <f>L2</f>
        <v>3</v>
      </c>
      <c r="F155">
        <f>L4</f>
        <v>30</v>
      </c>
      <c r="H155">
        <v>11</v>
      </c>
      <c r="I155">
        <v>45</v>
      </c>
      <c r="J155">
        <f t="shared" si="212"/>
        <v>11.75</v>
      </c>
      <c r="L155">
        <f t="shared" si="249"/>
        <v>20</v>
      </c>
      <c r="M155">
        <f t="shared" si="250"/>
        <v>-13</v>
      </c>
      <c r="N155">
        <f t="shared" si="251"/>
        <v>2456746.697916667</v>
      </c>
      <c r="O155">
        <f t="shared" si="236"/>
        <v>7.945056621748444E-4</v>
      </c>
      <c r="P155">
        <f t="shared" si="213"/>
        <v>2456746.6987111727</v>
      </c>
      <c r="Q155">
        <f t="shared" si="214"/>
        <v>0.14241474910808152</v>
      </c>
      <c r="R155">
        <f t="shared" si="252"/>
        <v>7.5066687647986328</v>
      </c>
      <c r="S155">
        <f t="shared" si="253"/>
        <v>84.324816603707404</v>
      </c>
      <c r="T155">
        <f t="shared" si="254"/>
        <v>1.9081649673832948</v>
      </c>
      <c r="U155">
        <f t="shared" si="255"/>
        <v>0.13101608580235197</v>
      </c>
      <c r="V155">
        <f t="shared" si="256"/>
        <v>1.4717456908750766</v>
      </c>
      <c r="W155">
        <f t="shared" si="257"/>
        <v>1.6702618580537461E-2</v>
      </c>
      <c r="X155">
        <f t="shared" si="258"/>
        <v>9.4148337321819273</v>
      </c>
      <c r="Y155">
        <f t="shared" si="259"/>
        <v>86.232981571090704</v>
      </c>
      <c r="Z155">
        <f t="shared" si="260"/>
        <v>1.5050494522271254</v>
      </c>
      <c r="AA155">
        <f t="shared" si="261"/>
        <v>209.59498979125689</v>
      </c>
      <c r="AB155">
        <f t="shared" si="262"/>
        <v>3.6581226675413352</v>
      </c>
      <c r="AC155">
        <f t="shared" si="263"/>
        <v>23.437439124392089</v>
      </c>
      <c r="AD155">
        <f t="shared" si="264"/>
        <v>-2.0692242578570848E-3</v>
      </c>
      <c r="AE155">
        <f t="shared" si="265"/>
        <v>23.435369900134233</v>
      </c>
      <c r="AF155">
        <f t="shared" si="266"/>
        <v>2456746.5</v>
      </c>
      <c r="AG155">
        <f t="shared" si="267"/>
        <v>0.14240930869267626</v>
      </c>
      <c r="AH155">
        <f t="shared" si="268"/>
        <v>12.487026798683871</v>
      </c>
      <c r="AI155">
        <f t="shared" si="269"/>
        <v>17.250031868096372</v>
      </c>
      <c r="AJ155">
        <f t="shared" si="270"/>
        <v>0.40902436618011706</v>
      </c>
      <c r="AK155">
        <f t="shared" si="271"/>
        <v>0.67103186809637094</v>
      </c>
      <c r="AL155">
        <f t="shared" si="303"/>
        <v>1.418085655173436</v>
      </c>
      <c r="AM155">
        <f t="shared" si="272"/>
        <v>2.4750263758077418E-2</v>
      </c>
      <c r="AN155">
        <f t="shared" si="273"/>
        <v>0.99862619381018347</v>
      </c>
      <c r="AO155" t="s">
        <v>137</v>
      </c>
      <c r="AP155">
        <f t="shared" si="274"/>
        <v>9.4115044108590116</v>
      </c>
      <c r="AQ155">
        <f t="shared" si="275"/>
        <v>9</v>
      </c>
      <c r="AR155">
        <f t="shared" si="276"/>
        <v>24</v>
      </c>
      <c r="AS155">
        <f t="shared" si="277"/>
        <v>41</v>
      </c>
      <c r="AT155">
        <f t="shared" si="278"/>
        <v>0.16426173953545892</v>
      </c>
      <c r="AU155">
        <f t="shared" si="279"/>
        <v>8.6473923662721273</v>
      </c>
      <c r="AV155" s="18">
        <f t="shared" si="280"/>
        <v>0.57649282441814187</v>
      </c>
      <c r="AW155">
        <f t="shared" si="281"/>
        <v>0.15092546850327207</v>
      </c>
      <c r="AX155">
        <f t="shared" si="282"/>
        <v>3.7289123921866869</v>
      </c>
      <c r="AY155" t="str">
        <f t="shared" si="283"/>
        <v>POSITIF</v>
      </c>
      <c r="AZ155">
        <f t="shared" si="284"/>
        <v>3</v>
      </c>
      <c r="BA155">
        <f t="shared" si="285"/>
        <v>43</v>
      </c>
      <c r="BB155">
        <f t="shared" si="286"/>
        <v>44</v>
      </c>
      <c r="BC155">
        <f t="shared" si="287"/>
        <v>6.508179876207576E-2</v>
      </c>
      <c r="BD155">
        <f t="shared" si="288"/>
        <v>3.0097151054087434</v>
      </c>
      <c r="BE155">
        <f t="shared" si="289"/>
        <v>-0.12222152900771403</v>
      </c>
      <c r="BF155">
        <f t="shared" si="290"/>
        <v>1.9428132568574878</v>
      </c>
      <c r="BG155">
        <f t="shared" si="291"/>
        <v>154.17789487960061</v>
      </c>
      <c r="BH155">
        <f t="shared" si="292"/>
        <v>0.57649282441814187</v>
      </c>
      <c r="BI155">
        <f t="shared" si="293"/>
        <v>334.17789487960061</v>
      </c>
      <c r="BJ155">
        <f t="shared" si="294"/>
        <v>334</v>
      </c>
      <c r="BK155">
        <f t="shared" si="295"/>
        <v>10</v>
      </c>
      <c r="BL155">
        <f t="shared" si="296"/>
        <v>40</v>
      </c>
      <c r="BM155">
        <f t="shared" si="297"/>
        <v>79.17537033060799</v>
      </c>
      <c r="BN155" t="str">
        <f t="shared" si="298"/>
        <v>POSITIF</v>
      </c>
      <c r="BO155">
        <f t="shared" si="299"/>
        <v>79</v>
      </c>
      <c r="BP155">
        <f t="shared" si="300"/>
        <v>10</v>
      </c>
      <c r="BQ155">
        <f t="shared" si="301"/>
        <v>31</v>
      </c>
    </row>
    <row r="156" spans="1:69">
      <c r="A156">
        <f t="shared" ref="A156" si="314">A154</f>
        <v>-7.0027777777777782</v>
      </c>
      <c r="B156">
        <f t="shared" si="194"/>
        <v>111.315</v>
      </c>
      <c r="C156">
        <f>INT(G3/15)</f>
        <v>7</v>
      </c>
      <c r="D156">
        <f>L3</f>
        <v>2014</v>
      </c>
      <c r="E156">
        <f>L2</f>
        <v>3</v>
      </c>
      <c r="F156">
        <f>L4</f>
        <v>30</v>
      </c>
      <c r="H156">
        <v>12</v>
      </c>
      <c r="I156">
        <v>0</v>
      </c>
      <c r="J156">
        <f t="shared" si="212"/>
        <v>12</v>
      </c>
      <c r="L156">
        <f t="shared" si="249"/>
        <v>20</v>
      </c>
      <c r="M156">
        <f t="shared" si="250"/>
        <v>-13</v>
      </c>
      <c r="N156">
        <f t="shared" si="251"/>
        <v>2456746.7083333335</v>
      </c>
      <c r="O156">
        <f t="shared" si="236"/>
        <v>7.945056621748444E-4</v>
      </c>
      <c r="P156">
        <f t="shared" si="213"/>
        <v>2456746.7091278392</v>
      </c>
      <c r="Q156">
        <f t="shared" si="214"/>
        <v>0.1424150343008676</v>
      </c>
      <c r="R156">
        <f t="shared" si="252"/>
        <v>7.516935924639256</v>
      </c>
      <c r="S156">
        <f t="shared" si="253"/>
        <v>84.335083273158489</v>
      </c>
      <c r="T156">
        <f t="shared" si="254"/>
        <v>1.9081918096742307</v>
      </c>
      <c r="U156">
        <f t="shared" si="255"/>
        <v>0.13119528154639937</v>
      </c>
      <c r="V156">
        <f t="shared" si="256"/>
        <v>1.4719248780602119</v>
      </c>
      <c r="W156">
        <f t="shared" si="257"/>
        <v>1.6702618568559365E-2</v>
      </c>
      <c r="X156">
        <f t="shared" si="258"/>
        <v>9.4251277343134863</v>
      </c>
      <c r="Y156">
        <f t="shared" si="259"/>
        <v>86.243275082832724</v>
      </c>
      <c r="Z156">
        <f t="shared" si="260"/>
        <v>1.5052291078986164</v>
      </c>
      <c r="AA156">
        <f t="shared" si="261"/>
        <v>209.59443818954824</v>
      </c>
      <c r="AB156">
        <f t="shared" si="262"/>
        <v>3.6581130402753597</v>
      </c>
      <c r="AC156">
        <f t="shared" si="263"/>
        <v>23.437439120683393</v>
      </c>
      <c r="AD156">
        <f t="shared" si="264"/>
        <v>-2.0692511176908812E-3</v>
      </c>
      <c r="AE156">
        <f t="shared" si="265"/>
        <v>23.435369869565701</v>
      </c>
      <c r="AF156">
        <f t="shared" si="266"/>
        <v>2456746.5</v>
      </c>
      <c r="AG156">
        <f t="shared" si="267"/>
        <v>0.14240930869267626</v>
      </c>
      <c r="AH156">
        <f t="shared" si="268"/>
        <v>12.487026798683871</v>
      </c>
      <c r="AI156">
        <f t="shared" si="269"/>
        <v>17.500716345433872</v>
      </c>
      <c r="AJ156">
        <f t="shared" si="270"/>
        <v>0.40902436564659556</v>
      </c>
      <c r="AK156">
        <f t="shared" si="271"/>
        <v>0.92171634543387171</v>
      </c>
      <c r="AL156">
        <f t="shared" si="303"/>
        <v>5.1688678457405866</v>
      </c>
      <c r="AM156">
        <f t="shared" si="272"/>
        <v>9.0213762508639592E-2</v>
      </c>
      <c r="AN156">
        <f t="shared" si="273"/>
        <v>0.99862918068377959</v>
      </c>
      <c r="AO156" t="s">
        <v>137</v>
      </c>
      <c r="AP156">
        <f t="shared" si="274"/>
        <v>9.4217983729757666</v>
      </c>
      <c r="AQ156">
        <f t="shared" si="275"/>
        <v>9</v>
      </c>
      <c r="AR156">
        <f t="shared" si="276"/>
        <v>25</v>
      </c>
      <c r="AS156">
        <f t="shared" si="277"/>
        <v>18</v>
      </c>
      <c r="AT156">
        <f t="shared" si="278"/>
        <v>0.16444140306747185</v>
      </c>
      <c r="AU156">
        <f t="shared" si="279"/>
        <v>8.65687733576749</v>
      </c>
      <c r="AV156" s="18">
        <f t="shared" si="280"/>
        <v>0.57712515571783263</v>
      </c>
      <c r="AW156">
        <f t="shared" si="281"/>
        <v>0.15109101245041737</v>
      </c>
      <c r="AX156">
        <f t="shared" si="282"/>
        <v>3.7329598534310406</v>
      </c>
      <c r="AY156" t="str">
        <f t="shared" si="283"/>
        <v>POSITIF</v>
      </c>
      <c r="AZ156">
        <f t="shared" si="284"/>
        <v>3</v>
      </c>
      <c r="BA156">
        <f t="shared" si="285"/>
        <v>43</v>
      </c>
      <c r="BB156">
        <f t="shared" si="286"/>
        <v>58</v>
      </c>
      <c r="BC156">
        <f t="shared" si="287"/>
        <v>6.5152440287136598E-2</v>
      </c>
      <c r="BD156">
        <f t="shared" si="288"/>
        <v>2.690911899442737</v>
      </c>
      <c r="BE156">
        <f t="shared" si="289"/>
        <v>-0.12222152900771403</v>
      </c>
      <c r="BF156">
        <f t="shared" si="290"/>
        <v>1.9428132568574878</v>
      </c>
      <c r="BG156">
        <f t="shared" si="291"/>
        <v>140.07486879682025</v>
      </c>
      <c r="BH156">
        <f t="shared" si="292"/>
        <v>0.57712515571783263</v>
      </c>
      <c r="BI156">
        <f t="shared" si="293"/>
        <v>320.07486879682028</v>
      </c>
      <c r="BJ156">
        <f t="shared" si="294"/>
        <v>320</v>
      </c>
      <c r="BK156">
        <f t="shared" si="295"/>
        <v>4</v>
      </c>
      <c r="BL156">
        <f t="shared" si="296"/>
        <v>29</v>
      </c>
      <c r="BM156">
        <f t="shared" si="297"/>
        <v>78.088948715193922</v>
      </c>
      <c r="BN156" t="str">
        <f t="shared" si="298"/>
        <v>POSITIF</v>
      </c>
      <c r="BO156">
        <f t="shared" si="299"/>
        <v>78</v>
      </c>
      <c r="BP156">
        <f t="shared" si="300"/>
        <v>5</v>
      </c>
      <c r="BQ156">
        <f t="shared" si="301"/>
        <v>20</v>
      </c>
    </row>
    <row r="157" spans="1:69">
      <c r="A157">
        <f t="shared" ref="A157" si="315">A155</f>
        <v>-7.0027777777777782</v>
      </c>
      <c r="B157">
        <f t="shared" si="194"/>
        <v>111.315</v>
      </c>
      <c r="C157">
        <f>INT(G3/15)</f>
        <v>7</v>
      </c>
      <c r="D157">
        <f>L3</f>
        <v>2014</v>
      </c>
      <c r="E157">
        <f>L2</f>
        <v>3</v>
      </c>
      <c r="F157">
        <f>L4</f>
        <v>30</v>
      </c>
      <c r="H157">
        <v>12</v>
      </c>
      <c r="I157">
        <v>15</v>
      </c>
      <c r="J157">
        <f t="shared" si="212"/>
        <v>12.25</v>
      </c>
      <c r="L157">
        <f t="shared" si="249"/>
        <v>20</v>
      </c>
      <c r="M157">
        <f t="shared" si="250"/>
        <v>-13</v>
      </c>
      <c r="N157">
        <f t="shared" si="251"/>
        <v>2456746.71875</v>
      </c>
      <c r="O157">
        <f t="shared" si="236"/>
        <v>7.945056621748444E-4</v>
      </c>
      <c r="P157">
        <f t="shared" si="213"/>
        <v>2456746.7195445057</v>
      </c>
      <c r="Q157">
        <f t="shared" si="214"/>
        <v>0.14241531949365369</v>
      </c>
      <c r="R157">
        <f t="shared" si="252"/>
        <v>7.5272030844798792</v>
      </c>
      <c r="S157">
        <f t="shared" si="253"/>
        <v>84.345349942609573</v>
      </c>
      <c r="T157">
        <f t="shared" si="254"/>
        <v>1.9082185903939219</v>
      </c>
      <c r="U157">
        <f t="shared" si="255"/>
        <v>0.13137447729044677</v>
      </c>
      <c r="V157">
        <f t="shared" si="256"/>
        <v>1.4721040652453474</v>
      </c>
      <c r="W157">
        <f t="shared" si="257"/>
        <v>1.6702618556581266E-2</v>
      </c>
      <c r="X157">
        <f t="shared" si="258"/>
        <v>9.4354216748738011</v>
      </c>
      <c r="Y157">
        <f t="shared" si="259"/>
        <v>86.253568533003488</v>
      </c>
      <c r="Z157">
        <f t="shared" si="260"/>
        <v>1.5054087624954862</v>
      </c>
      <c r="AA157">
        <f t="shared" si="261"/>
        <v>209.59388658783959</v>
      </c>
      <c r="AB157">
        <f t="shared" si="262"/>
        <v>3.6581034130093841</v>
      </c>
      <c r="AC157">
        <f t="shared" si="263"/>
        <v>23.437439116974698</v>
      </c>
      <c r="AD157">
        <f t="shared" si="264"/>
        <v>-2.0692779969596745E-3</v>
      </c>
      <c r="AE157">
        <f t="shared" si="265"/>
        <v>23.435369838977739</v>
      </c>
      <c r="AF157">
        <f t="shared" si="266"/>
        <v>2456746.5</v>
      </c>
      <c r="AG157">
        <f t="shared" si="267"/>
        <v>0.14240930869267626</v>
      </c>
      <c r="AH157">
        <f t="shared" si="268"/>
        <v>12.487026798683871</v>
      </c>
      <c r="AI157">
        <f t="shared" si="269"/>
        <v>17.751400822771373</v>
      </c>
      <c r="AJ157">
        <f t="shared" si="270"/>
        <v>0.40902436511273488</v>
      </c>
      <c r="AK157">
        <f t="shared" si="271"/>
        <v>1.1724008227713725</v>
      </c>
      <c r="AL157">
        <f t="shared" si="303"/>
        <v>8.9196500056040211</v>
      </c>
      <c r="AM157">
        <f t="shared" si="272"/>
        <v>0.15567726072332083</v>
      </c>
      <c r="AN157">
        <f t="shared" si="273"/>
        <v>0.99863216759260698</v>
      </c>
      <c r="AO157" t="s">
        <v>137</v>
      </c>
      <c r="AP157">
        <f t="shared" si="274"/>
        <v>9.4320922735210608</v>
      </c>
      <c r="AQ157">
        <f t="shared" si="275"/>
        <v>9</v>
      </c>
      <c r="AR157">
        <f t="shared" si="276"/>
        <v>25</v>
      </c>
      <c r="AS157">
        <f t="shared" si="277"/>
        <v>55</v>
      </c>
      <c r="AT157">
        <f t="shared" si="278"/>
        <v>0.16462106552486008</v>
      </c>
      <c r="AU157">
        <f t="shared" si="279"/>
        <v>8.666362335966566</v>
      </c>
      <c r="AV157" s="18">
        <f t="shared" si="280"/>
        <v>0.57775748906443769</v>
      </c>
      <c r="AW157">
        <f t="shared" si="281"/>
        <v>0.15125655693344356</v>
      </c>
      <c r="AX157">
        <f t="shared" si="282"/>
        <v>3.7370071884415421</v>
      </c>
      <c r="AY157" t="str">
        <f t="shared" si="283"/>
        <v>POSITIF</v>
      </c>
      <c r="AZ157">
        <f t="shared" si="284"/>
        <v>3</v>
      </c>
      <c r="BA157">
        <f t="shared" si="285"/>
        <v>44</v>
      </c>
      <c r="BB157">
        <f t="shared" si="286"/>
        <v>13</v>
      </c>
      <c r="BC157">
        <f t="shared" si="287"/>
        <v>6.5223079609001089E-2</v>
      </c>
      <c r="BD157">
        <f t="shared" si="288"/>
        <v>2.4447676598035812</v>
      </c>
      <c r="BE157">
        <f t="shared" si="289"/>
        <v>-0.12222152900771403</v>
      </c>
      <c r="BF157">
        <f t="shared" si="290"/>
        <v>1.9428132568574878</v>
      </c>
      <c r="BG157">
        <f t="shared" si="291"/>
        <v>129.96886720914904</v>
      </c>
      <c r="BH157">
        <f t="shared" si="292"/>
        <v>0.57775748906443769</v>
      </c>
      <c r="BI157">
        <f t="shared" si="293"/>
        <v>309.96886720914904</v>
      </c>
      <c r="BJ157">
        <f t="shared" si="294"/>
        <v>309</v>
      </c>
      <c r="BK157">
        <f t="shared" si="295"/>
        <v>58</v>
      </c>
      <c r="BL157">
        <f t="shared" si="296"/>
        <v>7</v>
      </c>
      <c r="BM157">
        <f t="shared" si="297"/>
        <v>76.049915941228988</v>
      </c>
      <c r="BN157" t="str">
        <f t="shared" si="298"/>
        <v>POSITIF</v>
      </c>
      <c r="BO157">
        <f t="shared" si="299"/>
        <v>76</v>
      </c>
      <c r="BP157">
        <f t="shared" si="300"/>
        <v>2</v>
      </c>
      <c r="BQ157">
        <f t="shared" si="301"/>
        <v>59</v>
      </c>
    </row>
    <row r="158" spans="1:69">
      <c r="A158">
        <f t="shared" ref="A158" si="316">A156</f>
        <v>-7.0027777777777782</v>
      </c>
      <c r="B158">
        <f t="shared" si="194"/>
        <v>111.315</v>
      </c>
      <c r="C158">
        <f>INT(G3/15)</f>
        <v>7</v>
      </c>
      <c r="D158">
        <f>L3</f>
        <v>2014</v>
      </c>
      <c r="E158">
        <f>L2</f>
        <v>3</v>
      </c>
      <c r="F158">
        <f>L4</f>
        <v>30</v>
      </c>
      <c r="H158">
        <v>12</v>
      </c>
      <c r="I158">
        <v>30</v>
      </c>
      <c r="J158">
        <f t="shared" si="212"/>
        <v>12.5</v>
      </c>
      <c r="L158">
        <f t="shared" si="249"/>
        <v>20</v>
      </c>
      <c r="M158">
        <f t="shared" si="250"/>
        <v>-13</v>
      </c>
      <c r="N158">
        <f t="shared" si="251"/>
        <v>2456746.729166667</v>
      </c>
      <c r="O158">
        <f t="shared" si="236"/>
        <v>7.945056621748444E-4</v>
      </c>
      <c r="P158">
        <f t="shared" si="213"/>
        <v>2456746.7299611727</v>
      </c>
      <c r="Q158">
        <f t="shared" si="214"/>
        <v>0.14241560468645251</v>
      </c>
      <c r="R158">
        <f t="shared" si="252"/>
        <v>7.5374702447788877</v>
      </c>
      <c r="S158">
        <f t="shared" si="253"/>
        <v>84.355616612519952</v>
      </c>
      <c r="T158">
        <f t="shared" si="254"/>
        <v>1.9082453095433876</v>
      </c>
      <c r="U158">
        <f t="shared" si="255"/>
        <v>0.13155367304249452</v>
      </c>
      <c r="V158">
        <f t="shared" si="256"/>
        <v>1.4722832524384988</v>
      </c>
      <c r="W158">
        <f t="shared" si="257"/>
        <v>1.6702618544603171E-2</v>
      </c>
      <c r="X158">
        <f t="shared" si="258"/>
        <v>9.4457155543222751</v>
      </c>
      <c r="Y158">
        <f t="shared" si="259"/>
        <v>86.263861922063342</v>
      </c>
      <c r="Z158">
        <f t="shared" si="260"/>
        <v>1.5055884160257693</v>
      </c>
      <c r="AA158">
        <f t="shared" si="261"/>
        <v>209.59333498610627</v>
      </c>
      <c r="AB158">
        <f t="shared" si="262"/>
        <v>3.6580937857429778</v>
      </c>
      <c r="AC158">
        <f t="shared" si="263"/>
        <v>23.437439113266002</v>
      </c>
      <c r="AD158">
        <f t="shared" si="264"/>
        <v>-2.0693048956627732E-3</v>
      </c>
      <c r="AE158">
        <f t="shared" si="265"/>
        <v>23.435369808370339</v>
      </c>
      <c r="AF158">
        <f t="shared" si="266"/>
        <v>2456746.5</v>
      </c>
      <c r="AG158">
        <f t="shared" si="267"/>
        <v>0.14240930869267626</v>
      </c>
      <c r="AH158">
        <f t="shared" si="268"/>
        <v>12.487026798683871</v>
      </c>
      <c r="AI158">
        <f t="shared" si="269"/>
        <v>18.00208530010887</v>
      </c>
      <c r="AJ158">
        <f t="shared" si="270"/>
        <v>0.40902436457853497</v>
      </c>
      <c r="AK158">
        <f t="shared" si="271"/>
        <v>1.4230853001088697</v>
      </c>
      <c r="AL158">
        <f t="shared" si="303"/>
        <v>12.670432134248291</v>
      </c>
      <c r="AM158">
        <f t="shared" si="272"/>
        <v>0.22114075839312486</v>
      </c>
      <c r="AN158">
        <f t="shared" si="273"/>
        <v>0.99863515453670304</v>
      </c>
      <c r="AO158" t="s">
        <v>137</v>
      </c>
      <c r="AP158">
        <f t="shared" si="274"/>
        <v>9.4423861129542921</v>
      </c>
      <c r="AQ158">
        <f t="shared" si="275"/>
        <v>9</v>
      </c>
      <c r="AR158">
        <f t="shared" si="276"/>
        <v>26</v>
      </c>
      <c r="AS158">
        <f t="shared" si="277"/>
        <v>32</v>
      </c>
      <c r="AT158">
        <f t="shared" si="278"/>
        <v>0.1648007269156416</v>
      </c>
      <c r="AU158">
        <f t="shared" si="279"/>
        <v>8.6758473673847547</v>
      </c>
      <c r="AV158" s="18">
        <f t="shared" si="280"/>
        <v>0.57838982449231702</v>
      </c>
      <c r="AW158">
        <f t="shared" si="281"/>
        <v>0.15142210196134606</v>
      </c>
      <c r="AX158">
        <f t="shared" si="282"/>
        <v>3.7410543972887704</v>
      </c>
      <c r="AY158" t="str">
        <f t="shared" si="283"/>
        <v>POSITIF</v>
      </c>
      <c r="AZ158">
        <f t="shared" si="284"/>
        <v>3</v>
      </c>
      <c r="BA158">
        <f t="shared" si="285"/>
        <v>44</v>
      </c>
      <c r="BB158">
        <f t="shared" si="286"/>
        <v>27</v>
      </c>
      <c r="BC158">
        <f t="shared" si="287"/>
        <v>6.5293716728901066E-2</v>
      </c>
      <c r="BD158">
        <f t="shared" si="288"/>
        <v>2.2683846578869442</v>
      </c>
      <c r="BE158">
        <f t="shared" si="289"/>
        <v>-0.12222152900771403</v>
      </c>
      <c r="BF158">
        <f t="shared" si="290"/>
        <v>1.9428132568574878</v>
      </c>
      <c r="BG158">
        <f t="shared" si="291"/>
        <v>122.76105075817445</v>
      </c>
      <c r="BH158">
        <f t="shared" si="292"/>
        <v>0.57838982449231702</v>
      </c>
      <c r="BI158">
        <f t="shared" si="293"/>
        <v>302.76105075817446</v>
      </c>
      <c r="BJ158">
        <f t="shared" si="294"/>
        <v>302</v>
      </c>
      <c r="BK158">
        <f t="shared" si="295"/>
        <v>45</v>
      </c>
      <c r="BL158">
        <f t="shared" si="296"/>
        <v>39</v>
      </c>
      <c r="BM158">
        <f t="shared" si="297"/>
        <v>73.405802820866313</v>
      </c>
      <c r="BN158" t="str">
        <f t="shared" si="298"/>
        <v>POSITIF</v>
      </c>
      <c r="BO158">
        <f t="shared" si="299"/>
        <v>73</v>
      </c>
      <c r="BP158">
        <f t="shared" si="300"/>
        <v>24</v>
      </c>
      <c r="BQ158">
        <f t="shared" si="301"/>
        <v>20</v>
      </c>
    </row>
    <row r="159" spans="1:69">
      <c r="A159">
        <f t="shared" ref="A159" si="317">A157</f>
        <v>-7.0027777777777782</v>
      </c>
      <c r="B159">
        <f t="shared" ref="B159:B212" si="318">B144</f>
        <v>111.315</v>
      </c>
      <c r="C159">
        <f>INT(G3/15)</f>
        <v>7</v>
      </c>
      <c r="D159">
        <f>L3</f>
        <v>2014</v>
      </c>
      <c r="E159">
        <f>L2</f>
        <v>3</v>
      </c>
      <c r="F159">
        <f>L4</f>
        <v>30</v>
      </c>
      <c r="H159">
        <v>12</v>
      </c>
      <c r="I159">
        <v>45</v>
      </c>
      <c r="J159">
        <f t="shared" si="212"/>
        <v>12.75</v>
      </c>
      <c r="L159">
        <f t="shared" si="249"/>
        <v>20</v>
      </c>
      <c r="M159">
        <f t="shared" si="250"/>
        <v>-13</v>
      </c>
      <c r="N159">
        <f t="shared" si="251"/>
        <v>2456746.7395833335</v>
      </c>
      <c r="O159">
        <f t="shared" si="236"/>
        <v>7.945056621748444E-4</v>
      </c>
      <c r="P159">
        <f t="shared" si="213"/>
        <v>2456746.7403778392</v>
      </c>
      <c r="Q159">
        <f t="shared" si="214"/>
        <v>0.14241588987923859</v>
      </c>
      <c r="R159">
        <f t="shared" si="252"/>
        <v>7.5477374046186014</v>
      </c>
      <c r="S159">
        <f t="shared" si="253"/>
        <v>84.365883281971037</v>
      </c>
      <c r="T159">
        <f t="shared" si="254"/>
        <v>1.9082719671200654</v>
      </c>
      <c r="U159">
        <f t="shared" si="255"/>
        <v>0.13173286878652607</v>
      </c>
      <c r="V159">
        <f t="shared" si="256"/>
        <v>1.4724624396236343</v>
      </c>
      <c r="W159">
        <f t="shared" si="257"/>
        <v>1.6702618532625071E-2</v>
      </c>
      <c r="X159">
        <f t="shared" si="258"/>
        <v>9.4560093717386664</v>
      </c>
      <c r="Y159">
        <f t="shared" si="259"/>
        <v>86.274155249091109</v>
      </c>
      <c r="Z159">
        <f t="shared" si="260"/>
        <v>1.5057680684733885</v>
      </c>
      <c r="AA159">
        <f t="shared" si="261"/>
        <v>209.59278338439762</v>
      </c>
      <c r="AB159">
        <f t="shared" si="262"/>
        <v>3.6580841584770023</v>
      </c>
      <c r="AC159">
        <f t="shared" si="263"/>
        <v>23.437439109557307</v>
      </c>
      <c r="AD159">
        <f t="shared" si="264"/>
        <v>-2.0693318137958772E-3</v>
      </c>
      <c r="AE159">
        <f t="shared" si="265"/>
        <v>23.43536977774351</v>
      </c>
      <c r="AF159">
        <f t="shared" si="266"/>
        <v>2456746.5</v>
      </c>
      <c r="AG159">
        <f t="shared" si="267"/>
        <v>0.14240930869267626</v>
      </c>
      <c r="AH159">
        <f t="shared" si="268"/>
        <v>12.487026798683871</v>
      </c>
      <c r="AI159">
        <f t="shared" si="269"/>
        <v>18.252769777446371</v>
      </c>
      <c r="AJ159">
        <f t="shared" si="270"/>
        <v>0.409024364043996</v>
      </c>
      <c r="AK159">
        <f t="shared" si="271"/>
        <v>1.6737697774463705</v>
      </c>
      <c r="AL159">
        <f t="shared" si="303"/>
        <v>16.421214232429342</v>
      </c>
      <c r="AM159">
        <f t="shared" si="272"/>
        <v>0.28660425553124541</v>
      </c>
      <c r="AN159">
        <f t="shared" si="273"/>
        <v>0.99863814151570363</v>
      </c>
      <c r="AO159" t="s">
        <v>137</v>
      </c>
      <c r="AP159">
        <f t="shared" si="274"/>
        <v>9.4526798903552258</v>
      </c>
      <c r="AQ159">
        <f t="shared" si="275"/>
        <v>9</v>
      </c>
      <c r="AR159">
        <f t="shared" si="276"/>
        <v>27</v>
      </c>
      <c r="AS159">
        <f t="shared" si="277"/>
        <v>9</v>
      </c>
      <c r="AT159">
        <f t="shared" si="278"/>
        <v>0.16498038722375527</v>
      </c>
      <c r="AU159">
        <f t="shared" si="279"/>
        <v>8.6853324292662144</v>
      </c>
      <c r="AV159" s="18">
        <f t="shared" si="280"/>
        <v>0.57902216195108092</v>
      </c>
      <c r="AW159">
        <f t="shared" si="281"/>
        <v>0.15158764752093296</v>
      </c>
      <c r="AX159">
        <f t="shared" si="282"/>
        <v>3.7451014795008883</v>
      </c>
      <c r="AY159" t="str">
        <f t="shared" si="283"/>
        <v>POSITIF</v>
      </c>
      <c r="AZ159">
        <f t="shared" si="284"/>
        <v>3</v>
      </c>
      <c r="BA159">
        <f t="shared" si="285"/>
        <v>44</v>
      </c>
      <c r="BB159">
        <f t="shared" si="286"/>
        <v>42</v>
      </c>
      <c r="BC159">
        <f t="shared" si="287"/>
        <v>6.5364351638601423E-2</v>
      </c>
      <c r="BD159">
        <f t="shared" si="288"/>
        <v>2.1425845289380252</v>
      </c>
      <c r="BE159">
        <f t="shared" si="289"/>
        <v>-0.12222152900771403</v>
      </c>
      <c r="BF159">
        <f t="shared" si="290"/>
        <v>1.9428132568574878</v>
      </c>
      <c r="BG159">
        <f t="shared" si="291"/>
        <v>117.49567249447621</v>
      </c>
      <c r="BH159">
        <f t="shared" si="292"/>
        <v>0.57902216195108092</v>
      </c>
      <c r="BI159">
        <f t="shared" si="293"/>
        <v>297.4956724944762</v>
      </c>
      <c r="BJ159">
        <f t="shared" si="294"/>
        <v>297</v>
      </c>
      <c r="BK159">
        <f t="shared" si="295"/>
        <v>29</v>
      </c>
      <c r="BL159">
        <f t="shared" si="296"/>
        <v>44</v>
      </c>
      <c r="BM159">
        <f t="shared" si="297"/>
        <v>70.399993877941654</v>
      </c>
      <c r="BN159" t="str">
        <f t="shared" si="298"/>
        <v>POSITIF</v>
      </c>
      <c r="BO159">
        <f t="shared" si="299"/>
        <v>70</v>
      </c>
      <c r="BP159">
        <f t="shared" si="300"/>
        <v>23</v>
      </c>
      <c r="BQ159">
        <f t="shared" si="301"/>
        <v>59</v>
      </c>
    </row>
    <row r="160" spans="1:69">
      <c r="A160">
        <f t="shared" ref="A160" si="319">A158</f>
        <v>-7.0027777777777782</v>
      </c>
      <c r="B160">
        <f t="shared" si="318"/>
        <v>111.315</v>
      </c>
      <c r="C160">
        <f>INT(G3/15)</f>
        <v>7</v>
      </c>
      <c r="D160">
        <f>L3</f>
        <v>2014</v>
      </c>
      <c r="E160">
        <f>L2</f>
        <v>3</v>
      </c>
      <c r="F160">
        <f>L4</f>
        <v>30</v>
      </c>
      <c r="H160">
        <v>13</v>
      </c>
      <c r="I160">
        <v>0</v>
      </c>
      <c r="J160">
        <f t="shared" si="212"/>
        <v>13</v>
      </c>
      <c r="L160">
        <f t="shared" si="249"/>
        <v>20</v>
      </c>
      <c r="M160">
        <f t="shared" si="250"/>
        <v>-13</v>
      </c>
      <c r="N160">
        <f t="shared" si="251"/>
        <v>2456746.75</v>
      </c>
      <c r="O160">
        <f t="shared" si="236"/>
        <v>7.945056621748444E-4</v>
      </c>
      <c r="P160">
        <f t="shared" si="213"/>
        <v>2456746.7507945057</v>
      </c>
      <c r="Q160">
        <f t="shared" si="214"/>
        <v>0.14241617507202464</v>
      </c>
      <c r="R160">
        <f t="shared" si="252"/>
        <v>7.5580045644583151</v>
      </c>
      <c r="S160">
        <f t="shared" si="253"/>
        <v>84.376149951421212</v>
      </c>
      <c r="T160">
        <f t="shared" si="254"/>
        <v>1.9082985631249796</v>
      </c>
      <c r="U160">
        <f t="shared" si="255"/>
        <v>0.13191206453055759</v>
      </c>
      <c r="V160">
        <f t="shared" si="256"/>
        <v>1.4726416268087537</v>
      </c>
      <c r="W160">
        <f t="shared" si="257"/>
        <v>1.6702618520646976E-2</v>
      </c>
      <c r="X160">
        <f t="shared" si="258"/>
        <v>9.466303127583295</v>
      </c>
      <c r="Y160">
        <f t="shared" si="259"/>
        <v>86.284448514546185</v>
      </c>
      <c r="Z160">
        <f t="shared" si="260"/>
        <v>1.5059477198463613</v>
      </c>
      <c r="AA160">
        <f t="shared" si="261"/>
        <v>209.59223178268903</v>
      </c>
      <c r="AB160">
        <f t="shared" si="262"/>
        <v>3.6580745312110277</v>
      </c>
      <c r="AC160">
        <f t="shared" si="263"/>
        <v>23.437439105848611</v>
      </c>
      <c r="AD160">
        <f t="shared" si="264"/>
        <v>-2.0693587513582897E-3</v>
      </c>
      <c r="AE160">
        <f t="shared" si="265"/>
        <v>23.435369747097251</v>
      </c>
      <c r="AF160">
        <f t="shared" si="266"/>
        <v>2456746.5</v>
      </c>
      <c r="AG160">
        <f t="shared" si="267"/>
        <v>0.14240930869267626</v>
      </c>
      <c r="AH160">
        <f t="shared" si="268"/>
        <v>12.487026798683871</v>
      </c>
      <c r="AI160">
        <f t="shared" si="269"/>
        <v>18.503454254783872</v>
      </c>
      <c r="AJ160">
        <f t="shared" si="270"/>
        <v>0.40902436350911786</v>
      </c>
      <c r="AK160">
        <f t="shared" si="271"/>
        <v>1.9244542547838712</v>
      </c>
      <c r="AL160">
        <f t="shared" si="303"/>
        <v>20.171996299630898</v>
      </c>
      <c r="AM160">
        <f t="shared" si="272"/>
        <v>0.35206775212867181</v>
      </c>
      <c r="AN160">
        <f t="shared" si="273"/>
        <v>0.99864112852964548</v>
      </c>
      <c r="AO160" t="s">
        <v>137</v>
      </c>
      <c r="AP160">
        <f t="shared" si="274"/>
        <v>9.4629736061841765</v>
      </c>
      <c r="AQ160">
        <f t="shared" si="275"/>
        <v>9</v>
      </c>
      <c r="AR160">
        <f t="shared" si="276"/>
        <v>27</v>
      </c>
      <c r="AS160">
        <f t="shared" si="277"/>
        <v>46</v>
      </c>
      <c r="AT160">
        <f t="shared" si="278"/>
        <v>0.16516004645723512</v>
      </c>
      <c r="AU160">
        <f t="shared" si="279"/>
        <v>8.6948175221271686</v>
      </c>
      <c r="AV160" s="18">
        <f t="shared" si="280"/>
        <v>0.57965450147514452</v>
      </c>
      <c r="AW160">
        <f t="shared" si="281"/>
        <v>0.15175319362121401</v>
      </c>
      <c r="AX160">
        <f t="shared" si="282"/>
        <v>3.7491484351488475</v>
      </c>
      <c r="AY160" t="str">
        <f t="shared" si="283"/>
        <v>POSITIF</v>
      </c>
      <c r="AZ160">
        <f t="shared" si="284"/>
        <v>3</v>
      </c>
      <c r="BA160">
        <f t="shared" si="285"/>
        <v>44</v>
      </c>
      <c r="BB160">
        <f t="shared" si="286"/>
        <v>56</v>
      </c>
      <c r="BC160">
        <f t="shared" si="287"/>
        <v>6.5434984339340488E-2</v>
      </c>
      <c r="BD160">
        <f t="shared" si="288"/>
        <v>2.0506863418735488</v>
      </c>
      <c r="BE160">
        <f t="shared" si="289"/>
        <v>-0.12222152900771403</v>
      </c>
      <c r="BF160">
        <f t="shared" si="290"/>
        <v>1.9428132568574878</v>
      </c>
      <c r="BG160">
        <f t="shared" si="291"/>
        <v>113.52796514484966</v>
      </c>
      <c r="BH160">
        <f t="shared" si="292"/>
        <v>0.57965450147514452</v>
      </c>
      <c r="BI160">
        <f t="shared" si="293"/>
        <v>293.52796514484965</v>
      </c>
      <c r="BJ160">
        <f t="shared" si="294"/>
        <v>293</v>
      </c>
      <c r="BK160">
        <f t="shared" si="295"/>
        <v>31</v>
      </c>
      <c r="BL160">
        <f t="shared" si="296"/>
        <v>40</v>
      </c>
      <c r="BM160">
        <f t="shared" si="297"/>
        <v>67.174953610031011</v>
      </c>
      <c r="BN160" t="str">
        <f t="shared" si="298"/>
        <v>POSITIF</v>
      </c>
      <c r="BO160">
        <f t="shared" si="299"/>
        <v>67</v>
      </c>
      <c r="BP160">
        <f t="shared" si="300"/>
        <v>10</v>
      </c>
      <c r="BQ160">
        <f t="shared" si="301"/>
        <v>29</v>
      </c>
    </row>
    <row r="161" spans="1:70">
      <c r="A161">
        <f t="shared" ref="A161" si="320">A159</f>
        <v>-7.0027777777777782</v>
      </c>
      <c r="B161">
        <f t="shared" si="318"/>
        <v>111.315</v>
      </c>
      <c r="C161">
        <f>INT(G3/15)</f>
        <v>7</v>
      </c>
      <c r="D161">
        <f>L3</f>
        <v>2014</v>
      </c>
      <c r="E161">
        <f>L2</f>
        <v>3</v>
      </c>
      <c r="F161">
        <f>L4</f>
        <v>30</v>
      </c>
      <c r="H161">
        <v>13</v>
      </c>
      <c r="I161">
        <v>15</v>
      </c>
      <c r="J161">
        <f t="shared" si="212"/>
        <v>13.25</v>
      </c>
      <c r="L161">
        <f t="shared" si="249"/>
        <v>20</v>
      </c>
      <c r="M161">
        <f t="shared" si="250"/>
        <v>-13</v>
      </c>
      <c r="N161">
        <f t="shared" si="251"/>
        <v>2456746.760416667</v>
      </c>
      <c r="O161">
        <f t="shared" si="236"/>
        <v>7.945056621748444E-4</v>
      </c>
      <c r="P161">
        <f t="shared" si="213"/>
        <v>2456746.7612111727</v>
      </c>
      <c r="Q161">
        <f t="shared" si="214"/>
        <v>0.14241646026482349</v>
      </c>
      <c r="R161">
        <f t="shared" si="252"/>
        <v>7.5682717247582332</v>
      </c>
      <c r="S161">
        <f t="shared" si="253"/>
        <v>84.386416621332501</v>
      </c>
      <c r="T161">
        <f t="shared" si="254"/>
        <v>1.9083250975591546</v>
      </c>
      <c r="U161">
        <f t="shared" si="255"/>
        <v>0.13209126028262122</v>
      </c>
      <c r="V161">
        <f t="shared" si="256"/>
        <v>1.4728208140019212</v>
      </c>
      <c r="W161">
        <f t="shared" si="257"/>
        <v>1.6702618508668877E-2</v>
      </c>
      <c r="X161">
        <f t="shared" si="258"/>
        <v>9.4765968223173882</v>
      </c>
      <c r="Y161">
        <f t="shared" si="259"/>
        <v>86.294741718891657</v>
      </c>
      <c r="Z161">
        <f t="shared" si="260"/>
        <v>1.5061273701527704</v>
      </c>
      <c r="AA161">
        <f t="shared" si="261"/>
        <v>209.59168018095571</v>
      </c>
      <c r="AB161">
        <f t="shared" si="262"/>
        <v>3.6580649039446218</v>
      </c>
      <c r="AC161">
        <f t="shared" si="263"/>
        <v>23.437439102139916</v>
      </c>
      <c r="AD161">
        <f t="shared" si="264"/>
        <v>-2.0693857083493201E-3</v>
      </c>
      <c r="AE161">
        <f t="shared" si="265"/>
        <v>23.435369716431566</v>
      </c>
      <c r="AF161">
        <f t="shared" si="266"/>
        <v>2456746.5</v>
      </c>
      <c r="AG161">
        <f t="shared" si="267"/>
        <v>0.14240930869267626</v>
      </c>
      <c r="AH161">
        <f t="shared" si="268"/>
        <v>12.487026798683871</v>
      </c>
      <c r="AI161">
        <f t="shared" si="269"/>
        <v>18.754138732121369</v>
      </c>
      <c r="AJ161">
        <f t="shared" si="270"/>
        <v>0.40902436297390066</v>
      </c>
      <c r="AK161">
        <f t="shared" si="271"/>
        <v>2.1751387321213684</v>
      </c>
      <c r="AL161">
        <f t="shared" si="303"/>
        <v>23.922778335335845</v>
      </c>
      <c r="AM161">
        <f t="shared" si="272"/>
        <v>0.41753124817637866</v>
      </c>
      <c r="AN161">
        <f t="shared" si="273"/>
        <v>0.99864411557856658</v>
      </c>
      <c r="AO161" t="s">
        <v>137</v>
      </c>
      <c r="AP161">
        <f t="shared" si="274"/>
        <v>9.4732672609023698</v>
      </c>
      <c r="AQ161">
        <f t="shared" si="275"/>
        <v>9</v>
      </c>
      <c r="AR161">
        <f t="shared" si="276"/>
        <v>28</v>
      </c>
      <c r="AS161">
        <f t="shared" si="277"/>
        <v>23</v>
      </c>
      <c r="AT161">
        <f t="shared" si="278"/>
        <v>0.16533970462413103</v>
      </c>
      <c r="AU161">
        <f t="shared" si="279"/>
        <v>8.7043026464846811</v>
      </c>
      <c r="AV161" s="18">
        <f t="shared" si="280"/>
        <v>0.58028684309897871</v>
      </c>
      <c r="AW161">
        <f t="shared" si="281"/>
        <v>0.15191874027121371</v>
      </c>
      <c r="AX161">
        <f t="shared" si="282"/>
        <v>3.7531952643039435</v>
      </c>
      <c r="AY161" t="str">
        <f t="shared" si="283"/>
        <v>POSITIF</v>
      </c>
      <c r="AZ161">
        <f t="shared" si="284"/>
        <v>3</v>
      </c>
      <c r="BA161">
        <f t="shared" si="285"/>
        <v>45</v>
      </c>
      <c r="BB161">
        <f t="shared" si="286"/>
        <v>11</v>
      </c>
      <c r="BC161">
        <f t="shared" si="287"/>
        <v>6.5505614832362613E-2</v>
      </c>
      <c r="BD161">
        <f t="shared" si="288"/>
        <v>1.9814367848669876</v>
      </c>
      <c r="BE161">
        <f t="shared" si="289"/>
        <v>-0.12222152900771403</v>
      </c>
      <c r="BF161">
        <f t="shared" si="290"/>
        <v>1.9428132568574878</v>
      </c>
      <c r="BG161">
        <f t="shared" si="291"/>
        <v>110.44662740348123</v>
      </c>
      <c r="BH161">
        <f t="shared" si="292"/>
        <v>0.58028684309897871</v>
      </c>
      <c r="BI161">
        <f t="shared" si="293"/>
        <v>290.44662740348122</v>
      </c>
      <c r="BJ161">
        <f t="shared" si="294"/>
        <v>290</v>
      </c>
      <c r="BK161">
        <f t="shared" si="295"/>
        <v>26</v>
      </c>
      <c r="BL161">
        <f t="shared" si="296"/>
        <v>47</v>
      </c>
      <c r="BM161">
        <f t="shared" si="297"/>
        <v>63.811566955099387</v>
      </c>
      <c r="BN161" t="str">
        <f t="shared" si="298"/>
        <v>POSITIF</v>
      </c>
      <c r="BO161">
        <f t="shared" si="299"/>
        <v>63</v>
      </c>
      <c r="BP161">
        <f t="shared" si="300"/>
        <v>48</v>
      </c>
      <c r="BQ161">
        <f t="shared" si="301"/>
        <v>41</v>
      </c>
    </row>
    <row r="162" spans="1:70">
      <c r="A162">
        <f t="shared" ref="A162" si="321">A160</f>
        <v>-7.0027777777777782</v>
      </c>
      <c r="B162">
        <f t="shared" si="318"/>
        <v>111.315</v>
      </c>
      <c r="C162">
        <f>INT(G3/15)</f>
        <v>7</v>
      </c>
      <c r="D162">
        <f>L3</f>
        <v>2014</v>
      </c>
      <c r="E162">
        <f>L2</f>
        <v>3</v>
      </c>
      <c r="F162">
        <f>L4</f>
        <v>30</v>
      </c>
      <c r="H162">
        <v>13</v>
      </c>
      <c r="I162">
        <v>30</v>
      </c>
      <c r="J162">
        <f t="shared" si="212"/>
        <v>13.5</v>
      </c>
      <c r="L162">
        <f t="shared" si="249"/>
        <v>20</v>
      </c>
      <c r="M162">
        <f t="shared" si="250"/>
        <v>-13</v>
      </c>
      <c r="N162">
        <f t="shared" si="251"/>
        <v>2456746.7708333335</v>
      </c>
      <c r="O162">
        <f t="shared" si="236"/>
        <v>7.945056621748444E-4</v>
      </c>
      <c r="P162">
        <f t="shared" si="213"/>
        <v>2456746.7716278392</v>
      </c>
      <c r="Q162">
        <f t="shared" si="214"/>
        <v>0.14241674545760954</v>
      </c>
      <c r="R162">
        <f t="shared" si="252"/>
        <v>7.5785388845979469</v>
      </c>
      <c r="S162">
        <f t="shared" si="253"/>
        <v>84.396683290782676</v>
      </c>
      <c r="T162">
        <f t="shared" si="254"/>
        <v>1.9083515704200411</v>
      </c>
      <c r="U162">
        <f t="shared" si="255"/>
        <v>0.13227045602665274</v>
      </c>
      <c r="V162">
        <f t="shared" si="256"/>
        <v>1.4730000011870406</v>
      </c>
      <c r="W162">
        <f t="shared" si="257"/>
        <v>1.6702618496690781E-2</v>
      </c>
      <c r="X162">
        <f t="shared" si="258"/>
        <v>9.4868904550179884</v>
      </c>
      <c r="Y162">
        <f t="shared" si="259"/>
        <v>86.305034861202714</v>
      </c>
      <c r="Z162">
        <f t="shared" si="260"/>
        <v>1.5063070193764747</v>
      </c>
      <c r="AA162">
        <f t="shared" si="261"/>
        <v>209.59112857924711</v>
      </c>
      <c r="AB162">
        <f t="shared" si="262"/>
        <v>3.6580552766786472</v>
      </c>
      <c r="AC162">
        <f t="shared" si="263"/>
        <v>23.43743909843122</v>
      </c>
      <c r="AD162">
        <f t="shared" si="264"/>
        <v>-2.0694126847646496E-3</v>
      </c>
      <c r="AE162">
        <f t="shared" si="265"/>
        <v>23.435369685746455</v>
      </c>
      <c r="AF162">
        <f t="shared" si="266"/>
        <v>2456746.5</v>
      </c>
      <c r="AG162">
        <f t="shared" si="267"/>
        <v>0.14240930869267626</v>
      </c>
      <c r="AH162">
        <f t="shared" si="268"/>
        <v>12.487026798683871</v>
      </c>
      <c r="AI162">
        <f t="shared" si="269"/>
        <v>19.00482320945887</v>
      </c>
      <c r="AJ162">
        <f t="shared" si="270"/>
        <v>0.40902436243834445</v>
      </c>
      <c r="AK162">
        <f t="shared" si="271"/>
        <v>2.4258232094588692</v>
      </c>
      <c r="AL162">
        <f t="shared" si="303"/>
        <v>27.673560340302682</v>
      </c>
      <c r="AM162">
        <f t="shared" si="272"/>
        <v>0.48299474368760426</v>
      </c>
      <c r="AN162">
        <f t="shared" si="273"/>
        <v>0.99864710266210222</v>
      </c>
      <c r="AO162" t="s">
        <v>137</v>
      </c>
      <c r="AP162">
        <f t="shared" si="274"/>
        <v>9.4835608535868552</v>
      </c>
      <c r="AQ162">
        <f t="shared" si="275"/>
        <v>9</v>
      </c>
      <c r="AR162">
        <f t="shared" si="276"/>
        <v>29</v>
      </c>
      <c r="AS162">
        <f t="shared" si="277"/>
        <v>0</v>
      </c>
      <c r="AT162">
        <f t="shared" si="278"/>
        <v>0.16551936170833451</v>
      </c>
      <c r="AU162">
        <f t="shared" si="279"/>
        <v>8.7137878015803558</v>
      </c>
      <c r="AV162" s="18">
        <f t="shared" si="280"/>
        <v>0.5809191867720237</v>
      </c>
      <c r="AW162">
        <f t="shared" si="281"/>
        <v>0.15208428745769556</v>
      </c>
      <c r="AX162">
        <f t="shared" si="282"/>
        <v>3.7572419664933028</v>
      </c>
      <c r="AY162" t="str">
        <f t="shared" si="283"/>
        <v>POSITIF</v>
      </c>
      <c r="AZ162">
        <f t="shared" si="284"/>
        <v>3</v>
      </c>
      <c r="BA162">
        <f t="shared" si="285"/>
        <v>45</v>
      </c>
      <c r="BB162">
        <f t="shared" si="286"/>
        <v>26</v>
      </c>
      <c r="BC162">
        <f t="shared" si="287"/>
        <v>6.5576243109414595E-2</v>
      </c>
      <c r="BD162">
        <f t="shared" si="288"/>
        <v>1.9276572959141431</v>
      </c>
      <c r="BE162">
        <f t="shared" si="289"/>
        <v>-0.12222152900771403</v>
      </c>
      <c r="BF162">
        <f t="shared" si="290"/>
        <v>1.9428132568574878</v>
      </c>
      <c r="BG162">
        <f t="shared" si="291"/>
        <v>107.98832649702953</v>
      </c>
      <c r="BH162">
        <f t="shared" si="292"/>
        <v>0.5809191867720237</v>
      </c>
      <c r="BI162">
        <f t="shared" si="293"/>
        <v>287.98832649702956</v>
      </c>
      <c r="BJ162">
        <f t="shared" si="294"/>
        <v>287</v>
      </c>
      <c r="BK162">
        <f t="shared" si="295"/>
        <v>59</v>
      </c>
      <c r="BL162">
        <f t="shared" si="296"/>
        <v>17</v>
      </c>
      <c r="BM162">
        <f t="shared" si="297"/>
        <v>60.35690572802762</v>
      </c>
      <c r="BN162" t="str">
        <f t="shared" si="298"/>
        <v>POSITIF</v>
      </c>
      <c r="BO162">
        <f t="shared" si="299"/>
        <v>60</v>
      </c>
      <c r="BP162">
        <f t="shared" si="300"/>
        <v>21</v>
      </c>
      <c r="BQ162">
        <f t="shared" si="301"/>
        <v>24</v>
      </c>
    </row>
    <row r="163" spans="1:70">
      <c r="A163">
        <f t="shared" ref="A163" si="322">A161</f>
        <v>-7.0027777777777782</v>
      </c>
      <c r="B163">
        <f t="shared" si="318"/>
        <v>111.315</v>
      </c>
      <c r="C163">
        <f>INT(G3/15)</f>
        <v>7</v>
      </c>
      <c r="D163">
        <f>L3</f>
        <v>2014</v>
      </c>
      <c r="E163">
        <f>L2</f>
        <v>3</v>
      </c>
      <c r="F163">
        <f>L4</f>
        <v>30</v>
      </c>
      <c r="H163">
        <v>13</v>
      </c>
      <c r="I163">
        <v>45</v>
      </c>
      <c r="J163">
        <f t="shared" si="212"/>
        <v>13.75</v>
      </c>
      <c r="L163">
        <f t="shared" si="249"/>
        <v>20</v>
      </c>
      <c r="M163">
        <f t="shared" si="250"/>
        <v>-13</v>
      </c>
      <c r="N163">
        <f t="shared" si="251"/>
        <v>2456746.78125</v>
      </c>
      <c r="O163">
        <f t="shared" si="236"/>
        <v>7.945056621748444E-4</v>
      </c>
      <c r="P163">
        <f t="shared" si="213"/>
        <v>2456746.7820445057</v>
      </c>
      <c r="Q163">
        <f t="shared" si="214"/>
        <v>0.14241703065039563</v>
      </c>
      <c r="R163">
        <f t="shared" si="252"/>
        <v>7.5888060444376606</v>
      </c>
      <c r="S163">
        <f t="shared" si="253"/>
        <v>84.40694996023376</v>
      </c>
      <c r="T163">
        <f t="shared" si="254"/>
        <v>1.9083779817086701</v>
      </c>
      <c r="U163">
        <f t="shared" si="255"/>
        <v>0.1324496517706843</v>
      </c>
      <c r="V163">
        <f t="shared" si="256"/>
        <v>1.4731791883721759</v>
      </c>
      <c r="W163">
        <f t="shared" si="257"/>
        <v>1.6702618484712686E-2</v>
      </c>
      <c r="X163">
        <f t="shared" si="258"/>
        <v>9.4971840261463303</v>
      </c>
      <c r="Y163">
        <f t="shared" si="259"/>
        <v>86.315327941942428</v>
      </c>
      <c r="Z163">
        <f t="shared" si="260"/>
        <v>1.5064866675255564</v>
      </c>
      <c r="AA163">
        <f t="shared" si="261"/>
        <v>209.59057697753846</v>
      </c>
      <c r="AB163">
        <f t="shared" si="262"/>
        <v>3.6580456494126716</v>
      </c>
      <c r="AC163">
        <f t="shared" si="263"/>
        <v>23.437439094722528</v>
      </c>
      <c r="AD163">
        <f t="shared" si="264"/>
        <v>-2.0694396806035802E-3</v>
      </c>
      <c r="AE163">
        <f t="shared" si="265"/>
        <v>23.435369655041924</v>
      </c>
      <c r="AF163">
        <f t="shared" si="266"/>
        <v>2456746.5</v>
      </c>
      <c r="AG163">
        <f t="shared" si="267"/>
        <v>0.14240930869267626</v>
      </c>
      <c r="AH163">
        <f t="shared" si="268"/>
        <v>12.487026798683871</v>
      </c>
      <c r="AI163">
        <f t="shared" si="269"/>
        <v>19.255507686796371</v>
      </c>
      <c r="AJ163">
        <f t="shared" si="270"/>
        <v>0.40902436190244928</v>
      </c>
      <c r="AK163">
        <f t="shared" si="271"/>
        <v>2.67650768679637</v>
      </c>
      <c r="AL163">
        <f t="shared" si="303"/>
        <v>31.424342314014304</v>
      </c>
      <c r="AM163">
        <f t="shared" si="272"/>
        <v>0.54845823865332344</v>
      </c>
      <c r="AN163">
        <f t="shared" si="273"/>
        <v>0.99865008978028957</v>
      </c>
      <c r="AO163" t="s">
        <v>137</v>
      </c>
      <c r="AP163">
        <f t="shared" si="274"/>
        <v>9.4938543846988637</v>
      </c>
      <c r="AQ163">
        <f t="shared" si="275"/>
        <v>9</v>
      </c>
      <c r="AR163">
        <f t="shared" si="276"/>
        <v>29</v>
      </c>
      <c r="AS163">
        <f t="shared" si="277"/>
        <v>37</v>
      </c>
      <c r="AT163">
        <f t="shared" si="278"/>
        <v>0.16569901771789552</v>
      </c>
      <c r="AU163">
        <f t="shared" si="279"/>
        <v>8.7232729879312458</v>
      </c>
      <c r="AV163" s="18">
        <f t="shared" si="280"/>
        <v>0.58155153252874969</v>
      </c>
      <c r="AW163">
        <f t="shared" si="281"/>
        <v>0.15224983518968382</v>
      </c>
      <c r="AX163">
        <f t="shared" si="282"/>
        <v>3.7612885417882365</v>
      </c>
      <c r="AY163" t="str">
        <f t="shared" si="283"/>
        <v>POSITIF</v>
      </c>
      <c r="AZ163">
        <f t="shared" si="284"/>
        <v>3</v>
      </c>
      <c r="BA163">
        <f t="shared" si="285"/>
        <v>45</v>
      </c>
      <c r="BB163">
        <f t="shared" si="286"/>
        <v>40</v>
      </c>
      <c r="BC163">
        <f t="shared" si="287"/>
        <v>6.5646869171741049E-2</v>
      </c>
      <c r="BD163">
        <f t="shared" si="288"/>
        <v>1.8847518510917998</v>
      </c>
      <c r="BE163">
        <f t="shared" si="289"/>
        <v>-0.12222152900771403</v>
      </c>
      <c r="BF163">
        <f t="shared" si="290"/>
        <v>1.9428132568574878</v>
      </c>
      <c r="BG163">
        <f t="shared" si="291"/>
        <v>105.98056028869628</v>
      </c>
      <c r="BH163">
        <f t="shared" si="292"/>
        <v>0.58155153252874969</v>
      </c>
      <c r="BI163">
        <f t="shared" si="293"/>
        <v>285.98056028869627</v>
      </c>
      <c r="BJ163">
        <f t="shared" si="294"/>
        <v>285</v>
      </c>
      <c r="BK163">
        <f t="shared" si="295"/>
        <v>58</v>
      </c>
      <c r="BL163">
        <f t="shared" si="296"/>
        <v>50</v>
      </c>
      <c r="BM163">
        <f t="shared" si="297"/>
        <v>56.839503395571008</v>
      </c>
      <c r="BN163" t="str">
        <f t="shared" si="298"/>
        <v>POSITIF</v>
      </c>
      <c r="BO163">
        <f t="shared" si="299"/>
        <v>56</v>
      </c>
      <c r="BP163">
        <f t="shared" si="300"/>
        <v>50</v>
      </c>
      <c r="BQ163">
        <f t="shared" si="301"/>
        <v>22</v>
      </c>
    </row>
    <row r="164" spans="1:70">
      <c r="A164">
        <f t="shared" ref="A164" si="323">A162</f>
        <v>-7.0027777777777782</v>
      </c>
      <c r="B164">
        <f t="shared" si="318"/>
        <v>111.315</v>
      </c>
      <c r="C164">
        <f>INT(G3/15)</f>
        <v>7</v>
      </c>
      <c r="D164">
        <f>L3</f>
        <v>2014</v>
      </c>
      <c r="E164">
        <f>L2</f>
        <v>3</v>
      </c>
      <c r="F164">
        <f>L4</f>
        <v>30</v>
      </c>
      <c r="H164">
        <v>14</v>
      </c>
      <c r="I164">
        <v>0</v>
      </c>
      <c r="J164">
        <f t="shared" si="212"/>
        <v>14</v>
      </c>
      <c r="L164">
        <f t="shared" si="249"/>
        <v>20</v>
      </c>
      <c r="M164">
        <f t="shared" si="250"/>
        <v>-13</v>
      </c>
      <c r="N164">
        <f t="shared" si="251"/>
        <v>2456746.791666667</v>
      </c>
      <c r="O164">
        <f t="shared" si="236"/>
        <v>7.945056621748444E-4</v>
      </c>
      <c r="P164">
        <f t="shared" si="213"/>
        <v>2456746.7924611727</v>
      </c>
      <c r="Q164">
        <f t="shared" si="214"/>
        <v>0.14241731584319445</v>
      </c>
      <c r="R164">
        <f t="shared" si="252"/>
        <v>7.5990732047366691</v>
      </c>
      <c r="S164">
        <f t="shared" si="253"/>
        <v>84.417216630144139</v>
      </c>
      <c r="T164">
        <f t="shared" si="254"/>
        <v>1.908404331426055</v>
      </c>
      <c r="U164">
        <f t="shared" si="255"/>
        <v>0.13262884752273205</v>
      </c>
      <c r="V164">
        <f t="shared" si="256"/>
        <v>1.4733583755653274</v>
      </c>
      <c r="W164">
        <f t="shared" si="257"/>
        <v>1.6702618472734587E-2</v>
      </c>
      <c r="X164">
        <f t="shared" si="258"/>
        <v>9.5074775361627246</v>
      </c>
      <c r="Y164">
        <f t="shared" si="259"/>
        <v>86.325620961570195</v>
      </c>
      <c r="Z164">
        <f t="shared" si="260"/>
        <v>1.5066663146080332</v>
      </c>
      <c r="AA164">
        <f t="shared" si="261"/>
        <v>209.59002537580514</v>
      </c>
      <c r="AB164">
        <f t="shared" si="262"/>
        <v>3.6580360221462653</v>
      </c>
      <c r="AC164">
        <f t="shared" si="263"/>
        <v>23.437439091013832</v>
      </c>
      <c r="AD164">
        <f t="shared" si="264"/>
        <v>-2.0694666958654129E-3</v>
      </c>
      <c r="AE164">
        <f t="shared" si="265"/>
        <v>23.435369624317968</v>
      </c>
      <c r="AF164">
        <f t="shared" si="266"/>
        <v>2456746.5</v>
      </c>
      <c r="AG164">
        <f t="shared" si="267"/>
        <v>0.14240930869267626</v>
      </c>
      <c r="AH164">
        <f t="shared" si="268"/>
        <v>12.487026798683871</v>
      </c>
      <c r="AI164">
        <f t="shared" si="269"/>
        <v>19.506192164133871</v>
      </c>
      <c r="AJ164">
        <f t="shared" si="270"/>
        <v>0.40902436136621512</v>
      </c>
      <c r="AK164">
        <f t="shared" si="271"/>
        <v>2.9271921641338707</v>
      </c>
      <c r="AL164">
        <f t="shared" si="303"/>
        <v>35.175124255954508</v>
      </c>
      <c r="AM164">
        <f t="shared" si="272"/>
        <v>0.6139217330645268</v>
      </c>
      <c r="AN164">
        <f t="shared" si="273"/>
        <v>0.99865307693316585</v>
      </c>
      <c r="AO164" t="s">
        <v>137</v>
      </c>
      <c r="AP164">
        <f t="shared" si="274"/>
        <v>9.5041478546987026</v>
      </c>
      <c r="AQ164">
        <f t="shared" si="275"/>
        <v>9</v>
      </c>
      <c r="AR164">
        <f t="shared" si="276"/>
        <v>30</v>
      </c>
      <c r="AS164">
        <f t="shared" si="277"/>
        <v>14</v>
      </c>
      <c r="AT164">
        <f t="shared" si="278"/>
        <v>0.16587867266084799</v>
      </c>
      <c r="AU164">
        <f t="shared" si="279"/>
        <v>8.7327582060535551</v>
      </c>
      <c r="AV164" s="18">
        <f t="shared" si="280"/>
        <v>0.58218388040357039</v>
      </c>
      <c r="AW164">
        <f t="shared" si="281"/>
        <v>0.15241538347618794</v>
      </c>
      <c r="AX164">
        <f t="shared" si="282"/>
        <v>3.7653349902596718</v>
      </c>
      <c r="AY164" t="str">
        <f t="shared" si="283"/>
        <v>POSITIF</v>
      </c>
      <c r="AZ164">
        <f t="shared" si="284"/>
        <v>3</v>
      </c>
      <c r="BA164">
        <f t="shared" si="285"/>
        <v>45</v>
      </c>
      <c r="BB164">
        <f t="shared" si="286"/>
        <v>55</v>
      </c>
      <c r="BC164">
        <f t="shared" si="287"/>
        <v>6.5717493020579887E-2</v>
      </c>
      <c r="BD164">
        <f t="shared" si="288"/>
        <v>1.8497097201461024</v>
      </c>
      <c r="BE164">
        <f t="shared" si="289"/>
        <v>-0.12222152900771403</v>
      </c>
      <c r="BF164">
        <f t="shared" si="290"/>
        <v>1.9428132568574878</v>
      </c>
      <c r="BG164">
        <f t="shared" si="291"/>
        <v>104.30711273125186</v>
      </c>
      <c r="BH164">
        <f t="shared" si="292"/>
        <v>0.58218388040357039</v>
      </c>
      <c r="BI164">
        <f t="shared" si="293"/>
        <v>284.30711273125189</v>
      </c>
      <c r="BJ164">
        <f t="shared" si="294"/>
        <v>284</v>
      </c>
      <c r="BK164">
        <f t="shared" si="295"/>
        <v>18</v>
      </c>
      <c r="BL164">
        <f t="shared" si="296"/>
        <v>25</v>
      </c>
      <c r="BM164">
        <f t="shared" si="297"/>
        <v>53.277403899465519</v>
      </c>
      <c r="BN164" t="str">
        <f t="shared" si="298"/>
        <v>POSITIF</v>
      </c>
      <c r="BO164">
        <f t="shared" si="299"/>
        <v>53</v>
      </c>
      <c r="BP164">
        <f t="shared" si="300"/>
        <v>16</v>
      </c>
      <c r="BQ164">
        <f t="shared" si="301"/>
        <v>38</v>
      </c>
    </row>
    <row r="165" spans="1:70">
      <c r="A165">
        <f t="shared" ref="A165" si="324">A163</f>
        <v>-7.0027777777777782</v>
      </c>
      <c r="B165">
        <f t="shared" si="318"/>
        <v>111.315</v>
      </c>
      <c r="C165">
        <f>INT(G3/15)</f>
        <v>7</v>
      </c>
      <c r="D165">
        <f>L3</f>
        <v>2014</v>
      </c>
      <c r="E165">
        <f>L2</f>
        <v>3</v>
      </c>
      <c r="F165">
        <f>L4</f>
        <v>30</v>
      </c>
      <c r="H165">
        <v>14</v>
      </c>
      <c r="I165">
        <v>15</v>
      </c>
      <c r="J165">
        <f t="shared" si="212"/>
        <v>14.25</v>
      </c>
      <c r="L165">
        <f t="shared" si="249"/>
        <v>20</v>
      </c>
      <c r="M165">
        <f t="shared" si="250"/>
        <v>-13</v>
      </c>
      <c r="N165">
        <f t="shared" si="251"/>
        <v>2456746.8020833335</v>
      </c>
      <c r="O165">
        <f t="shared" si="236"/>
        <v>7.945056621748444E-4</v>
      </c>
      <c r="P165">
        <f t="shared" si="213"/>
        <v>2456746.8028778392</v>
      </c>
      <c r="Q165">
        <f t="shared" si="214"/>
        <v>0.14241760103598053</v>
      </c>
      <c r="R165">
        <f t="shared" si="252"/>
        <v>7.6093403645772923</v>
      </c>
      <c r="S165">
        <f t="shared" si="253"/>
        <v>84.427483299595224</v>
      </c>
      <c r="T165">
        <f t="shared" si="254"/>
        <v>1.9084306195696776</v>
      </c>
      <c r="U165">
        <f t="shared" si="255"/>
        <v>0.13280804326677945</v>
      </c>
      <c r="V165">
        <f t="shared" si="256"/>
        <v>1.4735375627504628</v>
      </c>
      <c r="W165">
        <f t="shared" si="257"/>
        <v>1.6702618460756491E-2</v>
      </c>
      <c r="X165">
        <f t="shared" si="258"/>
        <v>9.5177709841469706</v>
      </c>
      <c r="Y165">
        <f t="shared" si="259"/>
        <v>86.335913919164895</v>
      </c>
      <c r="Z165">
        <f t="shared" si="260"/>
        <v>1.5068459606078288</v>
      </c>
      <c r="AA165">
        <f t="shared" si="261"/>
        <v>209.58947377409649</v>
      </c>
      <c r="AB165">
        <f t="shared" si="262"/>
        <v>3.6580263948802898</v>
      </c>
      <c r="AC165">
        <f t="shared" si="263"/>
        <v>23.437439087305137</v>
      </c>
      <c r="AD165">
        <f t="shared" si="264"/>
        <v>-2.0694937305458208E-3</v>
      </c>
      <c r="AE165">
        <f t="shared" si="265"/>
        <v>23.435369593574592</v>
      </c>
      <c r="AF165">
        <f t="shared" si="266"/>
        <v>2456746.5</v>
      </c>
      <c r="AG165">
        <f t="shared" si="267"/>
        <v>0.14240930869267626</v>
      </c>
      <c r="AH165">
        <f t="shared" si="268"/>
        <v>12.487026798683871</v>
      </c>
      <c r="AI165">
        <f t="shared" si="269"/>
        <v>19.756876641471372</v>
      </c>
      <c r="AJ165">
        <f t="shared" si="270"/>
        <v>0.409024360829642</v>
      </c>
      <c r="AK165">
        <f t="shared" si="271"/>
        <v>3.1778766414713715</v>
      </c>
      <c r="AL165">
        <f t="shared" si="303"/>
        <v>38.925906166879201</v>
      </c>
      <c r="AM165">
        <f t="shared" si="272"/>
        <v>0.67938522693440739</v>
      </c>
      <c r="AN165">
        <f t="shared" si="273"/>
        <v>0.998656064120367</v>
      </c>
      <c r="AO165" t="s">
        <v>137</v>
      </c>
      <c r="AP165">
        <f t="shared" si="274"/>
        <v>9.5144412626661765</v>
      </c>
      <c r="AQ165">
        <f t="shared" si="275"/>
        <v>9</v>
      </c>
      <c r="AR165">
        <f t="shared" si="276"/>
        <v>30</v>
      </c>
      <c r="AS165">
        <f t="shared" si="277"/>
        <v>51</v>
      </c>
      <c r="AT165">
        <f t="shared" si="278"/>
        <v>0.16605832652113142</v>
      </c>
      <c r="AU165">
        <f t="shared" si="279"/>
        <v>8.7422434551913693</v>
      </c>
      <c r="AV165" s="18">
        <f t="shared" si="280"/>
        <v>0.58281623034609131</v>
      </c>
      <c r="AW165">
        <f t="shared" si="281"/>
        <v>0.15258093230401476</v>
      </c>
      <c r="AX165">
        <f t="shared" si="282"/>
        <v>3.7693813114358528</v>
      </c>
      <c r="AY165" t="str">
        <f t="shared" si="283"/>
        <v>POSITIF</v>
      </c>
      <c r="AZ165">
        <f t="shared" si="284"/>
        <v>3</v>
      </c>
      <c r="BA165">
        <f t="shared" si="285"/>
        <v>46</v>
      </c>
      <c r="BB165">
        <f t="shared" si="286"/>
        <v>9</v>
      </c>
      <c r="BC165">
        <f t="shared" si="287"/>
        <v>6.5788114647697418E-2</v>
      </c>
      <c r="BD165">
        <f t="shared" si="288"/>
        <v>1.8205025504092402</v>
      </c>
      <c r="BE165">
        <f t="shared" si="289"/>
        <v>-0.12222152900771403</v>
      </c>
      <c r="BF165">
        <f t="shared" si="290"/>
        <v>1.9428132568574878</v>
      </c>
      <c r="BG165">
        <f t="shared" si="291"/>
        <v>102.88746024199658</v>
      </c>
      <c r="BH165">
        <f t="shared" si="292"/>
        <v>0.58281623034609131</v>
      </c>
      <c r="BI165">
        <f t="shared" si="293"/>
        <v>282.88746024199656</v>
      </c>
      <c r="BJ165">
        <f t="shared" si="294"/>
        <v>282</v>
      </c>
      <c r="BK165">
        <f t="shared" si="295"/>
        <v>53</v>
      </c>
      <c r="BL165">
        <f t="shared" si="296"/>
        <v>14</v>
      </c>
      <c r="BM165">
        <f t="shared" si="297"/>
        <v>49.68247335862079</v>
      </c>
      <c r="BN165" t="str">
        <f t="shared" si="298"/>
        <v>POSITIF</v>
      </c>
      <c r="BO165">
        <f t="shared" si="299"/>
        <v>49</v>
      </c>
      <c r="BP165">
        <f t="shared" si="300"/>
        <v>40</v>
      </c>
      <c r="BQ165">
        <f t="shared" si="301"/>
        <v>56</v>
      </c>
    </row>
    <row r="166" spans="1:70">
      <c r="A166">
        <f t="shared" ref="A166" si="325">A164</f>
        <v>-7.0027777777777782</v>
      </c>
      <c r="B166">
        <f t="shared" si="318"/>
        <v>111.315</v>
      </c>
      <c r="C166">
        <f>INT(G3/15)</f>
        <v>7</v>
      </c>
      <c r="D166">
        <f>L3</f>
        <v>2014</v>
      </c>
      <c r="E166">
        <f>L2</f>
        <v>3</v>
      </c>
      <c r="F166">
        <f>L4</f>
        <v>30</v>
      </c>
      <c r="H166">
        <v>14</v>
      </c>
      <c r="I166">
        <v>30</v>
      </c>
      <c r="J166">
        <f t="shared" si="212"/>
        <v>14.5</v>
      </c>
      <c r="L166">
        <f t="shared" si="249"/>
        <v>20</v>
      </c>
      <c r="M166">
        <f t="shared" si="250"/>
        <v>-13</v>
      </c>
      <c r="N166">
        <f t="shared" si="251"/>
        <v>2456746.8125</v>
      </c>
      <c r="O166">
        <f t="shared" si="236"/>
        <v>7.945056621748444E-4</v>
      </c>
      <c r="P166">
        <f t="shared" si="213"/>
        <v>2456746.8132945057</v>
      </c>
      <c r="Q166">
        <f t="shared" si="214"/>
        <v>0.14241788622876661</v>
      </c>
      <c r="R166">
        <f t="shared" si="252"/>
        <v>7.6196075244179156</v>
      </c>
      <c r="S166">
        <f t="shared" si="253"/>
        <v>84.437749969046308</v>
      </c>
      <c r="T166">
        <f t="shared" si="254"/>
        <v>1.9084568461405604</v>
      </c>
      <c r="U166">
        <f t="shared" si="255"/>
        <v>0.13298723901082685</v>
      </c>
      <c r="V166">
        <f t="shared" si="256"/>
        <v>1.4737167499355981</v>
      </c>
      <c r="W166">
        <f t="shared" si="257"/>
        <v>1.6702618448778392E-2</v>
      </c>
      <c r="X166">
        <f t="shared" si="258"/>
        <v>9.5280643705584751</v>
      </c>
      <c r="Y166">
        <f t="shared" si="259"/>
        <v>86.346206815186875</v>
      </c>
      <c r="Z166">
        <f t="shared" si="260"/>
        <v>1.5070256055329778</v>
      </c>
      <c r="AA166">
        <f t="shared" si="261"/>
        <v>209.58892217238784</v>
      </c>
      <c r="AB166">
        <f t="shared" si="262"/>
        <v>3.6580167676143143</v>
      </c>
      <c r="AC166">
        <f t="shared" si="263"/>
        <v>23.437439083596441</v>
      </c>
      <c r="AD166">
        <f t="shared" si="264"/>
        <v>-2.0695207846440971E-3</v>
      </c>
      <c r="AE166">
        <f t="shared" si="265"/>
        <v>23.435369562811797</v>
      </c>
      <c r="AF166">
        <f t="shared" si="266"/>
        <v>2456746.5</v>
      </c>
      <c r="AG166">
        <f t="shared" si="267"/>
        <v>0.14240930869267626</v>
      </c>
      <c r="AH166">
        <f t="shared" si="268"/>
        <v>12.487026798683871</v>
      </c>
      <c r="AI166">
        <f t="shared" si="269"/>
        <v>20.007561118808873</v>
      </c>
      <c r="AJ166">
        <f t="shared" si="270"/>
        <v>0.40902436029272993</v>
      </c>
      <c r="AK166">
        <f t="shared" si="271"/>
        <v>3.4285611188088723</v>
      </c>
      <c r="AL166">
        <f t="shared" si="303"/>
        <v>42.676688046273043</v>
      </c>
      <c r="AM166">
        <f t="shared" si="272"/>
        <v>0.74484872025397075</v>
      </c>
      <c r="AN166">
        <f t="shared" si="273"/>
        <v>0.99865905134193023</v>
      </c>
      <c r="AO166" t="s">
        <v>137</v>
      </c>
      <c r="AP166">
        <f t="shared" si="274"/>
        <v>9.5247346090606904</v>
      </c>
      <c r="AQ166">
        <f t="shared" si="275"/>
        <v>9</v>
      </c>
      <c r="AR166">
        <f t="shared" si="276"/>
        <v>31</v>
      </c>
      <c r="AS166">
        <f t="shared" si="277"/>
        <v>29</v>
      </c>
      <c r="AT166">
        <f t="shared" si="278"/>
        <v>0.16623797930676398</v>
      </c>
      <c r="AU166">
        <f t="shared" si="279"/>
        <v>8.7517287358600395</v>
      </c>
      <c r="AV166" s="18">
        <f t="shared" si="280"/>
        <v>0.58344858239066932</v>
      </c>
      <c r="AW166">
        <f t="shared" si="281"/>
        <v>0.15274648168215882</v>
      </c>
      <c r="AX166">
        <f t="shared" si="282"/>
        <v>3.7734275053873634</v>
      </c>
      <c r="AY166" t="str">
        <f t="shared" si="283"/>
        <v>POSITIF</v>
      </c>
      <c r="AZ166">
        <f t="shared" si="284"/>
        <v>3</v>
      </c>
      <c r="BA166">
        <f t="shared" si="285"/>
        <v>46</v>
      </c>
      <c r="BB166">
        <f t="shared" si="286"/>
        <v>24</v>
      </c>
      <c r="BC166">
        <f t="shared" si="287"/>
        <v>6.585873405432556E-2</v>
      </c>
      <c r="BD166">
        <f t="shared" si="288"/>
        <v>1.7957249402376021</v>
      </c>
      <c r="BE166">
        <f t="shared" si="289"/>
        <v>-0.12222152900771403</v>
      </c>
      <c r="BF166">
        <f t="shared" si="290"/>
        <v>1.9428132568574878</v>
      </c>
      <c r="BG166">
        <f t="shared" si="291"/>
        <v>101.66432469786632</v>
      </c>
      <c r="BH166">
        <f t="shared" si="292"/>
        <v>0.58344858239066932</v>
      </c>
      <c r="BI166">
        <f t="shared" si="293"/>
        <v>281.66432469786633</v>
      </c>
      <c r="BJ166">
        <f t="shared" si="294"/>
        <v>281</v>
      </c>
      <c r="BK166">
        <f t="shared" si="295"/>
        <v>39</v>
      </c>
      <c r="BL166">
        <f t="shared" si="296"/>
        <v>51</v>
      </c>
      <c r="BM166">
        <f t="shared" si="297"/>
        <v>46.062791409900377</v>
      </c>
      <c r="BN166" t="str">
        <f t="shared" si="298"/>
        <v>POSITIF</v>
      </c>
      <c r="BO166">
        <f t="shared" si="299"/>
        <v>46</v>
      </c>
      <c r="BP166">
        <f t="shared" si="300"/>
        <v>3</v>
      </c>
      <c r="BQ166">
        <f t="shared" si="301"/>
        <v>46</v>
      </c>
    </row>
    <row r="167" spans="1:70">
      <c r="A167">
        <f t="shared" ref="A167" si="326">A165</f>
        <v>-7.0027777777777782</v>
      </c>
      <c r="B167">
        <f t="shared" si="318"/>
        <v>111.315</v>
      </c>
      <c r="C167">
        <f>INT(G3/15)</f>
        <v>7</v>
      </c>
      <c r="D167">
        <f>L3</f>
        <v>2014</v>
      </c>
      <c r="E167">
        <f>L2</f>
        <v>3</v>
      </c>
      <c r="F167">
        <f>L4</f>
        <v>30</v>
      </c>
      <c r="H167">
        <v>14</v>
      </c>
      <c r="I167">
        <v>45</v>
      </c>
      <c r="J167">
        <f t="shared" si="212"/>
        <v>14.75</v>
      </c>
      <c r="L167">
        <f t="shared" si="249"/>
        <v>20</v>
      </c>
      <c r="M167">
        <f t="shared" si="250"/>
        <v>-13</v>
      </c>
      <c r="N167">
        <f t="shared" si="251"/>
        <v>2456746.822916667</v>
      </c>
      <c r="O167">
        <f t="shared" si="236"/>
        <v>7.945056621748444E-4</v>
      </c>
      <c r="P167">
        <f t="shared" si="213"/>
        <v>2456746.8237111727</v>
      </c>
      <c r="Q167">
        <f t="shared" si="214"/>
        <v>0.14241817142156543</v>
      </c>
      <c r="R167">
        <f t="shared" si="252"/>
        <v>7.6298746847169241</v>
      </c>
      <c r="S167">
        <f t="shared" si="253"/>
        <v>84.448016638956688</v>
      </c>
      <c r="T167">
        <f t="shared" si="254"/>
        <v>1.9084830111397166</v>
      </c>
      <c r="U167">
        <f t="shared" si="255"/>
        <v>0.1331664347628746</v>
      </c>
      <c r="V167">
        <f t="shared" si="256"/>
        <v>1.4738959371287497</v>
      </c>
      <c r="W167">
        <f t="shared" si="257"/>
        <v>1.6702618436800296E-2</v>
      </c>
      <c r="X167">
        <f t="shared" si="258"/>
        <v>9.5383576958566412</v>
      </c>
      <c r="Y167">
        <f t="shared" si="259"/>
        <v>86.35649965009641</v>
      </c>
      <c r="Z167">
        <f t="shared" si="260"/>
        <v>1.5072052493915136</v>
      </c>
      <c r="AA167">
        <f t="shared" si="261"/>
        <v>209.58837057065458</v>
      </c>
      <c r="AB167">
        <f t="shared" si="262"/>
        <v>3.6580071403479089</v>
      </c>
      <c r="AC167">
        <f t="shared" si="263"/>
        <v>23.437439079887746</v>
      </c>
      <c r="AD167">
        <f t="shared" si="264"/>
        <v>-2.0695478581595362E-3</v>
      </c>
      <c r="AE167">
        <f t="shared" si="265"/>
        <v>23.435369532029586</v>
      </c>
      <c r="AF167">
        <f t="shared" si="266"/>
        <v>2456746.5</v>
      </c>
      <c r="AG167">
        <f t="shared" si="267"/>
        <v>0.14240930869267626</v>
      </c>
      <c r="AH167">
        <f t="shared" si="268"/>
        <v>12.487026798683871</v>
      </c>
      <c r="AI167">
        <f t="shared" si="269"/>
        <v>20.25824559614637</v>
      </c>
      <c r="AJ167">
        <f t="shared" si="270"/>
        <v>0.40902435975547896</v>
      </c>
      <c r="AK167">
        <f t="shared" si="271"/>
        <v>3.6792455961463695</v>
      </c>
      <c r="AL167">
        <f t="shared" si="303"/>
        <v>46.427469893620625</v>
      </c>
      <c r="AM167">
        <f t="shared" si="272"/>
        <v>0.81031221301422141</v>
      </c>
      <c r="AN167">
        <f t="shared" si="273"/>
        <v>0.99866203859789227</v>
      </c>
      <c r="AO167" t="s">
        <v>137</v>
      </c>
      <c r="AP167">
        <f t="shared" si="274"/>
        <v>9.5350278943416455</v>
      </c>
      <c r="AQ167">
        <f t="shared" si="275"/>
        <v>9</v>
      </c>
      <c r="AR167">
        <f t="shared" si="276"/>
        <v>32</v>
      </c>
      <c r="AS167">
        <f t="shared" si="277"/>
        <v>6</v>
      </c>
      <c r="AT167">
        <f t="shared" si="278"/>
        <v>0.16641763102576371</v>
      </c>
      <c r="AU167">
        <f t="shared" si="279"/>
        <v>8.7612140485749208</v>
      </c>
      <c r="AV167" s="18">
        <f t="shared" si="280"/>
        <v>0.58408093657166138</v>
      </c>
      <c r="AW167">
        <f t="shared" si="281"/>
        <v>0.15291203161961478</v>
      </c>
      <c r="AX167">
        <f t="shared" si="282"/>
        <v>3.7774735721847748</v>
      </c>
      <c r="AY167" t="str">
        <f t="shared" si="283"/>
        <v>POSITIF</v>
      </c>
      <c r="AZ167">
        <f t="shared" si="284"/>
        <v>3</v>
      </c>
      <c r="BA167">
        <f t="shared" si="285"/>
        <v>46</v>
      </c>
      <c r="BB167">
        <f t="shared" si="286"/>
        <v>38</v>
      </c>
      <c r="BC167">
        <f t="shared" si="287"/>
        <v>6.5929351241696008E-2</v>
      </c>
      <c r="BD167">
        <f t="shared" si="288"/>
        <v>1.7743771977943568</v>
      </c>
      <c r="BE167">
        <f t="shared" si="289"/>
        <v>-0.12222152900771403</v>
      </c>
      <c r="BF167">
        <f t="shared" si="290"/>
        <v>1.9428132568574878</v>
      </c>
      <c r="BG167">
        <f t="shared" si="291"/>
        <v>100.59597327955609</v>
      </c>
      <c r="BH167">
        <f t="shared" si="292"/>
        <v>0.58408093657166138</v>
      </c>
      <c r="BI167">
        <f t="shared" si="293"/>
        <v>280.59597327955612</v>
      </c>
      <c r="BJ167">
        <f t="shared" si="294"/>
        <v>280</v>
      </c>
      <c r="BK167">
        <f t="shared" si="295"/>
        <v>35</v>
      </c>
      <c r="BL167">
        <f t="shared" si="296"/>
        <v>45</v>
      </c>
      <c r="BM167">
        <f t="shared" si="297"/>
        <v>42.424029843713321</v>
      </c>
      <c r="BN167" t="str">
        <f t="shared" si="298"/>
        <v>POSITIF</v>
      </c>
      <c r="BO167">
        <f t="shared" si="299"/>
        <v>42</v>
      </c>
      <c r="BP167">
        <f t="shared" si="300"/>
        <v>25</v>
      </c>
      <c r="BQ167">
        <f t="shared" si="301"/>
        <v>26</v>
      </c>
    </row>
    <row r="168" spans="1:70">
      <c r="A168">
        <f t="shared" ref="A168" si="327">A166</f>
        <v>-7.0027777777777782</v>
      </c>
      <c r="B168">
        <f t="shared" si="318"/>
        <v>111.315</v>
      </c>
      <c r="C168">
        <f>INT(G3/15)</f>
        <v>7</v>
      </c>
      <c r="D168">
        <f>L3</f>
        <v>2014</v>
      </c>
      <c r="E168">
        <f>L2</f>
        <v>3</v>
      </c>
      <c r="F168">
        <f>L4</f>
        <v>30</v>
      </c>
      <c r="H168">
        <v>15</v>
      </c>
      <c r="I168">
        <v>0</v>
      </c>
      <c r="J168">
        <f t="shared" si="212"/>
        <v>15</v>
      </c>
      <c r="L168">
        <f t="shared" si="249"/>
        <v>20</v>
      </c>
      <c r="M168">
        <f t="shared" si="250"/>
        <v>-13</v>
      </c>
      <c r="N168">
        <f t="shared" si="251"/>
        <v>2456746.8333333335</v>
      </c>
      <c r="O168">
        <f t="shared" si="236"/>
        <v>7.945056621748444E-4</v>
      </c>
      <c r="P168">
        <f t="shared" si="213"/>
        <v>2456746.8341278392</v>
      </c>
      <c r="Q168">
        <f t="shared" si="214"/>
        <v>0.14241845661435151</v>
      </c>
      <c r="R168">
        <f t="shared" si="252"/>
        <v>7.6401418445566378</v>
      </c>
      <c r="S168">
        <f t="shared" si="253"/>
        <v>84.458283308407772</v>
      </c>
      <c r="T168">
        <f t="shared" si="254"/>
        <v>1.9085091145646511</v>
      </c>
      <c r="U168">
        <f t="shared" si="255"/>
        <v>0.13334563050690615</v>
      </c>
      <c r="V168">
        <f t="shared" si="256"/>
        <v>1.474075124313885</v>
      </c>
      <c r="W168">
        <f t="shared" si="257"/>
        <v>1.6702618424822197E-2</v>
      </c>
      <c r="X168">
        <f t="shared" si="258"/>
        <v>9.5486509591212894</v>
      </c>
      <c r="Y168">
        <f t="shared" si="259"/>
        <v>86.366792422972424</v>
      </c>
      <c r="Z168">
        <f t="shared" si="260"/>
        <v>1.5073848921673598</v>
      </c>
      <c r="AA168">
        <f t="shared" si="261"/>
        <v>209.58781896894592</v>
      </c>
      <c r="AB168">
        <f t="shared" si="262"/>
        <v>3.6579975130819333</v>
      </c>
      <c r="AC168">
        <f t="shared" si="263"/>
        <v>23.43743907617905</v>
      </c>
      <c r="AD168">
        <f t="shared" si="264"/>
        <v>-2.0695749510877999E-3</v>
      </c>
      <c r="AE168">
        <f t="shared" si="265"/>
        <v>23.435369501227964</v>
      </c>
      <c r="AF168">
        <f t="shared" si="266"/>
        <v>2456746.5</v>
      </c>
      <c r="AG168">
        <f t="shared" si="267"/>
        <v>0.14240930869267626</v>
      </c>
      <c r="AH168">
        <f t="shared" si="268"/>
        <v>12.487026798683871</v>
      </c>
      <c r="AI168">
        <f t="shared" si="269"/>
        <v>20.508930073483871</v>
      </c>
      <c r="AJ168">
        <f t="shared" si="270"/>
        <v>0.40902435921788927</v>
      </c>
      <c r="AK168">
        <f t="shared" si="271"/>
        <v>3.9299300734838702</v>
      </c>
      <c r="AL168">
        <f t="shared" si="303"/>
        <v>50.17825170967798</v>
      </c>
      <c r="AM168">
        <f t="shared" si="272"/>
        <v>0.87577570522835457</v>
      </c>
      <c r="AN168">
        <f t="shared" si="273"/>
        <v>0.99866502588788952</v>
      </c>
      <c r="AO168" t="s">
        <v>137</v>
      </c>
      <c r="AP168">
        <f t="shared" si="274"/>
        <v>9.5453211175888661</v>
      </c>
      <c r="AQ168">
        <f t="shared" si="275"/>
        <v>9</v>
      </c>
      <c r="AR168">
        <f t="shared" si="276"/>
        <v>32</v>
      </c>
      <c r="AS168">
        <f t="shared" si="277"/>
        <v>43</v>
      </c>
      <c r="AT168">
        <f t="shared" si="278"/>
        <v>0.16659728166207052</v>
      </c>
      <c r="AU168">
        <f t="shared" si="279"/>
        <v>8.7706993925800667</v>
      </c>
      <c r="AV168" s="18">
        <f t="shared" si="280"/>
        <v>0.58471329283867113</v>
      </c>
      <c r="AW168">
        <f t="shared" si="281"/>
        <v>0.15307758210318889</v>
      </c>
      <c r="AX168">
        <f t="shared" si="282"/>
        <v>3.7815195113563744</v>
      </c>
      <c r="AY168" t="str">
        <f t="shared" si="283"/>
        <v>POSITIF</v>
      </c>
      <c r="AZ168">
        <f t="shared" si="284"/>
        <v>3</v>
      </c>
      <c r="BA168">
        <f t="shared" si="285"/>
        <v>46</v>
      </c>
      <c r="BB168">
        <f t="shared" si="286"/>
        <v>53</v>
      </c>
      <c r="BC168">
        <f t="shared" si="287"/>
        <v>6.5999966201575833E-2</v>
      </c>
      <c r="BD168">
        <f t="shared" si="288"/>
        <v>1.755730947976492</v>
      </c>
      <c r="BE168">
        <f t="shared" si="289"/>
        <v>-0.12222152900771403</v>
      </c>
      <c r="BF168">
        <f t="shared" si="290"/>
        <v>1.9428132568574878</v>
      </c>
      <c r="BG168">
        <f t="shared" si="291"/>
        <v>99.65133006127877</v>
      </c>
      <c r="BH168">
        <f t="shared" si="292"/>
        <v>0.58471329283867113</v>
      </c>
      <c r="BI168">
        <f t="shared" si="293"/>
        <v>279.65133006127877</v>
      </c>
      <c r="BJ168">
        <f t="shared" si="294"/>
        <v>279</v>
      </c>
      <c r="BK168">
        <f t="shared" si="295"/>
        <v>39</v>
      </c>
      <c r="BL168">
        <f t="shared" si="296"/>
        <v>4</v>
      </c>
      <c r="BM168">
        <f t="shared" si="297"/>
        <v>38.770277861430358</v>
      </c>
      <c r="BN168" t="str">
        <f t="shared" si="298"/>
        <v>POSITIF</v>
      </c>
      <c r="BO168">
        <f t="shared" si="299"/>
        <v>38</v>
      </c>
      <c r="BP168">
        <f t="shared" si="300"/>
        <v>46</v>
      </c>
      <c r="BQ168">
        <f t="shared" si="301"/>
        <v>13</v>
      </c>
    </row>
    <row r="169" spans="1:70">
      <c r="A169">
        <f t="shared" ref="A169" si="328">A167</f>
        <v>-7.0027777777777782</v>
      </c>
      <c r="B169">
        <f t="shared" si="318"/>
        <v>111.315</v>
      </c>
      <c r="C169">
        <f>INT(G3/15)</f>
        <v>7</v>
      </c>
      <c r="D169">
        <f>L3</f>
        <v>2014</v>
      </c>
      <c r="E169">
        <f>L2</f>
        <v>3</v>
      </c>
      <c r="F169">
        <f>L4</f>
        <v>30</v>
      </c>
      <c r="H169">
        <v>15</v>
      </c>
      <c r="I169">
        <v>15</v>
      </c>
      <c r="J169">
        <f t="shared" si="212"/>
        <v>15.25</v>
      </c>
      <c r="L169">
        <f t="shared" si="249"/>
        <v>20</v>
      </c>
      <c r="M169">
        <f t="shared" si="250"/>
        <v>-13</v>
      </c>
      <c r="N169">
        <f t="shared" si="251"/>
        <v>2456746.84375</v>
      </c>
      <c r="O169">
        <f t="shared" si="236"/>
        <v>7.945056621748444E-4</v>
      </c>
      <c r="P169">
        <f t="shared" si="213"/>
        <v>2456746.8445445057</v>
      </c>
      <c r="Q169">
        <f t="shared" si="214"/>
        <v>0.14241874180713759</v>
      </c>
      <c r="R169">
        <f t="shared" si="252"/>
        <v>7.650409004397261</v>
      </c>
      <c r="S169">
        <f t="shared" si="253"/>
        <v>84.468549977858856</v>
      </c>
      <c r="T169">
        <f t="shared" si="254"/>
        <v>1.9085351564163833</v>
      </c>
      <c r="U169">
        <f t="shared" si="255"/>
        <v>0.13352482625095355</v>
      </c>
      <c r="V169">
        <f t="shared" si="256"/>
        <v>1.4742543114990203</v>
      </c>
      <c r="W169">
        <f t="shared" si="257"/>
        <v>1.6702618412844102E-2</v>
      </c>
      <c r="X169">
        <f t="shared" si="258"/>
        <v>9.5589441608136436</v>
      </c>
      <c r="Y169">
        <f t="shared" si="259"/>
        <v>86.377085134275234</v>
      </c>
      <c r="Z169">
        <f t="shared" si="260"/>
        <v>1.5075645338685513</v>
      </c>
      <c r="AA169">
        <f t="shared" si="261"/>
        <v>209.58726736723727</v>
      </c>
      <c r="AB169">
        <f t="shared" si="262"/>
        <v>3.6579878858159578</v>
      </c>
      <c r="AC169">
        <f t="shared" si="263"/>
        <v>23.437439072470355</v>
      </c>
      <c r="AD169">
        <f t="shared" si="264"/>
        <v>-2.0696020634281792E-3</v>
      </c>
      <c r="AE169">
        <f t="shared" si="265"/>
        <v>23.435369470406926</v>
      </c>
      <c r="AF169">
        <f t="shared" si="266"/>
        <v>2456746.5</v>
      </c>
      <c r="AG169">
        <f t="shared" si="267"/>
        <v>0.14240930869267626</v>
      </c>
      <c r="AH169">
        <f t="shared" si="268"/>
        <v>12.487026798683871</v>
      </c>
      <c r="AI169">
        <f t="shared" si="269"/>
        <v>20.759614550821372</v>
      </c>
      <c r="AJ169">
        <f t="shared" si="270"/>
        <v>0.40902435867996068</v>
      </c>
      <c r="AK169">
        <f t="shared" si="271"/>
        <v>4.180614550821371</v>
      </c>
      <c r="AL169">
        <f t="shared" si="303"/>
        <v>53.929033493928074</v>
      </c>
      <c r="AM169">
        <f t="shared" si="272"/>
        <v>0.94123919688734625</v>
      </c>
      <c r="AN169">
        <f t="shared" si="273"/>
        <v>0.99866801321195886</v>
      </c>
      <c r="AO169" t="s">
        <v>137</v>
      </c>
      <c r="AP169">
        <f t="shared" si="274"/>
        <v>9.5556142792635743</v>
      </c>
      <c r="AQ169">
        <f t="shared" si="275"/>
        <v>9</v>
      </c>
      <c r="AR169">
        <f t="shared" si="276"/>
        <v>33</v>
      </c>
      <c r="AS169">
        <f t="shared" si="277"/>
        <v>20</v>
      </c>
      <c r="AT169">
        <f t="shared" si="278"/>
        <v>0.1667769312237343</v>
      </c>
      <c r="AU169">
        <f t="shared" si="279"/>
        <v>8.7801847683924894</v>
      </c>
      <c r="AV169" s="18">
        <f t="shared" si="280"/>
        <v>0.585345651226166</v>
      </c>
      <c r="AW169">
        <f t="shared" si="281"/>
        <v>0.15324313314190469</v>
      </c>
      <c r="AX169">
        <f t="shared" si="282"/>
        <v>3.7855653229734552</v>
      </c>
      <c r="AY169" t="str">
        <f t="shared" si="283"/>
        <v>POSITIF</v>
      </c>
      <c r="AZ169">
        <f t="shared" si="284"/>
        <v>3</v>
      </c>
      <c r="BA169">
        <f t="shared" si="285"/>
        <v>47</v>
      </c>
      <c r="BB169">
        <f t="shared" si="286"/>
        <v>8</v>
      </c>
      <c r="BC169">
        <f t="shared" si="287"/>
        <v>6.6070578935209331E-2</v>
      </c>
      <c r="BD169">
        <f t="shared" si="288"/>
        <v>1.7392438135609172</v>
      </c>
      <c r="BE169">
        <f t="shared" si="289"/>
        <v>-0.12222152900771403</v>
      </c>
      <c r="BF169">
        <f t="shared" si="290"/>
        <v>1.9428132568574878</v>
      </c>
      <c r="BG169">
        <f t="shared" si="291"/>
        <v>98.806791803365599</v>
      </c>
      <c r="BH169">
        <f t="shared" si="292"/>
        <v>0.585345651226166</v>
      </c>
      <c r="BI169">
        <f t="shared" si="293"/>
        <v>278.80679180336563</v>
      </c>
      <c r="BJ169">
        <f t="shared" si="294"/>
        <v>278</v>
      </c>
      <c r="BK169">
        <f t="shared" si="295"/>
        <v>48</v>
      </c>
      <c r="BL169">
        <f t="shared" si="296"/>
        <v>24</v>
      </c>
      <c r="BM169">
        <f t="shared" si="297"/>
        <v>35.104553550644638</v>
      </c>
      <c r="BN169" t="str">
        <f t="shared" si="298"/>
        <v>POSITIF</v>
      </c>
      <c r="BO169">
        <f t="shared" si="299"/>
        <v>35</v>
      </c>
      <c r="BP169">
        <f t="shared" si="300"/>
        <v>6</v>
      </c>
      <c r="BQ169">
        <f t="shared" si="301"/>
        <v>16</v>
      </c>
    </row>
    <row r="170" spans="1:70">
      <c r="A170">
        <f t="shared" ref="A170" si="329">A168</f>
        <v>-7.0027777777777782</v>
      </c>
      <c r="B170">
        <f t="shared" si="318"/>
        <v>111.315</v>
      </c>
      <c r="C170">
        <f>INT(G3/15)</f>
        <v>7</v>
      </c>
      <c r="D170">
        <f>L3</f>
        <v>2014</v>
      </c>
      <c r="E170">
        <f>L2</f>
        <v>3</v>
      </c>
      <c r="F170">
        <f>L4</f>
        <v>30</v>
      </c>
      <c r="H170">
        <v>15</v>
      </c>
      <c r="I170">
        <v>30</v>
      </c>
      <c r="J170">
        <f t="shared" si="212"/>
        <v>15.5</v>
      </c>
      <c r="L170">
        <f t="shared" si="249"/>
        <v>20</v>
      </c>
      <c r="M170">
        <f t="shared" si="250"/>
        <v>-13</v>
      </c>
      <c r="N170">
        <f t="shared" si="251"/>
        <v>2456746.854166667</v>
      </c>
      <c r="O170">
        <f t="shared" si="236"/>
        <v>7.945056621748444E-4</v>
      </c>
      <c r="P170">
        <f t="shared" si="213"/>
        <v>2456746.8549611727</v>
      </c>
      <c r="Q170">
        <f t="shared" si="214"/>
        <v>0.14241902699993642</v>
      </c>
      <c r="R170">
        <f t="shared" si="252"/>
        <v>7.6606761646962696</v>
      </c>
      <c r="S170">
        <f t="shared" si="253"/>
        <v>84.478816647769236</v>
      </c>
      <c r="T170">
        <f t="shared" si="254"/>
        <v>1.9085611366959241</v>
      </c>
      <c r="U170">
        <f t="shared" si="255"/>
        <v>0.1337040220030013</v>
      </c>
      <c r="V170">
        <f t="shared" si="256"/>
        <v>1.4744334986921719</v>
      </c>
      <c r="W170">
        <f t="shared" si="257"/>
        <v>1.6702618400866003E-2</v>
      </c>
      <c r="X170">
        <f t="shared" si="258"/>
        <v>9.5692373013921941</v>
      </c>
      <c r="Y170">
        <f t="shared" si="259"/>
        <v>86.387377784465158</v>
      </c>
      <c r="Z170">
        <f t="shared" si="260"/>
        <v>1.5077441745031213</v>
      </c>
      <c r="AA170">
        <f t="shared" si="261"/>
        <v>209.58671576550395</v>
      </c>
      <c r="AB170">
        <f t="shared" si="262"/>
        <v>3.6579782585495515</v>
      </c>
      <c r="AC170">
        <f t="shared" si="263"/>
        <v>23.437439068761659</v>
      </c>
      <c r="AD170">
        <f t="shared" si="264"/>
        <v>-2.0696291951799633E-3</v>
      </c>
      <c r="AE170">
        <f t="shared" si="265"/>
        <v>23.435369439566479</v>
      </c>
      <c r="AF170">
        <f t="shared" si="266"/>
        <v>2456746.5</v>
      </c>
      <c r="AG170">
        <f t="shared" si="267"/>
        <v>0.14240930869267626</v>
      </c>
      <c r="AH170">
        <f t="shared" si="268"/>
        <v>12.487026798683871</v>
      </c>
      <c r="AI170">
        <f t="shared" si="269"/>
        <v>21.010299028158869</v>
      </c>
      <c r="AJ170">
        <f t="shared" si="270"/>
        <v>0.4090243581416933</v>
      </c>
      <c r="AK170">
        <f t="shared" si="271"/>
        <v>4.4312990281588682</v>
      </c>
      <c r="AL170">
        <f t="shared" si="303"/>
        <v>57.679815245856354</v>
      </c>
      <c r="AM170">
        <f t="shared" si="272"/>
        <v>1.0067026879822158</v>
      </c>
      <c r="AN170">
        <f t="shared" si="273"/>
        <v>0.99867100057013758</v>
      </c>
      <c r="AO170" t="s">
        <v>137</v>
      </c>
      <c r="AP170">
        <f t="shared" si="274"/>
        <v>9.5659073798242567</v>
      </c>
      <c r="AQ170">
        <f t="shared" si="275"/>
        <v>9</v>
      </c>
      <c r="AR170">
        <f t="shared" si="276"/>
        <v>33</v>
      </c>
      <c r="AS170">
        <f t="shared" si="277"/>
        <v>57</v>
      </c>
      <c r="AT170">
        <f t="shared" si="278"/>
        <v>0.16695657971875708</v>
      </c>
      <c r="AU170">
        <f t="shared" si="279"/>
        <v>8.7896701765266751</v>
      </c>
      <c r="AV170" s="18">
        <f t="shared" si="280"/>
        <v>0.585978011768445</v>
      </c>
      <c r="AW170">
        <f t="shared" si="281"/>
        <v>0.15340868474474167</v>
      </c>
      <c r="AX170">
        <f t="shared" si="282"/>
        <v>3.7896110071062195</v>
      </c>
      <c r="AY170" t="str">
        <f t="shared" si="283"/>
        <v>POSITIF</v>
      </c>
      <c r="AZ170">
        <f t="shared" si="284"/>
        <v>3</v>
      </c>
      <c r="BA170">
        <f t="shared" si="285"/>
        <v>47</v>
      </c>
      <c r="BB170">
        <f t="shared" si="286"/>
        <v>22</v>
      </c>
      <c r="BC170">
        <f t="shared" si="287"/>
        <v>6.614118944382176E-2</v>
      </c>
      <c r="BD170">
        <f t="shared" si="288"/>
        <v>1.7245038403012753</v>
      </c>
      <c r="BE170">
        <f t="shared" si="289"/>
        <v>-0.12222152900771403</v>
      </c>
      <c r="BF170">
        <f t="shared" si="290"/>
        <v>1.9428132568574878</v>
      </c>
      <c r="BG170">
        <f t="shared" si="291"/>
        <v>98.04410242473304</v>
      </c>
      <c r="BH170">
        <f t="shared" si="292"/>
        <v>0.585978011768445</v>
      </c>
      <c r="BI170">
        <f t="shared" si="293"/>
        <v>278.04410242473307</v>
      </c>
      <c r="BJ170">
        <f t="shared" si="294"/>
        <v>278</v>
      </c>
      <c r="BK170">
        <f t="shared" si="295"/>
        <v>2</v>
      </c>
      <c r="BL170">
        <f t="shared" si="296"/>
        <v>38</v>
      </c>
      <c r="BM170">
        <f t="shared" si="297"/>
        <v>31.429131021089677</v>
      </c>
      <c r="BN170" t="str">
        <f t="shared" si="298"/>
        <v>POSITIF</v>
      </c>
      <c r="BO170">
        <f t="shared" si="299"/>
        <v>31</v>
      </c>
      <c r="BP170">
        <f t="shared" si="300"/>
        <v>25</v>
      </c>
      <c r="BQ170">
        <f t="shared" si="301"/>
        <v>44</v>
      </c>
    </row>
    <row r="171" spans="1:70">
      <c r="A171">
        <f t="shared" ref="A171" si="330">A169</f>
        <v>-7.0027777777777782</v>
      </c>
      <c r="B171">
        <f t="shared" si="318"/>
        <v>111.315</v>
      </c>
      <c r="C171">
        <f>INT(G3/15)</f>
        <v>7</v>
      </c>
      <c r="D171">
        <f>L3</f>
        <v>2014</v>
      </c>
      <c r="E171">
        <f>L2</f>
        <v>3</v>
      </c>
      <c r="F171">
        <f>L4</f>
        <v>30</v>
      </c>
      <c r="H171">
        <v>15</v>
      </c>
      <c r="I171">
        <v>45</v>
      </c>
      <c r="J171">
        <f t="shared" si="212"/>
        <v>15.75</v>
      </c>
      <c r="L171">
        <f t="shared" si="249"/>
        <v>20</v>
      </c>
      <c r="M171">
        <f t="shared" si="250"/>
        <v>-13</v>
      </c>
      <c r="N171">
        <f t="shared" si="251"/>
        <v>2456746.8645833335</v>
      </c>
      <c r="O171">
        <f t="shared" si="236"/>
        <v>7.945056621748444E-4</v>
      </c>
      <c r="P171">
        <f t="shared" si="213"/>
        <v>2456746.8653778392</v>
      </c>
      <c r="Q171">
        <f t="shared" si="214"/>
        <v>0.1424193121927225</v>
      </c>
      <c r="R171">
        <f t="shared" si="252"/>
        <v>7.6709433245368928</v>
      </c>
      <c r="S171">
        <f t="shared" si="253"/>
        <v>84.48908331722032</v>
      </c>
      <c r="T171">
        <f t="shared" si="254"/>
        <v>1.9085870554008011</v>
      </c>
      <c r="U171">
        <f t="shared" si="255"/>
        <v>0.1338832177470487</v>
      </c>
      <c r="V171">
        <f t="shared" si="256"/>
        <v>1.4746126858773072</v>
      </c>
      <c r="W171">
        <f t="shared" si="257"/>
        <v>1.6702618388887907E-2</v>
      </c>
      <c r="X171">
        <f t="shared" si="258"/>
        <v>9.5795303799376939</v>
      </c>
      <c r="Y171">
        <f t="shared" si="259"/>
        <v>86.397670372621121</v>
      </c>
      <c r="Z171">
        <f t="shared" si="260"/>
        <v>1.5079238140549946</v>
      </c>
      <c r="AA171">
        <f t="shared" si="261"/>
        <v>209.5861641637953</v>
      </c>
      <c r="AB171">
        <f t="shared" si="262"/>
        <v>3.657968631283576</v>
      </c>
      <c r="AC171">
        <f t="shared" si="263"/>
        <v>23.437439065052963</v>
      </c>
      <c r="AD171">
        <f t="shared" si="264"/>
        <v>-2.0696563463387992E-3</v>
      </c>
      <c r="AE171">
        <f t="shared" si="265"/>
        <v>23.435369408706624</v>
      </c>
      <c r="AF171">
        <f t="shared" si="266"/>
        <v>2456746.5</v>
      </c>
      <c r="AG171">
        <f t="shared" si="267"/>
        <v>0.14240930869267626</v>
      </c>
      <c r="AH171">
        <f t="shared" si="268"/>
        <v>12.487026798683871</v>
      </c>
      <c r="AI171">
        <f t="shared" si="269"/>
        <v>21.26098350549637</v>
      </c>
      <c r="AJ171">
        <f t="shared" si="270"/>
        <v>0.40902435760308725</v>
      </c>
      <c r="AK171">
        <f t="shared" si="271"/>
        <v>4.681983505496369</v>
      </c>
      <c r="AL171">
        <f t="shared" si="303"/>
        <v>61.430596966218047</v>
      </c>
      <c r="AM171">
        <f t="shared" si="272"/>
        <v>1.0721661785261447</v>
      </c>
      <c r="AN171">
        <f t="shared" si="273"/>
        <v>0.9986739879620613</v>
      </c>
      <c r="AO171" t="s">
        <v>137</v>
      </c>
      <c r="AP171">
        <f t="shared" si="274"/>
        <v>9.5762004183516733</v>
      </c>
      <c r="AQ171">
        <f t="shared" si="275"/>
        <v>9</v>
      </c>
      <c r="AR171">
        <f t="shared" si="276"/>
        <v>34</v>
      </c>
      <c r="AS171">
        <f t="shared" si="277"/>
        <v>34</v>
      </c>
      <c r="AT171">
        <f t="shared" si="278"/>
        <v>0.16713622713109511</v>
      </c>
      <c r="AU171">
        <f t="shared" si="279"/>
        <v>8.7991556162274893</v>
      </c>
      <c r="AV171" s="18">
        <f t="shared" si="280"/>
        <v>0.58661037441516595</v>
      </c>
      <c r="AW171">
        <f t="shared" si="281"/>
        <v>0.15357423689852029</v>
      </c>
      <c r="AX171">
        <f t="shared" si="282"/>
        <v>3.7936565632833599</v>
      </c>
      <c r="AY171" t="str">
        <f t="shared" si="283"/>
        <v>POSITIF</v>
      </c>
      <c r="AZ171">
        <f t="shared" si="284"/>
        <v>3</v>
      </c>
      <c r="BA171">
        <f t="shared" si="285"/>
        <v>47</v>
      </c>
      <c r="BB171">
        <f t="shared" si="286"/>
        <v>37</v>
      </c>
      <c r="BC171">
        <f t="shared" si="287"/>
        <v>6.6211797719187254E-2</v>
      </c>
      <c r="BD171">
        <f t="shared" si="288"/>
        <v>1.7111923994741476</v>
      </c>
      <c r="BE171">
        <f t="shared" si="289"/>
        <v>-0.12222152900771403</v>
      </c>
      <c r="BF171">
        <f t="shared" si="290"/>
        <v>1.9428132568574878</v>
      </c>
      <c r="BG171">
        <f t="shared" si="291"/>
        <v>97.348901238826556</v>
      </c>
      <c r="BH171">
        <f t="shared" si="292"/>
        <v>0.58661037441516595</v>
      </c>
      <c r="BI171">
        <f t="shared" si="293"/>
        <v>277.34890123882656</v>
      </c>
      <c r="BJ171">
        <f t="shared" si="294"/>
        <v>277</v>
      </c>
      <c r="BK171">
        <f t="shared" si="295"/>
        <v>20</v>
      </c>
      <c r="BL171">
        <f t="shared" si="296"/>
        <v>56</v>
      </c>
      <c r="BM171">
        <f t="shared" si="297"/>
        <v>27.745755651363826</v>
      </c>
      <c r="BN171" t="str">
        <f t="shared" si="298"/>
        <v>POSITIF</v>
      </c>
      <c r="BO171">
        <f t="shared" si="299"/>
        <v>27</v>
      </c>
      <c r="BP171">
        <f t="shared" si="300"/>
        <v>44</v>
      </c>
      <c r="BQ171">
        <f t="shared" si="301"/>
        <v>44</v>
      </c>
    </row>
    <row r="172" spans="1:70">
      <c r="A172">
        <f t="shared" ref="A172" si="331">A170</f>
        <v>-7.0027777777777782</v>
      </c>
      <c r="B172">
        <f t="shared" si="318"/>
        <v>111.315</v>
      </c>
      <c r="C172">
        <f>INT(G3/15)</f>
        <v>7</v>
      </c>
      <c r="D172">
        <f>L3</f>
        <v>2014</v>
      </c>
      <c r="E172">
        <f>L2</f>
        <v>3</v>
      </c>
      <c r="F172">
        <f>L4</f>
        <v>30</v>
      </c>
      <c r="H172">
        <v>16</v>
      </c>
      <c r="I172">
        <v>0</v>
      </c>
      <c r="J172">
        <f t="shared" si="212"/>
        <v>16</v>
      </c>
      <c r="L172">
        <f t="shared" si="249"/>
        <v>20</v>
      </c>
      <c r="M172">
        <f t="shared" si="250"/>
        <v>-13</v>
      </c>
      <c r="N172">
        <f t="shared" si="251"/>
        <v>2456746.875</v>
      </c>
      <c r="O172">
        <f t="shared" si="236"/>
        <v>7.945056621748444E-4</v>
      </c>
      <c r="P172">
        <f t="shared" si="213"/>
        <v>2456746.8757945057</v>
      </c>
      <c r="Q172">
        <f t="shared" si="214"/>
        <v>0.14241959738550858</v>
      </c>
      <c r="R172">
        <f t="shared" si="252"/>
        <v>7.6812104843766065</v>
      </c>
      <c r="S172">
        <f t="shared" si="253"/>
        <v>84.499349986672314</v>
      </c>
      <c r="T172">
        <f t="shared" si="254"/>
        <v>1.9086129125320341</v>
      </c>
      <c r="U172">
        <f t="shared" si="255"/>
        <v>0.13406241349108025</v>
      </c>
      <c r="V172">
        <f t="shared" si="256"/>
        <v>1.4747918730624585</v>
      </c>
      <c r="W172">
        <f t="shared" si="257"/>
        <v>1.6702618376909808E-2</v>
      </c>
      <c r="X172">
        <f t="shared" si="258"/>
        <v>9.5898233969086402</v>
      </c>
      <c r="Y172">
        <f t="shared" si="259"/>
        <v>86.40796289920435</v>
      </c>
      <c r="Z172">
        <f t="shared" si="260"/>
        <v>1.508103452532221</v>
      </c>
      <c r="AA172">
        <f t="shared" si="261"/>
        <v>209.58561256208665</v>
      </c>
      <c r="AB172">
        <f t="shared" si="262"/>
        <v>3.6579590040176004</v>
      </c>
      <c r="AC172">
        <f t="shared" si="263"/>
        <v>23.437439061344268</v>
      </c>
      <c r="AD172">
        <f t="shared" si="264"/>
        <v>-2.0696835169039716E-3</v>
      </c>
      <c r="AE172">
        <f t="shared" si="265"/>
        <v>23.435369377827364</v>
      </c>
      <c r="AF172">
        <f t="shared" si="266"/>
        <v>2456746.5</v>
      </c>
      <c r="AG172">
        <f t="shared" si="267"/>
        <v>0.14240930869267626</v>
      </c>
      <c r="AH172">
        <f t="shared" si="268"/>
        <v>12.487026798683871</v>
      </c>
      <c r="AI172">
        <f t="shared" si="269"/>
        <v>21.51166798283387</v>
      </c>
      <c r="AJ172">
        <f t="shared" si="270"/>
        <v>0.40902435706414247</v>
      </c>
      <c r="AK172">
        <f t="shared" si="271"/>
        <v>4.9326679828338698</v>
      </c>
      <c r="AL172">
        <f t="shared" si="303"/>
        <v>65.18137865449863</v>
      </c>
      <c r="AM172">
        <f t="shared" si="272"/>
        <v>1.1376296685101526</v>
      </c>
      <c r="AN172">
        <f t="shared" si="273"/>
        <v>0.99867697538776745</v>
      </c>
      <c r="AO172" t="s">
        <v>137</v>
      </c>
      <c r="AP172">
        <f t="shared" si="274"/>
        <v>9.5864933953043163</v>
      </c>
      <c r="AQ172">
        <f t="shared" si="275"/>
        <v>9</v>
      </c>
      <c r="AR172">
        <f t="shared" si="276"/>
        <v>35</v>
      </c>
      <c r="AS172">
        <f t="shared" si="277"/>
        <v>11</v>
      </c>
      <c r="AT172">
        <f t="shared" si="278"/>
        <v>0.16731587346875063</v>
      </c>
      <c r="AU172">
        <f t="shared" si="279"/>
        <v>8.8086410880094146</v>
      </c>
      <c r="AV172" s="18">
        <f t="shared" si="280"/>
        <v>0.58724273920062764</v>
      </c>
      <c r="AW172">
        <f t="shared" si="281"/>
        <v>0.15373978961221987</v>
      </c>
      <c r="AX172">
        <f t="shared" si="282"/>
        <v>3.7977019915750927</v>
      </c>
      <c r="AY172" t="str">
        <f t="shared" si="283"/>
        <v>POSITIF</v>
      </c>
      <c r="AZ172">
        <f t="shared" si="284"/>
        <v>3</v>
      </c>
      <c r="BA172">
        <f t="shared" si="285"/>
        <v>47</v>
      </c>
      <c r="BB172">
        <f t="shared" si="286"/>
        <v>51</v>
      </c>
      <c r="BC172">
        <f t="shared" si="287"/>
        <v>6.6282403762531319E-2</v>
      </c>
      <c r="BD172">
        <f t="shared" si="288"/>
        <v>1.6990588498163102</v>
      </c>
      <c r="BE172">
        <f t="shared" si="289"/>
        <v>-0.12222152900771403</v>
      </c>
      <c r="BF172">
        <f t="shared" si="290"/>
        <v>1.9428132568574878</v>
      </c>
      <c r="BG172">
        <f t="shared" si="291"/>
        <v>96.709709853061</v>
      </c>
      <c r="BH172">
        <f t="shared" si="292"/>
        <v>0.58724273920062764</v>
      </c>
      <c r="BI172">
        <f t="shared" si="293"/>
        <v>276.70970985306099</v>
      </c>
      <c r="BJ172">
        <f t="shared" si="294"/>
        <v>276</v>
      </c>
      <c r="BK172">
        <f t="shared" si="295"/>
        <v>42</v>
      </c>
      <c r="BL172">
        <f t="shared" si="296"/>
        <v>34</v>
      </c>
      <c r="BM172">
        <f t="shared" si="297"/>
        <v>24.055789372253255</v>
      </c>
      <c r="BN172" t="str">
        <f t="shared" si="298"/>
        <v>POSITIF</v>
      </c>
      <c r="BO172">
        <f t="shared" si="299"/>
        <v>24</v>
      </c>
      <c r="BP172">
        <f t="shared" si="300"/>
        <v>3</v>
      </c>
      <c r="BQ172">
        <f t="shared" si="301"/>
        <v>20</v>
      </c>
    </row>
    <row r="173" spans="1:70">
      <c r="A173">
        <f t="shared" ref="A173" si="332">A171</f>
        <v>-7.0027777777777782</v>
      </c>
      <c r="B173">
        <f t="shared" si="318"/>
        <v>111.315</v>
      </c>
      <c r="C173">
        <f>INT(G3/15)</f>
        <v>7</v>
      </c>
      <c r="D173">
        <f>L3</f>
        <v>2014</v>
      </c>
      <c r="E173">
        <f>L2</f>
        <v>3</v>
      </c>
      <c r="F173">
        <f>L4</f>
        <v>30</v>
      </c>
      <c r="H173">
        <v>16</v>
      </c>
      <c r="I173">
        <v>15</v>
      </c>
      <c r="J173">
        <f t="shared" si="212"/>
        <v>16.25</v>
      </c>
      <c r="L173">
        <f t="shared" si="249"/>
        <v>20</v>
      </c>
      <c r="M173">
        <f t="shared" si="250"/>
        <v>-13</v>
      </c>
      <c r="N173">
        <f t="shared" si="251"/>
        <v>2456746.885416667</v>
      </c>
      <c r="O173">
        <f t="shared" si="236"/>
        <v>7.945056621748444E-4</v>
      </c>
      <c r="P173">
        <f t="shared" si="213"/>
        <v>2456746.8862111727</v>
      </c>
      <c r="Q173">
        <f t="shared" si="214"/>
        <v>0.1424198825783074</v>
      </c>
      <c r="R173">
        <f t="shared" si="252"/>
        <v>7.691477644675615</v>
      </c>
      <c r="S173">
        <f t="shared" si="253"/>
        <v>84.509616656581784</v>
      </c>
      <c r="T173">
        <f t="shared" si="254"/>
        <v>1.9086387080906251</v>
      </c>
      <c r="U173">
        <f t="shared" si="255"/>
        <v>0.13424160924312797</v>
      </c>
      <c r="V173">
        <f t="shared" si="256"/>
        <v>1.4749710602555941</v>
      </c>
      <c r="W173">
        <f t="shared" si="257"/>
        <v>1.6702618364931712E-2</v>
      </c>
      <c r="X173">
        <f t="shared" si="258"/>
        <v>9.6001163527662392</v>
      </c>
      <c r="Y173">
        <f t="shared" si="259"/>
        <v>86.418255364672405</v>
      </c>
      <c r="Z173">
        <f t="shared" si="260"/>
        <v>1.5082830899427864</v>
      </c>
      <c r="AA173">
        <f t="shared" si="261"/>
        <v>209.58506096035339</v>
      </c>
      <c r="AB173">
        <f t="shared" si="262"/>
        <v>3.6579493767511955</v>
      </c>
      <c r="AC173">
        <f t="shared" si="263"/>
        <v>23.437439057635572</v>
      </c>
      <c r="AD173">
        <f t="shared" si="264"/>
        <v>-2.0697107068747655E-3</v>
      </c>
      <c r="AE173">
        <f t="shared" si="265"/>
        <v>23.435369346928699</v>
      </c>
      <c r="AF173">
        <f t="shared" si="266"/>
        <v>2456746.5</v>
      </c>
      <c r="AG173">
        <f t="shared" si="267"/>
        <v>0.14240930869267626</v>
      </c>
      <c r="AH173">
        <f t="shared" si="268"/>
        <v>12.487026798683871</v>
      </c>
      <c r="AI173">
        <f t="shared" si="269"/>
        <v>21.762352460171371</v>
      </c>
      <c r="AJ173">
        <f t="shared" si="270"/>
        <v>0.40902435652485908</v>
      </c>
      <c r="AK173">
        <f t="shared" si="271"/>
        <v>5.1833524601713705</v>
      </c>
      <c r="AL173">
        <f t="shared" si="303"/>
        <v>68.932160310181132</v>
      </c>
      <c r="AM173">
        <f t="shared" si="272"/>
        <v>1.2030931579252164</v>
      </c>
      <c r="AN173">
        <f t="shared" si="273"/>
        <v>0.99867996284729266</v>
      </c>
      <c r="AO173" t="s">
        <v>137</v>
      </c>
      <c r="AP173">
        <f t="shared" si="274"/>
        <v>9.5967863111433918</v>
      </c>
      <c r="AQ173">
        <f t="shared" si="275"/>
        <v>9</v>
      </c>
      <c r="AR173">
        <f t="shared" si="276"/>
        <v>35</v>
      </c>
      <c r="AS173">
        <f t="shared" si="277"/>
        <v>48</v>
      </c>
      <c r="AT173">
        <f t="shared" si="278"/>
        <v>0.16749551873977317</v>
      </c>
      <c r="AU173">
        <f t="shared" si="279"/>
        <v>8.8181265923894241</v>
      </c>
      <c r="AV173" s="18">
        <f t="shared" si="280"/>
        <v>0.58787510615929495</v>
      </c>
      <c r="AW173">
        <f t="shared" si="281"/>
        <v>0.15390534289486341</v>
      </c>
      <c r="AX173">
        <f t="shared" si="282"/>
        <v>3.8017472920526805</v>
      </c>
      <c r="AY173" t="str">
        <f t="shared" si="283"/>
        <v>POSITIF</v>
      </c>
      <c r="AZ173">
        <f t="shared" si="284"/>
        <v>3</v>
      </c>
      <c r="BA173">
        <f t="shared" si="285"/>
        <v>48</v>
      </c>
      <c r="BB173">
        <f t="shared" si="286"/>
        <v>6</v>
      </c>
      <c r="BC173">
        <f t="shared" si="287"/>
        <v>6.6353007575097725E-2</v>
      </c>
      <c r="BD173">
        <f t="shared" si="288"/>
        <v>1.6879028555843159</v>
      </c>
      <c r="BE173">
        <f t="shared" si="289"/>
        <v>-0.12222152900771403</v>
      </c>
      <c r="BF173">
        <f t="shared" si="290"/>
        <v>1.9428132568574878</v>
      </c>
      <c r="BG173">
        <f t="shared" si="291"/>
        <v>96.117210696389478</v>
      </c>
      <c r="BH173">
        <f t="shared" si="292"/>
        <v>0.58787510615929495</v>
      </c>
      <c r="BI173">
        <f t="shared" si="293"/>
        <v>276.11721069638946</v>
      </c>
      <c r="BJ173">
        <f t="shared" si="294"/>
        <v>276</v>
      </c>
      <c r="BK173">
        <f t="shared" si="295"/>
        <v>7</v>
      </c>
      <c r="BL173">
        <f t="shared" si="296"/>
        <v>1</v>
      </c>
      <c r="BM173">
        <f t="shared" si="297"/>
        <v>20.360311001421383</v>
      </c>
      <c r="BN173" t="str">
        <f t="shared" si="298"/>
        <v>POSITIF</v>
      </c>
      <c r="BO173">
        <f t="shared" si="299"/>
        <v>20</v>
      </c>
      <c r="BP173">
        <f t="shared" si="300"/>
        <v>21</v>
      </c>
      <c r="BQ173">
        <f t="shared" si="301"/>
        <v>37</v>
      </c>
    </row>
    <row r="174" spans="1:70">
      <c r="A174">
        <f t="shared" ref="A174" si="333">A172</f>
        <v>-7.0027777777777782</v>
      </c>
      <c r="B174">
        <f t="shared" si="318"/>
        <v>111.315</v>
      </c>
      <c r="C174">
        <f>INT(G3/15)</f>
        <v>7</v>
      </c>
      <c r="D174">
        <f>L3</f>
        <v>2014</v>
      </c>
      <c r="E174">
        <f>L2</f>
        <v>3</v>
      </c>
      <c r="F174">
        <f>L4</f>
        <v>30</v>
      </c>
      <c r="H174">
        <v>16</v>
      </c>
      <c r="I174">
        <v>30</v>
      </c>
      <c r="J174">
        <f t="shared" si="212"/>
        <v>16.5</v>
      </c>
      <c r="L174">
        <f t="shared" si="249"/>
        <v>20</v>
      </c>
      <c r="M174">
        <f t="shared" si="250"/>
        <v>-13</v>
      </c>
      <c r="N174">
        <f t="shared" si="251"/>
        <v>2456746.8958333335</v>
      </c>
      <c r="O174">
        <f t="shared" si="236"/>
        <v>7.945056621748444E-4</v>
      </c>
      <c r="P174">
        <f t="shared" si="213"/>
        <v>2456746.8966278392</v>
      </c>
      <c r="Q174">
        <f t="shared" si="214"/>
        <v>0.14242016777109348</v>
      </c>
      <c r="R174">
        <f t="shared" si="252"/>
        <v>7.7017448045162382</v>
      </c>
      <c r="S174">
        <f t="shared" si="253"/>
        <v>84.519883326032868</v>
      </c>
      <c r="T174">
        <f t="shared" si="254"/>
        <v>1.9086644420741301</v>
      </c>
      <c r="U174">
        <f t="shared" si="255"/>
        <v>0.1344208049871754</v>
      </c>
      <c r="V174">
        <f t="shared" si="256"/>
        <v>1.4751502474407294</v>
      </c>
      <c r="W174">
        <f t="shared" si="257"/>
        <v>1.6702618352953613E-2</v>
      </c>
      <c r="X174">
        <f t="shared" si="258"/>
        <v>9.6104092465903683</v>
      </c>
      <c r="Y174">
        <f t="shared" si="259"/>
        <v>86.428547768106995</v>
      </c>
      <c r="Z174">
        <f t="shared" si="260"/>
        <v>1.5084627262706636</v>
      </c>
      <c r="AA174">
        <f t="shared" si="261"/>
        <v>209.58450935864474</v>
      </c>
      <c r="AB174">
        <f t="shared" si="262"/>
        <v>3.6579397494852199</v>
      </c>
      <c r="AC174">
        <f t="shared" si="263"/>
        <v>23.437439053926877</v>
      </c>
      <c r="AD174">
        <f t="shared" si="264"/>
        <v>-2.0697379162468183E-3</v>
      </c>
      <c r="AE174">
        <f t="shared" si="265"/>
        <v>23.435369316010629</v>
      </c>
      <c r="AF174">
        <f t="shared" si="266"/>
        <v>2456746.5</v>
      </c>
      <c r="AG174">
        <f t="shared" si="267"/>
        <v>0.14240930869267626</v>
      </c>
      <c r="AH174">
        <f t="shared" si="268"/>
        <v>12.487026798683871</v>
      </c>
      <c r="AI174">
        <f t="shared" si="269"/>
        <v>22.013036937508872</v>
      </c>
      <c r="AJ174">
        <f t="shared" si="270"/>
        <v>0.40902435598523695</v>
      </c>
      <c r="AK174">
        <f t="shared" si="271"/>
        <v>5.4340369375088713</v>
      </c>
      <c r="AL174">
        <f t="shared" si="303"/>
        <v>72.682941934021542</v>
      </c>
      <c r="AM174">
        <f t="shared" si="272"/>
        <v>1.2685566467845311</v>
      </c>
      <c r="AN174">
        <f t="shared" si="273"/>
        <v>0.99868295034027355</v>
      </c>
      <c r="AO174" t="s">
        <v>137</v>
      </c>
      <c r="AP174">
        <f t="shared" si="274"/>
        <v>9.6070791649487806</v>
      </c>
      <c r="AQ174">
        <f t="shared" si="275"/>
        <v>9</v>
      </c>
      <c r="AR174">
        <f t="shared" si="276"/>
        <v>36</v>
      </c>
      <c r="AS174">
        <f t="shared" si="277"/>
        <v>25</v>
      </c>
      <c r="AT174">
        <f t="shared" si="278"/>
        <v>0.16767516292810364</v>
      </c>
      <c r="AU174">
        <f t="shared" si="279"/>
        <v>8.827612128611527</v>
      </c>
      <c r="AV174" s="18">
        <f t="shared" si="280"/>
        <v>0.58850747524076852</v>
      </c>
      <c r="AW174">
        <f t="shared" si="281"/>
        <v>0.15407089673325627</v>
      </c>
      <c r="AX174">
        <f t="shared" si="282"/>
        <v>3.8057924642445089</v>
      </c>
      <c r="AY174" t="str">
        <f t="shared" si="283"/>
        <v>POSITIF</v>
      </c>
      <c r="AZ174">
        <f t="shared" si="284"/>
        <v>3</v>
      </c>
      <c r="BA174">
        <f t="shared" si="285"/>
        <v>48</v>
      </c>
      <c r="BB174">
        <f t="shared" si="286"/>
        <v>20</v>
      </c>
      <c r="BC174">
        <f t="shared" si="287"/>
        <v>6.6423609148655249E-2</v>
      </c>
      <c r="BD174">
        <f t="shared" si="288"/>
        <v>1.6775617944851082</v>
      </c>
      <c r="BE174">
        <f t="shared" si="289"/>
        <v>-0.12222152900771403</v>
      </c>
      <c r="BF174">
        <f t="shared" si="290"/>
        <v>1.9428132568574878</v>
      </c>
      <c r="BG174">
        <f t="shared" si="291"/>
        <v>95.563723072051019</v>
      </c>
      <c r="BH174">
        <f t="shared" si="292"/>
        <v>0.58850747524076852</v>
      </c>
      <c r="BI174">
        <f t="shared" si="293"/>
        <v>275.563723072051</v>
      </c>
      <c r="BJ174">
        <f t="shared" si="294"/>
        <v>275</v>
      </c>
      <c r="BK174">
        <f t="shared" si="295"/>
        <v>33</v>
      </c>
      <c r="BL174">
        <f t="shared" si="296"/>
        <v>49</v>
      </c>
      <c r="BM174">
        <f t="shared" si="297"/>
        <v>16.660186997779494</v>
      </c>
      <c r="BN174" t="str">
        <f t="shared" si="298"/>
        <v>POSITIF</v>
      </c>
      <c r="BO174">
        <f t="shared" si="299"/>
        <v>16</v>
      </c>
      <c r="BP174">
        <f t="shared" si="300"/>
        <v>39</v>
      </c>
      <c r="BQ174">
        <f t="shared" si="301"/>
        <v>36</v>
      </c>
    </row>
    <row r="175" spans="1:70">
      <c r="A175">
        <f t="shared" ref="A175" si="334">A173</f>
        <v>-7.0027777777777782</v>
      </c>
      <c r="B175">
        <f t="shared" si="318"/>
        <v>111.315</v>
      </c>
      <c r="C175">
        <f>INT(G3/15)</f>
        <v>7</v>
      </c>
      <c r="D175">
        <f>L3</f>
        <v>2014</v>
      </c>
      <c r="E175">
        <f>L2</f>
        <v>3</v>
      </c>
      <c r="F175">
        <f>L4</f>
        <v>30</v>
      </c>
      <c r="H175">
        <v>16</v>
      </c>
      <c r="I175">
        <v>45</v>
      </c>
      <c r="J175">
        <f t="shared" si="212"/>
        <v>16.75</v>
      </c>
      <c r="L175">
        <f t="shared" si="249"/>
        <v>20</v>
      </c>
      <c r="M175">
        <f t="shared" si="250"/>
        <v>-13</v>
      </c>
      <c r="N175">
        <f t="shared" si="251"/>
        <v>2456746.90625</v>
      </c>
      <c r="O175">
        <f t="shared" si="236"/>
        <v>7.945056621748444E-4</v>
      </c>
      <c r="P175">
        <f t="shared" si="213"/>
        <v>2456746.9070445057</v>
      </c>
      <c r="Q175">
        <f t="shared" si="214"/>
        <v>0.14242045296387953</v>
      </c>
      <c r="R175">
        <f t="shared" si="252"/>
        <v>7.7120119643559519</v>
      </c>
      <c r="S175">
        <f t="shared" si="253"/>
        <v>84.530149995483953</v>
      </c>
      <c r="T175">
        <f t="shared" si="254"/>
        <v>1.9086901144835631</v>
      </c>
      <c r="U175">
        <f t="shared" si="255"/>
        <v>0.13460000073120693</v>
      </c>
      <c r="V175">
        <f t="shared" si="256"/>
        <v>1.475329434625865</v>
      </c>
      <c r="W175">
        <f t="shared" si="257"/>
        <v>1.6702618340975518E-2</v>
      </c>
      <c r="X175">
        <f t="shared" si="258"/>
        <v>9.6207020788395141</v>
      </c>
      <c r="Y175">
        <f t="shared" si="259"/>
        <v>86.438840109967515</v>
      </c>
      <c r="Z175">
        <f t="shared" si="260"/>
        <v>1.5086423615238704</v>
      </c>
      <c r="AA175">
        <f t="shared" si="261"/>
        <v>209.58395775693614</v>
      </c>
      <c r="AB175">
        <f t="shared" si="262"/>
        <v>3.6579301222192453</v>
      </c>
      <c r="AC175">
        <f t="shared" si="263"/>
        <v>23.437439050218181</v>
      </c>
      <c r="AD175">
        <f t="shared" si="264"/>
        <v>-2.0697651450194061E-3</v>
      </c>
      <c r="AE175">
        <f t="shared" si="265"/>
        <v>23.435369285073161</v>
      </c>
      <c r="AF175">
        <f t="shared" si="266"/>
        <v>2456746.5</v>
      </c>
      <c r="AG175">
        <f t="shared" si="267"/>
        <v>0.14240930869267626</v>
      </c>
      <c r="AH175">
        <f t="shared" si="268"/>
        <v>12.487026798683871</v>
      </c>
      <c r="AI175">
        <f t="shared" si="269"/>
        <v>22.263721414846373</v>
      </c>
      <c r="AJ175">
        <f t="shared" si="270"/>
        <v>0.40902435544527627</v>
      </c>
      <c r="AK175">
        <f t="shared" si="271"/>
        <v>5.6847214148463721</v>
      </c>
      <c r="AL175">
        <f t="shared" si="303"/>
        <v>76.433723525505414</v>
      </c>
      <c r="AM175">
        <f t="shared" si="272"/>
        <v>1.3340201350791174</v>
      </c>
      <c r="AN175">
        <f t="shared" si="273"/>
        <v>0.99868593786674686</v>
      </c>
      <c r="AO175" t="s">
        <v>137</v>
      </c>
      <c r="AP175">
        <f t="shared" si="274"/>
        <v>9.6173719571789675</v>
      </c>
      <c r="AQ175">
        <f t="shared" si="275"/>
        <v>9</v>
      </c>
      <c r="AR175">
        <f t="shared" si="276"/>
        <v>37</v>
      </c>
      <c r="AS175">
        <f t="shared" si="277"/>
        <v>2</v>
      </c>
      <c r="AT175">
        <f t="shared" si="278"/>
        <v>0.16785480604174408</v>
      </c>
      <c r="AU175">
        <f t="shared" si="279"/>
        <v>8.8370976971901687</v>
      </c>
      <c r="AV175" s="18">
        <f t="shared" si="280"/>
        <v>0.58913984647934459</v>
      </c>
      <c r="AW175">
        <f t="shared" si="281"/>
        <v>0.15423645113637729</v>
      </c>
      <c r="AX175">
        <f t="shared" si="282"/>
        <v>3.8098375082207818</v>
      </c>
      <c r="AY175" t="str">
        <f t="shared" si="283"/>
        <v>POSITIF</v>
      </c>
      <c r="AZ175">
        <f t="shared" si="284"/>
        <v>3</v>
      </c>
      <c r="BA175">
        <f t="shared" si="285"/>
        <v>48</v>
      </c>
      <c r="BB175">
        <f t="shared" si="286"/>
        <v>35</v>
      </c>
      <c r="BC175">
        <f t="shared" si="287"/>
        <v>6.6494208484429176E-2</v>
      </c>
      <c r="BD175">
        <f t="shared" si="288"/>
        <v>1.6679016130713606</v>
      </c>
      <c r="BE175">
        <f t="shared" si="289"/>
        <v>-0.12222152900771403</v>
      </c>
      <c r="BF175">
        <f t="shared" si="290"/>
        <v>1.9428132568574878</v>
      </c>
      <c r="BG175">
        <f t="shared" si="291"/>
        <v>95.042815142972032</v>
      </c>
      <c r="BH175">
        <f t="shared" si="292"/>
        <v>0.58913984647934459</v>
      </c>
      <c r="BI175">
        <f t="shared" si="293"/>
        <v>275.04281514297202</v>
      </c>
      <c r="BJ175">
        <f t="shared" si="294"/>
        <v>275</v>
      </c>
      <c r="BK175">
        <f t="shared" si="295"/>
        <v>2</v>
      </c>
      <c r="BL175">
        <f t="shared" si="296"/>
        <v>34</v>
      </c>
      <c r="BM175">
        <f t="shared" si="297"/>
        <v>12.956122323213661</v>
      </c>
      <c r="BN175" t="str">
        <f t="shared" si="298"/>
        <v>POSITIF</v>
      </c>
      <c r="BO175">
        <f t="shared" si="299"/>
        <v>12</v>
      </c>
      <c r="BP175">
        <f t="shared" si="300"/>
        <v>57</v>
      </c>
      <c r="BQ175">
        <f t="shared" si="301"/>
        <v>22</v>
      </c>
    </row>
    <row r="176" spans="1:70">
      <c r="A176">
        <f t="shared" ref="A176" si="335">A174</f>
        <v>-7.0027777777777782</v>
      </c>
      <c r="B176">
        <f t="shared" si="318"/>
        <v>111.315</v>
      </c>
      <c r="C176">
        <f>INT(G3/15)</f>
        <v>7</v>
      </c>
      <c r="D176">
        <f>L3</f>
        <v>2014</v>
      </c>
      <c r="E176">
        <f>L2</f>
        <v>3</v>
      </c>
      <c r="F176">
        <f>L4</f>
        <v>30</v>
      </c>
      <c r="H176" s="20">
        <v>17</v>
      </c>
      <c r="I176" s="20">
        <v>0</v>
      </c>
      <c r="J176" s="20">
        <f t="shared" si="212"/>
        <v>17</v>
      </c>
      <c r="K176" s="20"/>
      <c r="L176" s="20">
        <f t="shared" si="249"/>
        <v>20</v>
      </c>
      <c r="M176" s="20">
        <f t="shared" si="250"/>
        <v>-13</v>
      </c>
      <c r="N176" s="20">
        <f t="shared" si="251"/>
        <v>2456746.916666667</v>
      </c>
      <c r="O176" s="20">
        <f t="shared" si="236"/>
        <v>7.945056621748444E-4</v>
      </c>
      <c r="P176" s="20">
        <f t="shared" si="213"/>
        <v>2456746.9174611727</v>
      </c>
      <c r="Q176" s="20">
        <f t="shared" si="214"/>
        <v>0.14242073815667838</v>
      </c>
      <c r="R176" s="20">
        <f t="shared" si="252"/>
        <v>7.72227912465587</v>
      </c>
      <c r="S176" s="20">
        <f t="shared" si="253"/>
        <v>84.540416665394332</v>
      </c>
      <c r="T176" s="20">
        <f t="shared" si="254"/>
        <v>1.9087157253199301</v>
      </c>
      <c r="U176" s="20">
        <f t="shared" si="255"/>
        <v>0.13477919648327055</v>
      </c>
      <c r="V176" s="20">
        <f t="shared" si="256"/>
        <v>1.4755086218190163</v>
      </c>
      <c r="W176" s="20">
        <f t="shared" si="257"/>
        <v>1.6702618328997419E-2</v>
      </c>
      <c r="X176" s="20">
        <f t="shared" si="258"/>
        <v>9.6309948499757994</v>
      </c>
      <c r="Y176" s="20">
        <f t="shared" si="259"/>
        <v>86.449132390714269</v>
      </c>
      <c r="Z176" s="20">
        <f t="shared" si="260"/>
        <v>1.508821995710441</v>
      </c>
      <c r="AA176" s="20">
        <f t="shared" si="261"/>
        <v>209.58340615520277</v>
      </c>
      <c r="AB176" s="20">
        <f t="shared" si="262"/>
        <v>3.6579204949528381</v>
      </c>
      <c r="AC176" s="20">
        <f t="shared" si="263"/>
        <v>23.437439046509486</v>
      </c>
      <c r="AD176" s="20">
        <f t="shared" si="264"/>
        <v>-2.0697923931918159E-3</v>
      </c>
      <c r="AE176" s="20">
        <f t="shared" si="265"/>
        <v>23.435369254116292</v>
      </c>
      <c r="AF176" s="20">
        <f t="shared" si="266"/>
        <v>2456746.5</v>
      </c>
      <c r="AG176" s="20">
        <f t="shared" si="267"/>
        <v>0.14240930869267626</v>
      </c>
      <c r="AH176" s="20">
        <f t="shared" si="268"/>
        <v>12.487026798683871</v>
      </c>
      <c r="AI176" s="20">
        <f t="shared" si="269"/>
        <v>22.51440589218387</v>
      </c>
      <c r="AJ176" s="20">
        <f t="shared" si="270"/>
        <v>0.40902435490497696</v>
      </c>
      <c r="AK176" s="20">
        <f t="shared" si="271"/>
        <v>5.9354058921838693</v>
      </c>
      <c r="AL176" s="20">
        <f t="shared" si="303"/>
        <v>80.184505084114875</v>
      </c>
      <c r="AM176" s="20">
        <f t="shared" si="272"/>
        <v>1.3994836227999372</v>
      </c>
      <c r="AN176" s="20">
        <f t="shared" si="273"/>
        <v>0.99868892542674992</v>
      </c>
      <c r="AO176" s="20" t="s">
        <v>137</v>
      </c>
      <c r="AP176" s="20">
        <f t="shared" si="274"/>
        <v>9.6276646882960719</v>
      </c>
      <c r="AQ176" s="20">
        <f t="shared" si="275"/>
        <v>9</v>
      </c>
      <c r="AR176" s="20">
        <f t="shared" si="276"/>
        <v>37</v>
      </c>
      <c r="AS176" s="20">
        <f t="shared" si="277"/>
        <v>39</v>
      </c>
      <c r="AT176" s="20">
        <f t="shared" si="278"/>
        <v>0.16803444808876003</v>
      </c>
      <c r="AU176" s="20">
        <f t="shared" si="279"/>
        <v>8.846583298643159</v>
      </c>
      <c r="AV176" s="21">
        <f t="shared" si="280"/>
        <v>0.58977221990954398</v>
      </c>
      <c r="AW176" s="20">
        <f t="shared" si="281"/>
        <v>0.15440200611326393</v>
      </c>
      <c r="AX176" s="20">
        <f t="shared" si="282"/>
        <v>3.8138824240531184</v>
      </c>
      <c r="AY176" s="20" t="str">
        <f t="shared" si="283"/>
        <v>POSITIF</v>
      </c>
      <c r="AZ176" s="20">
        <f t="shared" si="284"/>
        <v>3</v>
      </c>
      <c r="BA176" s="20">
        <f t="shared" si="285"/>
        <v>48</v>
      </c>
      <c r="BB176" s="20">
        <f t="shared" si="286"/>
        <v>49</v>
      </c>
      <c r="BC176" s="20">
        <f t="shared" si="287"/>
        <v>6.6564805583669492E-2</v>
      </c>
      <c r="BD176" s="20">
        <f t="shared" si="288"/>
        <v>1.6588100546091871</v>
      </c>
      <c r="BE176" s="20">
        <f t="shared" si="289"/>
        <v>-0.12222152900771403</v>
      </c>
      <c r="BF176" s="20">
        <f t="shared" si="290"/>
        <v>1.9428132568574878</v>
      </c>
      <c r="BG176" s="20">
        <f t="shared" si="291"/>
        <v>94.549010640488731</v>
      </c>
      <c r="BH176" s="20">
        <f t="shared" si="292"/>
        <v>0.58977221990954398</v>
      </c>
      <c r="BI176" s="20">
        <f t="shared" si="293"/>
        <v>274.54901064048875</v>
      </c>
      <c r="BJ176" s="20">
        <f t="shared" si="294"/>
        <v>274</v>
      </c>
      <c r="BK176" s="20">
        <f t="shared" si="295"/>
        <v>32</v>
      </c>
      <c r="BL176" s="20">
        <f t="shared" si="296"/>
        <v>56</v>
      </c>
      <c r="BM176" s="20">
        <f t="shared" si="297"/>
        <v>9.2486976562534426</v>
      </c>
      <c r="BN176" s="20" t="str">
        <f t="shared" si="298"/>
        <v>POSITIF</v>
      </c>
      <c r="BO176" s="20">
        <f t="shared" si="299"/>
        <v>9</v>
      </c>
      <c r="BP176" s="20">
        <f t="shared" si="300"/>
        <v>14</v>
      </c>
      <c r="BQ176" s="20">
        <f t="shared" si="301"/>
        <v>55</v>
      </c>
      <c r="BR176" s="20"/>
    </row>
    <row r="177" spans="1:70">
      <c r="A177">
        <f t="shared" ref="A177" si="336">A175</f>
        <v>-7.0027777777777782</v>
      </c>
      <c r="B177">
        <f t="shared" si="318"/>
        <v>111.315</v>
      </c>
      <c r="C177">
        <f>INT(G3/15)</f>
        <v>7</v>
      </c>
      <c r="D177">
        <f>L3</f>
        <v>2014</v>
      </c>
      <c r="E177">
        <f>L2</f>
        <v>3</v>
      </c>
      <c r="F177">
        <f>L4</f>
        <v>30</v>
      </c>
      <c r="H177" s="20">
        <v>17</v>
      </c>
      <c r="I177" s="20">
        <v>15</v>
      </c>
      <c r="J177" s="20">
        <f t="shared" ref="J177:J240" si="337">H177+I177/60</f>
        <v>17.25</v>
      </c>
      <c r="K177" s="20"/>
      <c r="L177" s="20">
        <f t="shared" si="249"/>
        <v>20</v>
      </c>
      <c r="M177" s="20">
        <f t="shared" si="250"/>
        <v>-13</v>
      </c>
      <c r="N177" s="20">
        <f t="shared" si="251"/>
        <v>2456746.9270833335</v>
      </c>
      <c r="O177" s="20">
        <f t="shared" si="236"/>
        <v>7.945056621748444E-4</v>
      </c>
      <c r="P177" s="20">
        <f t="shared" ref="P177:P207" si="338">N177+O177</f>
        <v>2456746.9278778392</v>
      </c>
      <c r="Q177" s="20">
        <f t="shared" ref="Q177:Q207" si="339">(P177-2451545)/36525</f>
        <v>0.14242102334946444</v>
      </c>
      <c r="R177" s="20">
        <f t="shared" si="252"/>
        <v>7.7325462844946742</v>
      </c>
      <c r="S177" s="20">
        <f t="shared" si="253"/>
        <v>84.550683334844507</v>
      </c>
      <c r="T177" s="20">
        <f t="shared" si="254"/>
        <v>1.9087412745808008</v>
      </c>
      <c r="U177" s="20">
        <f t="shared" si="255"/>
        <v>0.13495839222728623</v>
      </c>
      <c r="V177" s="20">
        <f t="shared" si="256"/>
        <v>1.4756878090041359</v>
      </c>
      <c r="W177" s="20">
        <f t="shared" si="257"/>
        <v>1.6702618317019323E-2</v>
      </c>
      <c r="X177" s="20">
        <f t="shared" si="258"/>
        <v>9.6412875590754759</v>
      </c>
      <c r="Y177" s="20">
        <f t="shared" si="259"/>
        <v>86.459424609425312</v>
      </c>
      <c r="Z177" s="20">
        <f t="shared" si="260"/>
        <v>1.509001628814284</v>
      </c>
      <c r="AA177" s="20">
        <f t="shared" si="261"/>
        <v>209.58285455349417</v>
      </c>
      <c r="AB177" s="20">
        <f t="shared" si="262"/>
        <v>3.6579108676868635</v>
      </c>
      <c r="AC177" s="20">
        <f t="shared" si="263"/>
        <v>23.43743904280079</v>
      </c>
      <c r="AD177" s="20">
        <f t="shared" si="264"/>
        <v>-2.0698196607596593E-3</v>
      </c>
      <c r="AE177" s="20">
        <f t="shared" si="265"/>
        <v>23.435369223140029</v>
      </c>
      <c r="AF177" s="20">
        <f t="shared" si="266"/>
        <v>2456746.5</v>
      </c>
      <c r="AG177" s="20">
        <f t="shared" si="267"/>
        <v>0.14240930869267626</v>
      </c>
      <c r="AH177" s="20">
        <f t="shared" si="268"/>
        <v>12.487026798683871</v>
      </c>
      <c r="AI177" s="20">
        <f t="shared" si="269"/>
        <v>22.765090369521371</v>
      </c>
      <c r="AJ177" s="20">
        <f t="shared" si="270"/>
        <v>0.4090243543643392</v>
      </c>
      <c r="AK177" s="20">
        <f t="shared" si="271"/>
        <v>6.18609036952137</v>
      </c>
      <c r="AL177" s="20">
        <f t="shared" si="303"/>
        <v>83.935286610609438</v>
      </c>
      <c r="AM177" s="20">
        <f t="shared" si="272"/>
        <v>1.4649471099602462</v>
      </c>
      <c r="AN177" s="20">
        <f t="shared" si="273"/>
        <v>0.99869191301991811</v>
      </c>
      <c r="AO177" s="20" t="s">
        <v>137</v>
      </c>
      <c r="AP177" s="20">
        <f t="shared" si="274"/>
        <v>9.6379573573763526</v>
      </c>
      <c r="AQ177" s="20">
        <f t="shared" si="275"/>
        <v>9</v>
      </c>
      <c r="AR177" s="20">
        <f t="shared" si="276"/>
        <v>38</v>
      </c>
      <c r="AS177" s="20">
        <f t="shared" si="277"/>
        <v>16</v>
      </c>
      <c r="AT177" s="20">
        <f t="shared" si="278"/>
        <v>0.16821408905302915</v>
      </c>
      <c r="AU177" s="20">
        <f t="shared" si="279"/>
        <v>8.8560689322111106</v>
      </c>
      <c r="AV177" s="21">
        <f t="shared" si="280"/>
        <v>0.59040459548074076</v>
      </c>
      <c r="AW177" s="20">
        <f t="shared" si="281"/>
        <v>0.15456756165066238</v>
      </c>
      <c r="AX177" s="20">
        <f t="shared" si="282"/>
        <v>3.8179272112685156</v>
      </c>
      <c r="AY177" s="20" t="str">
        <f t="shared" si="283"/>
        <v>POSITIF</v>
      </c>
      <c r="AZ177" s="20">
        <f t="shared" si="284"/>
        <v>3</v>
      </c>
      <c r="BA177" s="20">
        <f t="shared" si="285"/>
        <v>49</v>
      </c>
      <c r="BB177" s="20">
        <f t="shared" si="286"/>
        <v>4</v>
      </c>
      <c r="BC177" s="20">
        <f t="shared" si="287"/>
        <v>6.6635400438120745E-2</v>
      </c>
      <c r="BD177" s="20">
        <f t="shared" si="288"/>
        <v>1.6501915401796809</v>
      </c>
      <c r="BE177" s="20">
        <f t="shared" si="289"/>
        <v>-0.12222152900771403</v>
      </c>
      <c r="BF177" s="20">
        <f t="shared" si="290"/>
        <v>1.9428132568574878</v>
      </c>
      <c r="BG177" s="20">
        <f t="shared" si="291"/>
        <v>94.077562072070251</v>
      </c>
      <c r="BH177" s="20">
        <f t="shared" si="292"/>
        <v>0.59040459548074076</v>
      </c>
      <c r="BI177" s="20">
        <f t="shared" si="293"/>
        <v>274.07756207207024</v>
      </c>
      <c r="BJ177" s="20">
        <f t="shared" si="294"/>
        <v>274</v>
      </c>
      <c r="BK177" s="20">
        <f t="shared" si="295"/>
        <v>4</v>
      </c>
      <c r="BL177" s="20">
        <f t="shared" si="296"/>
        <v>39</v>
      </c>
      <c r="BM177" s="20">
        <f t="shared" si="297"/>
        <v>5.5383970876493374</v>
      </c>
      <c r="BN177" s="20" t="str">
        <f t="shared" si="298"/>
        <v>POSITIF</v>
      </c>
      <c r="BO177" s="20">
        <f t="shared" si="299"/>
        <v>5</v>
      </c>
      <c r="BP177" s="20">
        <f t="shared" si="300"/>
        <v>32</v>
      </c>
      <c r="BQ177" s="20">
        <f t="shared" si="301"/>
        <v>18</v>
      </c>
      <c r="BR177" s="20"/>
    </row>
    <row r="178" spans="1:70">
      <c r="A178">
        <f t="shared" ref="A178" si="340">A176</f>
        <v>-7.0027777777777782</v>
      </c>
      <c r="B178">
        <f t="shared" si="318"/>
        <v>111.315</v>
      </c>
      <c r="C178">
        <f>INT(G3/15)</f>
        <v>7</v>
      </c>
      <c r="D178">
        <f>L3</f>
        <v>2014</v>
      </c>
      <c r="E178">
        <f>L2</f>
        <v>3</v>
      </c>
      <c r="F178">
        <f>L4</f>
        <v>30</v>
      </c>
      <c r="H178" s="20">
        <v>17</v>
      </c>
      <c r="I178" s="20">
        <v>30</v>
      </c>
      <c r="J178" s="20">
        <f t="shared" si="337"/>
        <v>17.5</v>
      </c>
      <c r="K178" s="20"/>
      <c r="L178" s="20">
        <f t="shared" si="249"/>
        <v>20</v>
      </c>
      <c r="M178" s="20">
        <f t="shared" si="250"/>
        <v>-13</v>
      </c>
      <c r="N178" s="20">
        <f t="shared" si="251"/>
        <v>2456746.9375</v>
      </c>
      <c r="O178" s="20">
        <f t="shared" si="236"/>
        <v>7.945056621748444E-4</v>
      </c>
      <c r="P178" s="20">
        <f t="shared" si="338"/>
        <v>2456746.9382945057</v>
      </c>
      <c r="Q178" s="20">
        <f t="shared" si="339"/>
        <v>0.14242130854225052</v>
      </c>
      <c r="R178" s="20">
        <f t="shared" si="252"/>
        <v>7.7428134443352974</v>
      </c>
      <c r="S178" s="20">
        <f t="shared" si="253"/>
        <v>84.560950004296501</v>
      </c>
      <c r="T178" s="20">
        <f t="shared" si="254"/>
        <v>1.9087667622671958</v>
      </c>
      <c r="U178" s="20">
        <f t="shared" si="255"/>
        <v>0.13513758797133363</v>
      </c>
      <c r="V178" s="20">
        <f t="shared" si="256"/>
        <v>1.4758669961892872</v>
      </c>
      <c r="W178" s="20">
        <f t="shared" si="257"/>
        <v>1.6702618305041227E-2</v>
      </c>
      <c r="X178" s="20">
        <f t="shared" si="258"/>
        <v>9.6515802066024925</v>
      </c>
      <c r="Y178" s="20">
        <f t="shared" si="259"/>
        <v>86.469716766563693</v>
      </c>
      <c r="Z178" s="20">
        <f t="shared" si="260"/>
        <v>1.5091812608434814</v>
      </c>
      <c r="AA178" s="20">
        <f t="shared" si="261"/>
        <v>209.58230295178552</v>
      </c>
      <c r="AB178" s="20">
        <f t="shared" si="262"/>
        <v>3.6579012404208879</v>
      </c>
      <c r="AC178" s="20">
        <f t="shared" si="263"/>
        <v>23.437439039092094</v>
      </c>
      <c r="AD178" s="20">
        <f t="shared" si="264"/>
        <v>-2.0698469477222212E-3</v>
      </c>
      <c r="AE178" s="20">
        <f t="shared" si="265"/>
        <v>23.435369192144371</v>
      </c>
      <c r="AF178" s="20">
        <f t="shared" si="266"/>
        <v>2456746.5</v>
      </c>
      <c r="AG178" s="20">
        <f t="shared" si="267"/>
        <v>0.14240930869267626</v>
      </c>
      <c r="AH178" s="20">
        <f t="shared" si="268"/>
        <v>12.487026798683871</v>
      </c>
      <c r="AI178" s="20">
        <f t="shared" si="269"/>
        <v>23.015774846858871</v>
      </c>
      <c r="AJ178" s="20">
        <f t="shared" si="270"/>
        <v>0.40902435382336289</v>
      </c>
      <c r="AK178" s="20">
        <f t="shared" si="271"/>
        <v>6.4367748468588708</v>
      </c>
      <c r="AL178" s="20">
        <f t="shared" si="303"/>
        <v>87.68606810446957</v>
      </c>
      <c r="AM178" s="20">
        <f t="shared" si="272"/>
        <v>1.5304105965509771</v>
      </c>
      <c r="AN178" s="20">
        <f t="shared" si="273"/>
        <v>0.99869490064628963</v>
      </c>
      <c r="AO178" s="20" t="s">
        <v>137</v>
      </c>
      <c r="AP178" s="20">
        <f t="shared" si="274"/>
        <v>9.6482499648837532</v>
      </c>
      <c r="AQ178" s="20">
        <f t="shared" si="275"/>
        <v>9</v>
      </c>
      <c r="AR178" s="20">
        <f t="shared" si="276"/>
        <v>38</v>
      </c>
      <c r="AS178" s="20">
        <f t="shared" si="277"/>
        <v>53</v>
      </c>
      <c r="AT178" s="20">
        <f t="shared" si="278"/>
        <v>0.16839372894264878</v>
      </c>
      <c r="AU178" s="20">
        <f t="shared" si="279"/>
        <v>8.8655545984134871</v>
      </c>
      <c r="AV178" s="21">
        <f t="shared" si="280"/>
        <v>0.59103697322756577</v>
      </c>
      <c r="AW178" s="20">
        <f t="shared" si="281"/>
        <v>0.15473311775763901</v>
      </c>
      <c r="AX178" s="20">
        <f t="shared" si="282"/>
        <v>3.8219718699393193</v>
      </c>
      <c r="AY178" s="20" t="str">
        <f t="shared" si="283"/>
        <v>POSITIF</v>
      </c>
      <c r="AZ178" s="20">
        <f t="shared" si="284"/>
        <v>3</v>
      </c>
      <c r="BA178" s="20">
        <f t="shared" si="285"/>
        <v>49</v>
      </c>
      <c r="BB178" s="20">
        <f t="shared" si="286"/>
        <v>19</v>
      </c>
      <c r="BC178" s="20">
        <f t="shared" si="287"/>
        <v>6.6705993049045606E-2</v>
      </c>
      <c r="BD178" s="20">
        <f t="shared" si="288"/>
        <v>1.6419632104069648</v>
      </c>
      <c r="BE178" s="20">
        <f t="shared" si="289"/>
        <v>-0.12222152900771403</v>
      </c>
      <c r="BF178" s="20">
        <f t="shared" si="290"/>
        <v>1.9428132568574878</v>
      </c>
      <c r="BG178" s="20">
        <f t="shared" si="291"/>
        <v>93.624270572731021</v>
      </c>
      <c r="BH178" s="20">
        <f t="shared" si="292"/>
        <v>0.59103697322756577</v>
      </c>
      <c r="BI178" s="20">
        <f t="shared" si="293"/>
        <v>273.62427057273101</v>
      </c>
      <c r="BJ178" s="20">
        <f t="shared" si="294"/>
        <v>273</v>
      </c>
      <c r="BK178" s="20">
        <f t="shared" si="295"/>
        <v>37</v>
      </c>
      <c r="BL178" s="20">
        <f t="shared" si="296"/>
        <v>27</v>
      </c>
      <c r="BM178" s="20">
        <f t="shared" si="297"/>
        <v>1.8256290833665036</v>
      </c>
      <c r="BN178" s="20" t="str">
        <f t="shared" si="298"/>
        <v>POSITIF</v>
      </c>
      <c r="BO178" s="20">
        <f t="shared" si="299"/>
        <v>1</v>
      </c>
      <c r="BP178" s="20">
        <f t="shared" si="300"/>
        <v>49</v>
      </c>
      <c r="BQ178" s="20">
        <f t="shared" si="301"/>
        <v>32</v>
      </c>
      <c r="BR178" s="20"/>
    </row>
    <row r="179" spans="1:70">
      <c r="A179">
        <f t="shared" ref="A179" si="341">A177</f>
        <v>-7.0027777777777782</v>
      </c>
      <c r="B179">
        <f t="shared" si="318"/>
        <v>111.315</v>
      </c>
      <c r="C179">
        <f>INT(G3/15)</f>
        <v>7</v>
      </c>
      <c r="D179">
        <f>L3</f>
        <v>2014</v>
      </c>
      <c r="E179">
        <f>L2</f>
        <v>3</v>
      </c>
      <c r="F179">
        <f>L4</f>
        <v>30</v>
      </c>
      <c r="H179" s="20">
        <v>17</v>
      </c>
      <c r="I179" s="20">
        <v>45</v>
      </c>
      <c r="J179" s="20">
        <f t="shared" si="337"/>
        <v>17.75</v>
      </c>
      <c r="K179" s="20"/>
      <c r="L179" s="20">
        <f t="shared" si="249"/>
        <v>20</v>
      </c>
      <c r="M179" s="20">
        <f t="shared" si="250"/>
        <v>-13</v>
      </c>
      <c r="N179" s="20">
        <f t="shared" si="251"/>
        <v>2456746.947916667</v>
      </c>
      <c r="O179" s="20">
        <f t="shared" si="236"/>
        <v>7.945056621748444E-4</v>
      </c>
      <c r="P179" s="20">
        <f t="shared" si="338"/>
        <v>2456746.9487111727</v>
      </c>
      <c r="Q179" s="20">
        <f t="shared" si="339"/>
        <v>0.14242159373504934</v>
      </c>
      <c r="R179" s="20">
        <f t="shared" si="252"/>
        <v>7.7530806046343059</v>
      </c>
      <c r="S179" s="20">
        <f t="shared" si="253"/>
        <v>84.571216674205971</v>
      </c>
      <c r="T179" s="20">
        <f t="shared" si="254"/>
        <v>1.9087921883801098</v>
      </c>
      <c r="U179" s="20">
        <f t="shared" si="255"/>
        <v>0.13531678372338138</v>
      </c>
      <c r="V179" s="20">
        <f t="shared" si="256"/>
        <v>1.4760461833824228</v>
      </c>
      <c r="W179" s="20">
        <f t="shared" si="257"/>
        <v>1.6702618293063128E-2</v>
      </c>
      <c r="X179" s="20">
        <f t="shared" si="258"/>
        <v>9.6618727930144157</v>
      </c>
      <c r="Y179" s="20">
        <f t="shared" si="259"/>
        <v>86.480008862586075</v>
      </c>
      <c r="Z179" s="20">
        <f t="shared" si="260"/>
        <v>1.5093608918060035</v>
      </c>
      <c r="AA179" s="20">
        <f t="shared" si="261"/>
        <v>209.58175135005226</v>
      </c>
      <c r="AB179" s="20">
        <f t="shared" si="262"/>
        <v>3.6578916131544825</v>
      </c>
      <c r="AC179" s="20">
        <f t="shared" si="263"/>
        <v>23.437439035383399</v>
      </c>
      <c r="AD179" s="20">
        <f t="shared" si="264"/>
        <v>-2.0698742540787717E-3</v>
      </c>
      <c r="AE179" s="20">
        <f t="shared" si="265"/>
        <v>23.435369161129319</v>
      </c>
      <c r="AF179" s="20">
        <f t="shared" si="266"/>
        <v>2456746.5</v>
      </c>
      <c r="AG179" s="20">
        <f t="shared" si="267"/>
        <v>0.14240930869267626</v>
      </c>
      <c r="AH179" s="20">
        <f t="shared" si="268"/>
        <v>12.487026798683871</v>
      </c>
      <c r="AI179" s="20">
        <f t="shared" si="269"/>
        <v>23.266459324196369</v>
      </c>
      <c r="AJ179" s="20">
        <f t="shared" si="270"/>
        <v>0.40902435328204811</v>
      </c>
      <c r="AK179" s="20">
        <f t="shared" si="271"/>
        <v>6.687459324196368</v>
      </c>
      <c r="AL179" s="20">
        <f t="shared" si="303"/>
        <v>91.436849565181632</v>
      </c>
      <c r="AM179" s="20">
        <f t="shared" si="272"/>
        <v>1.595874082563165</v>
      </c>
      <c r="AN179" s="20">
        <f t="shared" si="273"/>
        <v>0.99869788830590023</v>
      </c>
      <c r="AO179" s="20" t="s">
        <v>137</v>
      </c>
      <c r="AP179" s="20">
        <f t="shared" si="274"/>
        <v>9.6585425112758418</v>
      </c>
      <c r="AQ179" s="20">
        <f t="shared" si="275"/>
        <v>9</v>
      </c>
      <c r="AR179" s="20">
        <f t="shared" si="276"/>
        <v>39</v>
      </c>
      <c r="AS179" s="20">
        <f t="shared" si="277"/>
        <v>30</v>
      </c>
      <c r="AT179" s="20">
        <f t="shared" si="278"/>
        <v>0.16857336776560497</v>
      </c>
      <c r="AU179" s="20">
        <f t="shared" si="279"/>
        <v>8.8750402977638831</v>
      </c>
      <c r="AV179" s="21">
        <f t="shared" si="280"/>
        <v>0.59166935318425884</v>
      </c>
      <c r="AW179" s="20">
        <f t="shared" si="281"/>
        <v>0.15489867444315769</v>
      </c>
      <c r="AX179" s="20">
        <f t="shared" si="282"/>
        <v>3.8260164001353485</v>
      </c>
      <c r="AY179" s="20" t="str">
        <f t="shared" si="283"/>
        <v>POSITIF</v>
      </c>
      <c r="AZ179" s="20">
        <f t="shared" si="284"/>
        <v>3</v>
      </c>
      <c r="BA179" s="20">
        <f t="shared" si="285"/>
        <v>49</v>
      </c>
      <c r="BB179" s="20">
        <f t="shared" si="286"/>
        <v>33</v>
      </c>
      <c r="BC179" s="20">
        <f t="shared" si="287"/>
        <v>6.6776583417662655E-2</v>
      </c>
      <c r="BD179" s="20">
        <f t="shared" si="288"/>
        <v>1.6340517812721935</v>
      </c>
      <c r="BE179" s="20">
        <f t="shared" si="289"/>
        <v>-0.12222152900771403</v>
      </c>
      <c r="BF179" s="20">
        <f t="shared" si="290"/>
        <v>1.9428132568574878</v>
      </c>
      <c r="BG179" s="20">
        <f t="shared" si="291"/>
        <v>93.185337968507014</v>
      </c>
      <c r="BH179" s="20">
        <f t="shared" si="292"/>
        <v>0.59166935318425884</v>
      </c>
      <c r="BI179" s="20">
        <f t="shared" si="293"/>
        <v>273.18533796850704</v>
      </c>
      <c r="BJ179" s="20">
        <f t="shared" si="294"/>
        <v>273</v>
      </c>
      <c r="BK179" s="20">
        <f t="shared" si="295"/>
        <v>11</v>
      </c>
      <c r="BL179" s="20">
        <f t="shared" si="296"/>
        <v>7</v>
      </c>
      <c r="BM179" s="20">
        <f t="shared" si="297"/>
        <v>-1.889257377392477</v>
      </c>
      <c r="BN179" s="20" t="str">
        <f t="shared" si="298"/>
        <v>NEGATIF</v>
      </c>
      <c r="BO179" s="20">
        <f t="shared" si="299"/>
        <v>1</v>
      </c>
      <c r="BP179" s="20">
        <f t="shared" si="300"/>
        <v>53</v>
      </c>
      <c r="BQ179" s="20">
        <f t="shared" si="301"/>
        <v>21</v>
      </c>
      <c r="BR179" s="20"/>
    </row>
    <row r="180" spans="1:70">
      <c r="A180">
        <f t="shared" ref="A180" si="342">A178</f>
        <v>-7.0027777777777782</v>
      </c>
      <c r="B180">
        <f t="shared" si="318"/>
        <v>111.315</v>
      </c>
      <c r="C180">
        <f>INT(G3/15)</f>
        <v>7</v>
      </c>
      <c r="D180">
        <f>L3</f>
        <v>2014</v>
      </c>
      <c r="E180">
        <f>L2</f>
        <v>3</v>
      </c>
      <c r="F180">
        <f>L4</f>
        <v>30</v>
      </c>
      <c r="H180" s="20">
        <v>18</v>
      </c>
      <c r="I180" s="20">
        <v>0</v>
      </c>
      <c r="J180" s="20">
        <f t="shared" si="337"/>
        <v>18</v>
      </c>
      <c r="K180" s="20"/>
      <c r="L180" s="20">
        <f t="shared" si="249"/>
        <v>20</v>
      </c>
      <c r="M180" s="20">
        <f t="shared" si="250"/>
        <v>-13</v>
      </c>
      <c r="N180" s="20">
        <f t="shared" si="251"/>
        <v>2456746.9583333335</v>
      </c>
      <c r="O180" s="20">
        <f t="shared" si="236"/>
        <v>7.945056621748444E-4</v>
      </c>
      <c r="P180" s="20">
        <f t="shared" si="338"/>
        <v>2456746.9591278392</v>
      </c>
      <c r="Q180" s="20">
        <f t="shared" si="339"/>
        <v>0.14242187892783542</v>
      </c>
      <c r="R180" s="20">
        <f t="shared" si="252"/>
        <v>7.7633477644749291</v>
      </c>
      <c r="S180" s="20">
        <f t="shared" si="253"/>
        <v>84.581483343657965</v>
      </c>
      <c r="T180" s="20">
        <f t="shared" si="254"/>
        <v>1.9088175529171465</v>
      </c>
      <c r="U180" s="20">
        <f t="shared" si="255"/>
        <v>0.13549597946742878</v>
      </c>
      <c r="V180" s="20">
        <f t="shared" si="256"/>
        <v>1.4762253705675741</v>
      </c>
      <c r="W180" s="20">
        <f t="shared" si="257"/>
        <v>1.6702618281085033E-2</v>
      </c>
      <c r="X180" s="20">
        <f t="shared" si="258"/>
        <v>9.672165317392075</v>
      </c>
      <c r="Y180" s="20">
        <f t="shared" si="259"/>
        <v>86.490300896575107</v>
      </c>
      <c r="Z180" s="20">
        <f t="shared" si="260"/>
        <v>1.5095405216858393</v>
      </c>
      <c r="AA180" s="20">
        <f t="shared" si="261"/>
        <v>209.58119974834361</v>
      </c>
      <c r="AB180" s="20">
        <f t="shared" si="262"/>
        <v>3.657881985888507</v>
      </c>
      <c r="AC180" s="20">
        <f t="shared" si="263"/>
        <v>23.437439031674703</v>
      </c>
      <c r="AD180" s="20">
        <f t="shared" si="264"/>
        <v>-2.0699015798249223E-3</v>
      </c>
      <c r="AE180" s="20">
        <f t="shared" si="265"/>
        <v>23.435369130094877</v>
      </c>
      <c r="AF180" s="20">
        <f t="shared" si="266"/>
        <v>2456746.5</v>
      </c>
      <c r="AG180" s="20">
        <f t="shared" si="267"/>
        <v>0.14240930869267626</v>
      </c>
      <c r="AH180" s="20">
        <f t="shared" si="268"/>
        <v>12.487026798683871</v>
      </c>
      <c r="AI180" s="20">
        <f t="shared" si="269"/>
        <v>23.517143801533869</v>
      </c>
      <c r="AJ180" s="20">
        <f t="shared" si="270"/>
        <v>0.40902435274039495</v>
      </c>
      <c r="AK180" s="20">
        <f t="shared" si="271"/>
        <v>6.9381438015338688</v>
      </c>
      <c r="AL180" s="20">
        <f t="shared" si="303"/>
        <v>95.187630993500946</v>
      </c>
      <c r="AM180" s="20">
        <f t="shared" si="272"/>
        <v>1.6613375680099927</v>
      </c>
      <c r="AN180" s="20">
        <f t="shared" si="273"/>
        <v>0.99870087599838708</v>
      </c>
      <c r="AO180" s="20" t="s">
        <v>137</v>
      </c>
      <c r="AP180" s="20">
        <f t="shared" si="274"/>
        <v>9.6688349956334481</v>
      </c>
      <c r="AQ180" s="20">
        <f t="shared" si="275"/>
        <v>9</v>
      </c>
      <c r="AR180" s="20">
        <f t="shared" si="276"/>
        <v>40</v>
      </c>
      <c r="AS180" s="20">
        <f t="shared" si="277"/>
        <v>7</v>
      </c>
      <c r="AT180" s="20">
        <f t="shared" si="278"/>
        <v>0.16875300550585523</v>
      </c>
      <c r="AU180" s="20">
        <f t="shared" si="279"/>
        <v>8.8845260295070734</v>
      </c>
      <c r="AV180" s="21">
        <f t="shared" si="280"/>
        <v>0.59230173530047159</v>
      </c>
      <c r="AW180" s="20">
        <f t="shared" si="281"/>
        <v>0.1550642316940373</v>
      </c>
      <c r="AX180" s="20">
        <f t="shared" si="282"/>
        <v>3.8300608013854371</v>
      </c>
      <c r="AY180" s="20" t="str">
        <f t="shared" si="283"/>
        <v>POSITIF</v>
      </c>
      <c r="AZ180" s="20">
        <f t="shared" si="284"/>
        <v>3</v>
      </c>
      <c r="BA180" s="20">
        <f t="shared" si="285"/>
        <v>49</v>
      </c>
      <c r="BB180" s="20">
        <f t="shared" si="286"/>
        <v>48</v>
      </c>
      <c r="BC180" s="20">
        <f t="shared" si="287"/>
        <v>6.684717153574847E-2</v>
      </c>
      <c r="BD180" s="20">
        <f t="shared" si="288"/>
        <v>1.6263909621341315</v>
      </c>
      <c r="BE180" s="20">
        <f t="shared" si="289"/>
        <v>-0.12222152900771403</v>
      </c>
      <c r="BF180" s="20">
        <f t="shared" si="290"/>
        <v>1.9428132568574878</v>
      </c>
      <c r="BG180" s="20">
        <f t="shared" si="291"/>
        <v>92.75724006626308</v>
      </c>
      <c r="BH180" s="20">
        <f t="shared" si="292"/>
        <v>0.59230173530047159</v>
      </c>
      <c r="BI180" s="20">
        <f t="shared" si="293"/>
        <v>272.75724006626308</v>
      </c>
      <c r="BJ180" s="20">
        <f t="shared" si="294"/>
        <v>272</v>
      </c>
      <c r="BK180" s="20">
        <f t="shared" si="295"/>
        <v>45</v>
      </c>
      <c r="BL180" s="20">
        <f t="shared" si="296"/>
        <v>26</v>
      </c>
      <c r="BM180" s="20">
        <f t="shared" si="297"/>
        <v>-5.6059601386307039</v>
      </c>
      <c r="BN180" s="20" t="str">
        <f t="shared" si="298"/>
        <v>NEGATIF</v>
      </c>
      <c r="BO180" s="20">
        <f t="shared" si="299"/>
        <v>5</v>
      </c>
      <c r="BP180" s="20">
        <f t="shared" si="300"/>
        <v>36</v>
      </c>
      <c r="BQ180" s="20">
        <f t="shared" si="301"/>
        <v>21</v>
      </c>
      <c r="BR180" s="20"/>
    </row>
    <row r="181" spans="1:70">
      <c r="A181">
        <f t="shared" ref="A181" si="343">A179</f>
        <v>-7.0027777777777782</v>
      </c>
      <c r="B181">
        <f t="shared" si="318"/>
        <v>111.315</v>
      </c>
      <c r="C181">
        <f>INT(G3/15)</f>
        <v>7</v>
      </c>
      <c r="D181">
        <f>L3</f>
        <v>2014</v>
      </c>
      <c r="E181">
        <f>L2</f>
        <v>3</v>
      </c>
      <c r="F181">
        <f>L4</f>
        <v>30</v>
      </c>
      <c r="H181" s="20">
        <v>18</v>
      </c>
      <c r="I181" s="20">
        <v>15</v>
      </c>
      <c r="J181" s="20">
        <f t="shared" si="337"/>
        <v>18.25</v>
      </c>
      <c r="K181" s="20"/>
      <c r="L181" s="20">
        <f t="shared" si="249"/>
        <v>20</v>
      </c>
      <c r="M181" s="20">
        <f t="shared" si="250"/>
        <v>-13</v>
      </c>
      <c r="N181" s="20">
        <f t="shared" si="251"/>
        <v>2456746.96875</v>
      </c>
      <c r="O181" s="20">
        <f t="shared" si="236"/>
        <v>7.945056621748444E-4</v>
      </c>
      <c r="P181" s="20">
        <f t="shared" si="338"/>
        <v>2456746.9695445057</v>
      </c>
      <c r="Q181" s="20">
        <f t="shared" si="339"/>
        <v>0.1424221641206215</v>
      </c>
      <c r="R181" s="20">
        <f t="shared" si="252"/>
        <v>7.7736149243146428</v>
      </c>
      <c r="S181" s="20">
        <f t="shared" si="253"/>
        <v>84.591750013109049</v>
      </c>
      <c r="T181" s="20">
        <f t="shared" si="254"/>
        <v>1.9088428558793109</v>
      </c>
      <c r="U181" s="20">
        <f t="shared" si="255"/>
        <v>0.13567517521146033</v>
      </c>
      <c r="V181" s="20">
        <f t="shared" si="256"/>
        <v>1.4764045577527094</v>
      </c>
      <c r="W181" s="20">
        <f t="shared" si="257"/>
        <v>1.6702618269106934E-2</v>
      </c>
      <c r="X181" s="20">
        <f t="shared" si="258"/>
        <v>9.6824577801939533</v>
      </c>
      <c r="Y181" s="20">
        <f t="shared" si="259"/>
        <v>86.500592868988363</v>
      </c>
      <c r="Z181" s="20">
        <f t="shared" si="260"/>
        <v>1.509720150490975</v>
      </c>
      <c r="AA181" s="20">
        <f t="shared" si="261"/>
        <v>209.58064814663496</v>
      </c>
      <c r="AB181" s="20">
        <f t="shared" si="262"/>
        <v>3.6578723586225315</v>
      </c>
      <c r="AC181" s="20">
        <f t="shared" si="263"/>
        <v>23.437439027966008</v>
      </c>
      <c r="AD181" s="20">
        <f t="shared" si="264"/>
        <v>-2.0699289249599419E-3</v>
      </c>
      <c r="AE181" s="20">
        <f t="shared" si="265"/>
        <v>23.435369099041047</v>
      </c>
      <c r="AF181" s="20">
        <f t="shared" si="266"/>
        <v>2456746.5</v>
      </c>
      <c r="AG181" s="20">
        <f t="shared" si="267"/>
        <v>0.14240930869267626</v>
      </c>
      <c r="AH181" s="20">
        <f t="shared" si="268"/>
        <v>12.487026798683871</v>
      </c>
      <c r="AI181" s="20">
        <f t="shared" si="269"/>
        <v>23.76782827887137</v>
      </c>
      <c r="AJ181" s="20">
        <f t="shared" si="270"/>
        <v>0.40902435219840333</v>
      </c>
      <c r="AK181" s="20">
        <f t="shared" si="271"/>
        <v>7.1888282788713695</v>
      </c>
      <c r="AL181" s="20">
        <f t="shared" si="303"/>
        <v>98.938412388913079</v>
      </c>
      <c r="AM181" s="20">
        <f t="shared" si="272"/>
        <v>1.7268010528824818</v>
      </c>
      <c r="AN181" s="20">
        <f t="shared" si="273"/>
        <v>0.99870386372378672</v>
      </c>
      <c r="AO181" s="20" t="s">
        <v>137</v>
      </c>
      <c r="AP181" s="20">
        <f t="shared" si="274"/>
        <v>9.6791274184150549</v>
      </c>
      <c r="AQ181" s="20">
        <f t="shared" si="275"/>
        <v>9</v>
      </c>
      <c r="AR181" s="20">
        <f t="shared" si="276"/>
        <v>40</v>
      </c>
      <c r="AS181" s="20">
        <f t="shared" si="277"/>
        <v>44</v>
      </c>
      <c r="AT181" s="20">
        <f t="shared" si="278"/>
        <v>0.16893264217140153</v>
      </c>
      <c r="AU181" s="20">
        <f t="shared" si="279"/>
        <v>8.8940117941574659</v>
      </c>
      <c r="AV181" s="21">
        <f t="shared" si="280"/>
        <v>0.59293411961049769</v>
      </c>
      <c r="AW181" s="20">
        <f t="shared" si="281"/>
        <v>0.15522978951925595</v>
      </c>
      <c r="AX181" s="20">
        <f t="shared" si="282"/>
        <v>3.8341050737597757</v>
      </c>
      <c r="AY181" s="20" t="str">
        <f t="shared" si="283"/>
        <v>POSITIF</v>
      </c>
      <c r="AZ181" s="20">
        <f t="shared" si="284"/>
        <v>3</v>
      </c>
      <c r="BA181" s="20">
        <f t="shared" si="285"/>
        <v>50</v>
      </c>
      <c r="BB181" s="20">
        <f t="shared" si="286"/>
        <v>2</v>
      </c>
      <c r="BC181" s="20">
        <f t="shared" si="287"/>
        <v>6.6917757404528128E-2</v>
      </c>
      <c r="BD181" s="20">
        <f t="shared" si="288"/>
        <v>1.6189192442190938</v>
      </c>
      <c r="BE181" s="20">
        <f t="shared" si="289"/>
        <v>-0.12222152900771403</v>
      </c>
      <c r="BF181" s="20">
        <f t="shared" si="290"/>
        <v>1.9428132568574878</v>
      </c>
      <c r="BG181" s="20">
        <f t="shared" si="291"/>
        <v>92.336612233939277</v>
      </c>
      <c r="BH181" s="20">
        <f t="shared" si="292"/>
        <v>0.59293411961049769</v>
      </c>
      <c r="BI181" s="20">
        <f t="shared" si="293"/>
        <v>272.33661223393926</v>
      </c>
      <c r="BJ181" s="20">
        <f t="shared" si="294"/>
        <v>272</v>
      </c>
      <c r="BK181" s="20">
        <f t="shared" si="295"/>
        <v>20</v>
      </c>
      <c r="BL181" s="20">
        <f t="shared" si="296"/>
        <v>11</v>
      </c>
      <c r="BM181" s="20">
        <f t="shared" si="297"/>
        <v>-9.3242137032790815</v>
      </c>
      <c r="BN181" s="20" t="str">
        <f t="shared" si="298"/>
        <v>NEGATIF</v>
      </c>
      <c r="BO181" s="20">
        <f t="shared" si="299"/>
        <v>9</v>
      </c>
      <c r="BP181" s="20">
        <f t="shared" si="300"/>
        <v>19</v>
      </c>
      <c r="BQ181" s="20">
        <f t="shared" si="301"/>
        <v>27</v>
      </c>
      <c r="BR181" s="20"/>
    </row>
    <row r="182" spans="1:70">
      <c r="A182">
        <f t="shared" ref="A182" si="344">A180</f>
        <v>-7.0027777777777782</v>
      </c>
      <c r="B182">
        <f t="shared" si="318"/>
        <v>111.315</v>
      </c>
      <c r="C182">
        <f>INT(G3/15)</f>
        <v>7</v>
      </c>
      <c r="D182">
        <f>L3</f>
        <v>2014</v>
      </c>
      <c r="E182">
        <f>L2</f>
        <v>3</v>
      </c>
      <c r="F182">
        <f>L4</f>
        <v>30</v>
      </c>
      <c r="H182" s="20">
        <v>18</v>
      </c>
      <c r="I182" s="20">
        <v>30</v>
      </c>
      <c r="J182" s="20">
        <f t="shared" si="337"/>
        <v>18.5</v>
      </c>
      <c r="K182" s="20"/>
      <c r="L182" s="20">
        <f t="shared" si="249"/>
        <v>20</v>
      </c>
      <c r="M182" s="20">
        <f t="shared" si="250"/>
        <v>-13</v>
      </c>
      <c r="N182" s="20">
        <f t="shared" si="251"/>
        <v>2456746.979166667</v>
      </c>
      <c r="O182" s="20">
        <f t="shared" si="236"/>
        <v>7.945056621748444E-4</v>
      </c>
      <c r="P182" s="20">
        <f t="shared" si="338"/>
        <v>2456746.9799611727</v>
      </c>
      <c r="Q182" s="20">
        <f t="shared" si="339"/>
        <v>0.14242244931342032</v>
      </c>
      <c r="R182" s="20">
        <f t="shared" si="252"/>
        <v>7.7838820846136514</v>
      </c>
      <c r="S182" s="20">
        <f t="shared" si="253"/>
        <v>84.602016683018519</v>
      </c>
      <c r="T182" s="20">
        <f t="shared" si="254"/>
        <v>1.9088680972676035</v>
      </c>
      <c r="U182" s="20">
        <f t="shared" si="255"/>
        <v>0.13585437096350808</v>
      </c>
      <c r="V182" s="20">
        <f t="shared" si="256"/>
        <v>1.476583744945845</v>
      </c>
      <c r="W182" s="20">
        <f t="shared" si="257"/>
        <v>1.6702618257128838E-2</v>
      </c>
      <c r="X182" s="20">
        <f t="shared" si="258"/>
        <v>9.6927501818812551</v>
      </c>
      <c r="Y182" s="20">
        <f t="shared" si="259"/>
        <v>86.510884780286119</v>
      </c>
      <c r="Z182" s="20">
        <f t="shared" si="260"/>
        <v>1.5098997782294441</v>
      </c>
      <c r="AA182" s="20">
        <f t="shared" si="261"/>
        <v>209.58009654490164</v>
      </c>
      <c r="AB182" s="20">
        <f t="shared" si="262"/>
        <v>3.6578627313561256</v>
      </c>
      <c r="AC182" s="20">
        <f t="shared" si="263"/>
        <v>23.437439024257312</v>
      </c>
      <c r="AD182" s="20">
        <f t="shared" si="264"/>
        <v>-2.0699562894831002E-3</v>
      </c>
      <c r="AE182" s="20">
        <f t="shared" si="265"/>
        <v>23.43536906796783</v>
      </c>
      <c r="AF182" s="20">
        <f t="shared" si="266"/>
        <v>2456746.5</v>
      </c>
      <c r="AG182" s="20">
        <f t="shared" si="267"/>
        <v>0.14240930869267626</v>
      </c>
      <c r="AH182" s="20">
        <f t="shared" si="268"/>
        <v>12.487026798683871</v>
      </c>
      <c r="AI182" s="20">
        <f t="shared" si="269"/>
        <v>1.851275620887094E-2</v>
      </c>
      <c r="AJ182" s="20">
        <f t="shared" si="270"/>
        <v>0.40902435165607343</v>
      </c>
      <c r="AK182" s="20">
        <f t="shared" si="271"/>
        <v>7.4395127562088712</v>
      </c>
      <c r="AL182" s="20">
        <f t="shared" si="303"/>
        <v>102.68919375090107</v>
      </c>
      <c r="AM182" s="20">
        <f t="shared" si="272"/>
        <v>1.7922645371716095</v>
      </c>
      <c r="AN182" s="20">
        <f t="shared" si="273"/>
        <v>0.99870685148213589</v>
      </c>
      <c r="AO182" s="20" t="s">
        <v>137</v>
      </c>
      <c r="AP182" s="20">
        <f t="shared" si="274"/>
        <v>9.6894197800818649</v>
      </c>
      <c r="AQ182" s="20">
        <f t="shared" si="275"/>
        <v>9</v>
      </c>
      <c r="AR182" s="20">
        <f t="shared" si="276"/>
        <v>41</v>
      </c>
      <c r="AS182" s="20">
        <f t="shared" si="277"/>
        <v>21</v>
      </c>
      <c r="AT182" s="20">
        <f t="shared" si="278"/>
        <v>0.16911227777029342</v>
      </c>
      <c r="AU182" s="20">
        <f t="shared" si="279"/>
        <v>8.9034975922319983</v>
      </c>
      <c r="AV182" s="21">
        <f t="shared" si="280"/>
        <v>0.59356650614879991</v>
      </c>
      <c r="AW182" s="20">
        <f t="shared" si="281"/>
        <v>0.15539534792783588</v>
      </c>
      <c r="AX182" s="20">
        <f t="shared" si="282"/>
        <v>3.838149217329613</v>
      </c>
      <c r="AY182" s="20" t="str">
        <f t="shared" si="283"/>
        <v>POSITIF</v>
      </c>
      <c r="AZ182" s="20">
        <f t="shared" si="284"/>
        <v>3</v>
      </c>
      <c r="BA182" s="20">
        <f t="shared" si="285"/>
        <v>50</v>
      </c>
      <c r="BB182" s="20">
        <f t="shared" si="286"/>
        <v>17</v>
      </c>
      <c r="BC182" s="20">
        <f t="shared" si="287"/>
        <v>6.6988341025245146E-2</v>
      </c>
      <c r="BD182" s="20">
        <f t="shared" si="288"/>
        <v>1.611577903619517</v>
      </c>
      <c r="BE182" s="20">
        <f t="shared" si="289"/>
        <v>-0.12222152900771403</v>
      </c>
      <c r="BF182" s="20">
        <f t="shared" si="290"/>
        <v>1.9428132568574878</v>
      </c>
      <c r="BG182" s="20">
        <f t="shared" si="291"/>
        <v>91.920139321380162</v>
      </c>
      <c r="BH182" s="20">
        <f t="shared" si="292"/>
        <v>0.59356650614879991</v>
      </c>
      <c r="BI182" s="20">
        <f t="shared" si="293"/>
        <v>271.92013932138013</v>
      </c>
      <c r="BJ182" s="20">
        <f t="shared" si="294"/>
        <v>271</v>
      </c>
      <c r="BK182" s="20">
        <f t="shared" si="295"/>
        <v>55</v>
      </c>
      <c r="BL182" s="20">
        <f t="shared" si="296"/>
        <v>12</v>
      </c>
      <c r="BM182" s="20">
        <f t="shared" si="297"/>
        <v>-13.043780851419607</v>
      </c>
      <c r="BN182" s="20" t="str">
        <f t="shared" si="298"/>
        <v>NEGATIF</v>
      </c>
      <c r="BO182" s="20">
        <f t="shared" si="299"/>
        <v>13</v>
      </c>
      <c r="BP182" s="20">
        <f t="shared" si="300"/>
        <v>2</v>
      </c>
      <c r="BQ182" s="20">
        <f t="shared" si="301"/>
        <v>37</v>
      </c>
      <c r="BR182" s="20"/>
    </row>
    <row r="183" spans="1:70">
      <c r="A183">
        <f t="shared" ref="A183" si="345">A181</f>
        <v>-7.0027777777777782</v>
      </c>
      <c r="B183">
        <f t="shared" si="318"/>
        <v>111.315</v>
      </c>
      <c r="C183">
        <f>INT(G3/15)</f>
        <v>7</v>
      </c>
      <c r="D183">
        <f>L3</f>
        <v>2014</v>
      </c>
      <c r="E183">
        <f>L2</f>
        <v>3</v>
      </c>
      <c r="F183">
        <f>L4</f>
        <v>30</v>
      </c>
      <c r="H183">
        <v>18</v>
      </c>
      <c r="I183">
        <v>45</v>
      </c>
      <c r="J183">
        <f t="shared" si="337"/>
        <v>18.75</v>
      </c>
      <c r="L183">
        <f t="shared" si="249"/>
        <v>20</v>
      </c>
      <c r="M183">
        <f t="shared" si="250"/>
        <v>-13</v>
      </c>
      <c r="N183">
        <f t="shared" si="251"/>
        <v>2456746.9895833335</v>
      </c>
      <c r="O183">
        <f t="shared" si="236"/>
        <v>7.945056621748444E-4</v>
      </c>
      <c r="P183">
        <f t="shared" si="338"/>
        <v>2456746.9903778392</v>
      </c>
      <c r="Q183">
        <f t="shared" si="339"/>
        <v>0.14242273450620641</v>
      </c>
      <c r="R183">
        <f t="shared" si="252"/>
        <v>7.7941492444542746</v>
      </c>
      <c r="S183">
        <f t="shared" si="253"/>
        <v>84.612283352470513</v>
      </c>
      <c r="T183">
        <f t="shared" si="254"/>
        <v>1.9088932770796496</v>
      </c>
      <c r="U183">
        <f t="shared" si="255"/>
        <v>0.13603356670755548</v>
      </c>
      <c r="V183">
        <f t="shared" si="256"/>
        <v>1.4767629321309963</v>
      </c>
      <c r="W183">
        <f t="shared" si="257"/>
        <v>1.6702618245150739E-2</v>
      </c>
      <c r="X183">
        <f t="shared" si="258"/>
        <v>9.7030425215339235</v>
      </c>
      <c r="Y183">
        <f t="shared" si="259"/>
        <v>86.521176629550169</v>
      </c>
      <c r="Z183">
        <f t="shared" si="260"/>
        <v>1.5100794048852206</v>
      </c>
      <c r="AA183">
        <f t="shared" si="261"/>
        <v>209.57954494319299</v>
      </c>
      <c r="AB183">
        <f t="shared" si="262"/>
        <v>3.6578531040901496</v>
      </c>
      <c r="AC183">
        <f t="shared" si="263"/>
        <v>23.437439020548616</v>
      </c>
      <c r="AD183">
        <f t="shared" si="264"/>
        <v>-2.069983673389997E-3</v>
      </c>
      <c r="AE183">
        <f t="shared" si="265"/>
        <v>23.435369036875226</v>
      </c>
      <c r="AF183">
        <f t="shared" si="266"/>
        <v>2456746.5</v>
      </c>
      <c r="AG183">
        <f t="shared" si="267"/>
        <v>0.14240930869267626</v>
      </c>
      <c r="AH183">
        <f t="shared" si="268"/>
        <v>12.487026798683871</v>
      </c>
      <c r="AI183">
        <f t="shared" si="269"/>
        <v>0.26919723354637171</v>
      </c>
      <c r="AJ183">
        <f t="shared" si="270"/>
        <v>0.40902435111340507</v>
      </c>
      <c r="AK183">
        <f t="shared" si="271"/>
        <v>7.690197233546372</v>
      </c>
      <c r="AL183">
        <f t="shared" si="303"/>
        <v>106.43997508022102</v>
      </c>
      <c r="AM183">
        <f t="shared" si="272"/>
        <v>1.8577280208905722</v>
      </c>
      <c r="AN183">
        <f t="shared" si="273"/>
        <v>0.99870983927307178</v>
      </c>
      <c r="AO183" t="s">
        <v>137</v>
      </c>
      <c r="AP183">
        <f t="shared" si="274"/>
        <v>9.6997120797138248</v>
      </c>
      <c r="AQ183">
        <f t="shared" si="275"/>
        <v>9</v>
      </c>
      <c r="AR183">
        <f t="shared" si="276"/>
        <v>41</v>
      </c>
      <c r="AS183">
        <f t="shared" si="277"/>
        <v>58</v>
      </c>
      <c r="AT183">
        <f t="shared" si="278"/>
        <v>0.16929191228647292</v>
      </c>
      <c r="AU183">
        <f t="shared" si="279"/>
        <v>8.9129834229745644</v>
      </c>
      <c r="AV183" s="18">
        <f t="shared" si="280"/>
        <v>0.59419889486497091</v>
      </c>
      <c r="AW183">
        <f t="shared" si="281"/>
        <v>0.15556090690658056</v>
      </c>
      <c r="AX183">
        <f t="shared" si="282"/>
        <v>3.8421932316234635</v>
      </c>
      <c r="AY183" t="str">
        <f t="shared" si="283"/>
        <v>POSITIF</v>
      </c>
      <c r="AZ183">
        <f t="shared" si="284"/>
        <v>3</v>
      </c>
      <c r="BA183">
        <f t="shared" si="285"/>
        <v>50</v>
      </c>
      <c r="BB183">
        <f t="shared" si="286"/>
        <v>31</v>
      </c>
      <c r="BC183">
        <f t="shared" si="287"/>
        <v>6.7058922389670553E-2</v>
      </c>
      <c r="BD183">
        <f t="shared" si="288"/>
        <v>1.60430908004999</v>
      </c>
      <c r="BE183">
        <f t="shared" si="289"/>
        <v>-0.12222152900771403</v>
      </c>
      <c r="BF183">
        <f t="shared" si="290"/>
        <v>1.9428132568574878</v>
      </c>
      <c r="BG183">
        <f t="shared" si="291"/>
        <v>91.504441992182862</v>
      </c>
      <c r="BH183">
        <f t="shared" si="292"/>
        <v>0.59419889486497091</v>
      </c>
      <c r="BI183">
        <f t="shared" si="293"/>
        <v>271.50444199218288</v>
      </c>
      <c r="BJ183">
        <f t="shared" si="294"/>
        <v>271</v>
      </c>
      <c r="BK183">
        <f t="shared" si="295"/>
        <v>30</v>
      </c>
      <c r="BL183">
        <f t="shared" si="296"/>
        <v>15</v>
      </c>
      <c r="BM183">
        <f t="shared" si="297"/>
        <v>-16.764445472861205</v>
      </c>
      <c r="BN183" t="str">
        <f t="shared" si="298"/>
        <v>NEGATIF</v>
      </c>
      <c r="BO183">
        <f t="shared" si="299"/>
        <v>16</v>
      </c>
      <c r="BP183">
        <f t="shared" si="300"/>
        <v>45</v>
      </c>
      <c r="BQ183">
        <f t="shared" si="301"/>
        <v>52</v>
      </c>
    </row>
    <row r="184" spans="1:70">
      <c r="A184">
        <f t="shared" ref="A184" si="346">A182</f>
        <v>-7.0027777777777782</v>
      </c>
      <c r="B184">
        <f t="shared" si="318"/>
        <v>111.315</v>
      </c>
      <c r="C184">
        <f>INT(G3/15)</f>
        <v>7</v>
      </c>
      <c r="D184">
        <f>L3</f>
        <v>2014</v>
      </c>
      <c r="E184">
        <f>L2</f>
        <v>3</v>
      </c>
      <c r="F184">
        <f>L4</f>
        <v>30</v>
      </c>
      <c r="H184">
        <v>19</v>
      </c>
      <c r="I184">
        <v>0</v>
      </c>
      <c r="J184">
        <f t="shared" si="337"/>
        <v>19</v>
      </c>
      <c r="L184">
        <f t="shared" si="249"/>
        <v>20</v>
      </c>
      <c r="M184">
        <f t="shared" si="250"/>
        <v>-13</v>
      </c>
      <c r="N184">
        <f t="shared" si="251"/>
        <v>2456747</v>
      </c>
      <c r="O184">
        <f t="shared" si="236"/>
        <v>7.945056621748444E-4</v>
      </c>
      <c r="P184">
        <f t="shared" si="338"/>
        <v>2456747.0007945057</v>
      </c>
      <c r="Q184">
        <f t="shared" si="339"/>
        <v>0.14242301969899249</v>
      </c>
      <c r="R184">
        <f t="shared" si="252"/>
        <v>7.8044164042948978</v>
      </c>
      <c r="S184">
        <f t="shared" si="253"/>
        <v>84.622550021921597</v>
      </c>
      <c r="T184">
        <f t="shared" si="254"/>
        <v>1.9089183953164504</v>
      </c>
      <c r="U184">
        <f t="shared" si="255"/>
        <v>0.13621276245160288</v>
      </c>
      <c r="V184">
        <f t="shared" si="256"/>
        <v>1.4769421193161316</v>
      </c>
      <c r="W184">
        <f t="shared" si="257"/>
        <v>1.6702618233172643E-2</v>
      </c>
      <c r="X184">
        <f t="shared" si="258"/>
        <v>9.7133347996113475</v>
      </c>
      <c r="Y184">
        <f t="shared" si="259"/>
        <v>86.531468417238045</v>
      </c>
      <c r="Z184">
        <f t="shared" si="260"/>
        <v>1.5102590304662904</v>
      </c>
      <c r="AA184">
        <f t="shared" si="261"/>
        <v>209.57899334148433</v>
      </c>
      <c r="AB184">
        <f t="shared" si="262"/>
        <v>3.6578434768241741</v>
      </c>
      <c r="AC184">
        <f t="shared" si="263"/>
        <v>23.437439016839921</v>
      </c>
      <c r="AD184">
        <f t="shared" si="264"/>
        <v>-2.0700110766798951E-3</v>
      </c>
      <c r="AE184">
        <f t="shared" si="265"/>
        <v>23.435369005763242</v>
      </c>
      <c r="AF184">
        <f t="shared" si="266"/>
        <v>2456746.5</v>
      </c>
      <c r="AG184">
        <f t="shared" si="267"/>
        <v>0.14240930869267626</v>
      </c>
      <c r="AH184">
        <f t="shared" si="268"/>
        <v>12.487026798683871</v>
      </c>
      <c r="AI184">
        <f t="shared" si="269"/>
        <v>0.51988171088387247</v>
      </c>
      <c r="AJ184">
        <f t="shared" si="270"/>
        <v>0.40902435057039854</v>
      </c>
      <c r="AK184">
        <f t="shared" si="271"/>
        <v>7.9408817108838727</v>
      </c>
      <c r="AL184">
        <f t="shared" si="303"/>
        <v>110.19075637635768</v>
      </c>
      <c r="AM184">
        <f t="shared" si="272"/>
        <v>1.9231915040303775</v>
      </c>
      <c r="AN184">
        <f t="shared" si="273"/>
        <v>0.99871282709663045</v>
      </c>
      <c r="AO184" t="s">
        <v>137</v>
      </c>
      <c r="AP184">
        <f t="shared" si="274"/>
        <v>9.7100043177703199</v>
      </c>
      <c r="AQ184">
        <f t="shared" si="275"/>
        <v>9</v>
      </c>
      <c r="AR184">
        <f t="shared" si="276"/>
        <v>42</v>
      </c>
      <c r="AS184">
        <f t="shared" si="277"/>
        <v>36</v>
      </c>
      <c r="AT184">
        <f t="shared" si="278"/>
        <v>0.16947154572795783</v>
      </c>
      <c r="AU184">
        <f t="shared" si="279"/>
        <v>8.9224692869004034</v>
      </c>
      <c r="AV184" s="18">
        <f t="shared" si="280"/>
        <v>0.5948312857933602</v>
      </c>
      <c r="AW184">
        <f t="shared" si="281"/>
        <v>0.1557264664644826</v>
      </c>
      <c r="AX184">
        <f t="shared" si="282"/>
        <v>3.8462371167118712</v>
      </c>
      <c r="AY184" t="str">
        <f t="shared" si="283"/>
        <v>POSITIF</v>
      </c>
      <c r="AZ184">
        <f t="shared" si="284"/>
        <v>3</v>
      </c>
      <c r="BA184">
        <f t="shared" si="285"/>
        <v>50</v>
      </c>
      <c r="BB184">
        <f t="shared" si="286"/>
        <v>46</v>
      </c>
      <c r="BC184">
        <f t="shared" si="287"/>
        <v>6.7129501499035571E-2</v>
      </c>
      <c r="BD184">
        <f t="shared" si="288"/>
        <v>1.5970537929637503</v>
      </c>
      <c r="BE184">
        <f t="shared" si="289"/>
        <v>-0.12222152900771403</v>
      </c>
      <c r="BF184">
        <f t="shared" si="290"/>
        <v>1.9428132568574878</v>
      </c>
      <c r="BG184">
        <f t="shared" si="291"/>
        <v>91.085950527926485</v>
      </c>
      <c r="BH184">
        <f t="shared" si="292"/>
        <v>0.5948312857933602</v>
      </c>
      <c r="BI184">
        <f t="shared" si="293"/>
        <v>271.08595052792646</v>
      </c>
      <c r="BJ184">
        <f t="shared" si="294"/>
        <v>271</v>
      </c>
      <c r="BK184">
        <f t="shared" si="295"/>
        <v>5</v>
      </c>
      <c r="BL184">
        <f t="shared" si="296"/>
        <v>9</v>
      </c>
      <c r="BM184">
        <f t="shared" si="297"/>
        <v>-20.486006139517258</v>
      </c>
      <c r="BN184" t="str">
        <f t="shared" si="298"/>
        <v>NEGATIF</v>
      </c>
      <c r="BO184">
        <f t="shared" si="299"/>
        <v>20</v>
      </c>
      <c r="BP184">
        <f t="shared" si="300"/>
        <v>29</v>
      </c>
      <c r="BQ184">
        <f t="shared" si="301"/>
        <v>9</v>
      </c>
    </row>
    <row r="185" spans="1:70">
      <c r="A185">
        <f t="shared" ref="A185" si="347">A183</f>
        <v>-7.0027777777777782</v>
      </c>
      <c r="B185">
        <f t="shared" si="318"/>
        <v>111.315</v>
      </c>
      <c r="C185">
        <f>INT(G3/15)</f>
        <v>7</v>
      </c>
      <c r="D185">
        <f>L3</f>
        <v>2014</v>
      </c>
      <c r="E185">
        <f>L2</f>
        <v>3</v>
      </c>
      <c r="F185">
        <f>L4</f>
        <v>30</v>
      </c>
      <c r="H185">
        <v>19</v>
      </c>
      <c r="I185">
        <v>15</v>
      </c>
      <c r="J185">
        <f t="shared" si="337"/>
        <v>19.25</v>
      </c>
      <c r="L185">
        <f t="shared" si="249"/>
        <v>20</v>
      </c>
      <c r="M185">
        <f t="shared" si="250"/>
        <v>-13</v>
      </c>
      <c r="N185">
        <f t="shared" si="251"/>
        <v>2456747.010416667</v>
      </c>
      <c r="O185">
        <f t="shared" si="236"/>
        <v>7.945056621748444E-4</v>
      </c>
      <c r="P185">
        <f t="shared" si="338"/>
        <v>2456747.0112111727</v>
      </c>
      <c r="Q185">
        <f t="shared" si="339"/>
        <v>0.14242330489179131</v>
      </c>
      <c r="R185">
        <f t="shared" si="252"/>
        <v>7.8146835645939063</v>
      </c>
      <c r="S185">
        <f t="shared" si="253"/>
        <v>84.632816691831067</v>
      </c>
      <c r="T185">
        <f t="shared" si="254"/>
        <v>1.9089434519790061</v>
      </c>
      <c r="U185">
        <f t="shared" si="255"/>
        <v>0.13639195820365063</v>
      </c>
      <c r="V185">
        <f t="shared" si="256"/>
        <v>1.4771213065092672</v>
      </c>
      <c r="W185">
        <f t="shared" si="257"/>
        <v>1.6702618221194544E-2</v>
      </c>
      <c r="X185">
        <f t="shared" si="258"/>
        <v>9.7236270165729124</v>
      </c>
      <c r="Y185">
        <f t="shared" si="259"/>
        <v>86.54176014381008</v>
      </c>
      <c r="Z185">
        <f t="shared" si="260"/>
        <v>1.5104386549806872</v>
      </c>
      <c r="AA185">
        <f t="shared" si="261"/>
        <v>209.57844173975107</v>
      </c>
      <c r="AB185">
        <f t="shared" si="262"/>
        <v>3.6578338495577691</v>
      </c>
      <c r="AC185">
        <f t="shared" si="263"/>
        <v>23.437439013131225</v>
      </c>
      <c r="AD185">
        <f t="shared" si="264"/>
        <v>-2.0700384993520568E-3</v>
      </c>
      <c r="AE185">
        <f t="shared" si="265"/>
        <v>23.435368974631874</v>
      </c>
      <c r="AF185">
        <f t="shared" si="266"/>
        <v>2456746.5</v>
      </c>
      <c r="AG185">
        <f t="shared" si="267"/>
        <v>0.14240930869267626</v>
      </c>
      <c r="AH185">
        <f t="shared" si="268"/>
        <v>12.487026798683871</v>
      </c>
      <c r="AI185">
        <f t="shared" si="269"/>
        <v>0.77056618822137324</v>
      </c>
      <c r="AJ185">
        <f t="shared" si="270"/>
        <v>0.40902435002705367</v>
      </c>
      <c r="AK185">
        <f t="shared" si="271"/>
        <v>8.1915661882213726</v>
      </c>
      <c r="AL185">
        <f t="shared" si="303"/>
        <v>113.94153763879584</v>
      </c>
      <c r="AM185">
        <f t="shared" si="272"/>
        <v>1.9886549865820329</v>
      </c>
      <c r="AN185">
        <f t="shared" si="273"/>
        <v>0.99871581495284889</v>
      </c>
      <c r="AO185" t="s">
        <v>137</v>
      </c>
      <c r="AP185">
        <f t="shared" si="274"/>
        <v>9.7202964947107375</v>
      </c>
      <c r="AQ185">
        <f t="shared" si="275"/>
        <v>9</v>
      </c>
      <c r="AR185">
        <f t="shared" si="276"/>
        <v>43</v>
      </c>
      <c r="AS185">
        <f t="shared" si="277"/>
        <v>13</v>
      </c>
      <c r="AT185">
        <f t="shared" si="278"/>
        <v>0.16965117810276595</v>
      </c>
      <c r="AU185">
        <f t="shared" si="279"/>
        <v>8.9319551845247513</v>
      </c>
      <c r="AV185" s="18">
        <f t="shared" si="280"/>
        <v>0.59546367896831676</v>
      </c>
      <c r="AW185">
        <f t="shared" si="281"/>
        <v>0.15589202661053458</v>
      </c>
      <c r="AX185">
        <f t="shared" si="282"/>
        <v>3.850280872665361</v>
      </c>
      <c r="AY185" t="str">
        <f t="shared" si="283"/>
        <v>POSITIF</v>
      </c>
      <c r="AZ185">
        <f t="shared" si="284"/>
        <v>3</v>
      </c>
      <c r="BA185">
        <f t="shared" si="285"/>
        <v>51</v>
      </c>
      <c r="BB185">
        <f t="shared" si="286"/>
        <v>1</v>
      </c>
      <c r="BC185">
        <f t="shared" si="287"/>
        <v>6.7200078354571091E-2</v>
      </c>
      <c r="BD185">
        <f t="shared" si="288"/>
        <v>1.5897497390209843</v>
      </c>
      <c r="BE185">
        <f t="shared" si="289"/>
        <v>-0.12222152900771403</v>
      </c>
      <c r="BF185">
        <f t="shared" si="290"/>
        <v>1.9428132568574878</v>
      </c>
      <c r="BG185">
        <f t="shared" si="291"/>
        <v>90.660754870989493</v>
      </c>
      <c r="BH185">
        <f t="shared" si="292"/>
        <v>0.59546367896831676</v>
      </c>
      <c r="BI185">
        <f t="shared" si="293"/>
        <v>270.66075487098948</v>
      </c>
      <c r="BJ185">
        <f t="shared" si="294"/>
        <v>270</v>
      </c>
      <c r="BK185">
        <f t="shared" si="295"/>
        <v>39</v>
      </c>
      <c r="BL185">
        <f t="shared" si="296"/>
        <v>38</v>
      </c>
      <c r="BM185">
        <f t="shared" si="297"/>
        <v>-24.208269992923473</v>
      </c>
      <c r="BN185" t="str">
        <f t="shared" si="298"/>
        <v>NEGATIF</v>
      </c>
      <c r="BO185">
        <f t="shared" si="299"/>
        <v>24</v>
      </c>
      <c r="BP185">
        <f t="shared" si="300"/>
        <v>12</v>
      </c>
      <c r="BQ185">
        <f t="shared" si="301"/>
        <v>29</v>
      </c>
    </row>
    <row r="186" spans="1:70">
      <c r="A186">
        <f t="shared" ref="A186" si="348">A184</f>
        <v>-7.0027777777777782</v>
      </c>
      <c r="B186">
        <f t="shared" si="318"/>
        <v>111.315</v>
      </c>
      <c r="C186">
        <f>INT(G3/15)</f>
        <v>7</v>
      </c>
      <c r="D186">
        <f>L3</f>
        <v>2014</v>
      </c>
      <c r="E186">
        <f>L2</f>
        <v>3</v>
      </c>
      <c r="F186">
        <f>L4</f>
        <v>30</v>
      </c>
      <c r="H186">
        <v>19</v>
      </c>
      <c r="I186">
        <v>30</v>
      </c>
      <c r="J186">
        <f t="shared" si="337"/>
        <v>19.5</v>
      </c>
      <c r="L186">
        <f t="shared" si="249"/>
        <v>20</v>
      </c>
      <c r="M186">
        <f t="shared" si="250"/>
        <v>-13</v>
      </c>
      <c r="N186">
        <f t="shared" si="251"/>
        <v>2456747.0208333335</v>
      </c>
      <c r="O186">
        <f t="shared" si="236"/>
        <v>7.945056621748444E-4</v>
      </c>
      <c r="P186">
        <f t="shared" si="338"/>
        <v>2456747.0216278392</v>
      </c>
      <c r="Q186">
        <f t="shared" si="339"/>
        <v>0.14242359008457739</v>
      </c>
      <c r="R186">
        <f t="shared" si="252"/>
        <v>7.8249507244336201</v>
      </c>
      <c r="S186">
        <f t="shared" si="253"/>
        <v>84.643083361283061</v>
      </c>
      <c r="T186">
        <f t="shared" si="254"/>
        <v>1.908968447064963</v>
      </c>
      <c r="U186">
        <f t="shared" si="255"/>
        <v>0.13657115394768218</v>
      </c>
      <c r="V186">
        <f t="shared" si="256"/>
        <v>1.4773004936944185</v>
      </c>
      <c r="W186">
        <f t="shared" si="257"/>
        <v>1.6702618209216449E-2</v>
      </c>
      <c r="X186">
        <f t="shared" si="258"/>
        <v>9.7339191714985827</v>
      </c>
      <c r="Y186">
        <f t="shared" si="259"/>
        <v>86.552051808348025</v>
      </c>
      <c r="Z186">
        <f t="shared" si="260"/>
        <v>1.5106182784123852</v>
      </c>
      <c r="AA186">
        <f t="shared" si="261"/>
        <v>209.57789013804242</v>
      </c>
      <c r="AB186">
        <f t="shared" si="262"/>
        <v>3.6578242222917936</v>
      </c>
      <c r="AC186">
        <f t="shared" si="263"/>
        <v>23.43743900942253</v>
      </c>
      <c r="AD186">
        <f t="shared" si="264"/>
        <v>-2.0700659414020716E-3</v>
      </c>
      <c r="AE186">
        <f t="shared" si="265"/>
        <v>23.435368943481127</v>
      </c>
      <c r="AF186">
        <f t="shared" si="266"/>
        <v>2456746.5</v>
      </c>
      <c r="AG186">
        <f t="shared" si="267"/>
        <v>0.14240930869267626</v>
      </c>
      <c r="AH186">
        <f t="shared" si="268"/>
        <v>12.487026798683871</v>
      </c>
      <c r="AI186">
        <f t="shared" si="269"/>
        <v>1.0212506655588705</v>
      </c>
      <c r="AJ186">
        <f t="shared" si="270"/>
        <v>0.40902434948337058</v>
      </c>
      <c r="AK186">
        <f t="shared" si="271"/>
        <v>8.4422506655588698</v>
      </c>
      <c r="AL186">
        <f t="shared" si="303"/>
        <v>117.69231886829158</v>
      </c>
      <c r="AM186">
        <f t="shared" si="272"/>
        <v>2.0541184685587348</v>
      </c>
      <c r="AN186">
        <f t="shared" si="273"/>
        <v>0.99871880284136427</v>
      </c>
      <c r="AO186" t="s">
        <v>137</v>
      </c>
      <c r="AP186">
        <f t="shared" si="274"/>
        <v>9.7305886096150438</v>
      </c>
      <c r="AQ186">
        <f t="shared" si="275"/>
        <v>9</v>
      </c>
      <c r="AR186">
        <f t="shared" si="276"/>
        <v>43</v>
      </c>
      <c r="AS186">
        <f t="shared" si="277"/>
        <v>50</v>
      </c>
      <c r="AT186">
        <f t="shared" si="278"/>
        <v>0.16983080939483969</v>
      </c>
      <c r="AU186">
        <f t="shared" si="279"/>
        <v>8.9414411150914734</v>
      </c>
      <c r="AV186" s="18">
        <f t="shared" si="280"/>
        <v>0.59609607433943157</v>
      </c>
      <c r="AW186">
        <f t="shared" si="281"/>
        <v>0.15605758733153946</v>
      </c>
      <c r="AX186">
        <f t="shared" si="282"/>
        <v>3.8543244990124994</v>
      </c>
      <c r="AY186" t="str">
        <f t="shared" si="283"/>
        <v>POSITIF</v>
      </c>
      <c r="AZ186">
        <f t="shared" si="284"/>
        <v>3</v>
      </c>
      <c r="BA186">
        <f t="shared" si="285"/>
        <v>51</v>
      </c>
      <c r="BB186">
        <f t="shared" si="286"/>
        <v>15</v>
      </c>
      <c r="BC186">
        <f t="shared" si="287"/>
        <v>6.7270652948049042E-2</v>
      </c>
      <c r="BD186">
        <f t="shared" si="288"/>
        <v>1.5823286748422536</v>
      </c>
      <c r="BE186">
        <f t="shared" si="289"/>
        <v>-0.12222152900771403</v>
      </c>
      <c r="BF186">
        <f t="shared" si="290"/>
        <v>1.9428132568574878</v>
      </c>
      <c r="BG186">
        <f t="shared" si="291"/>
        <v>90.224415488341833</v>
      </c>
      <c r="BH186">
        <f t="shared" si="292"/>
        <v>0.59609607433943157</v>
      </c>
      <c r="BI186">
        <f t="shared" si="293"/>
        <v>270.22441548834183</v>
      </c>
      <c r="BJ186">
        <f t="shared" si="294"/>
        <v>270</v>
      </c>
      <c r="BK186">
        <f t="shared" si="295"/>
        <v>13</v>
      </c>
      <c r="BL186">
        <f t="shared" si="296"/>
        <v>27</v>
      </c>
      <c r="BM186">
        <f t="shared" si="297"/>
        <v>-27.931046496744266</v>
      </c>
      <c r="BN186" t="str">
        <f t="shared" si="298"/>
        <v>NEGATIF</v>
      </c>
      <c r="BO186">
        <f t="shared" si="299"/>
        <v>27</v>
      </c>
      <c r="BP186">
        <f t="shared" si="300"/>
        <v>55</v>
      </c>
      <c r="BQ186">
        <f t="shared" si="301"/>
        <v>51</v>
      </c>
    </row>
    <row r="187" spans="1:70">
      <c r="A187">
        <f t="shared" ref="A187" si="349">A185</f>
        <v>-7.0027777777777782</v>
      </c>
      <c r="B187">
        <f t="shared" si="318"/>
        <v>111.315</v>
      </c>
      <c r="C187">
        <f>INT(G3/15)</f>
        <v>7</v>
      </c>
      <c r="D187">
        <f>L3</f>
        <v>2014</v>
      </c>
      <c r="E187">
        <f>L2</f>
        <v>3</v>
      </c>
      <c r="F187">
        <f>L4</f>
        <v>30</v>
      </c>
      <c r="H187">
        <v>19</v>
      </c>
      <c r="I187">
        <v>45</v>
      </c>
      <c r="J187">
        <f t="shared" si="337"/>
        <v>19.75</v>
      </c>
      <c r="L187">
        <f t="shared" si="249"/>
        <v>20</v>
      </c>
      <c r="M187">
        <f t="shared" si="250"/>
        <v>-13</v>
      </c>
      <c r="N187">
        <f t="shared" si="251"/>
        <v>2456747.03125</v>
      </c>
      <c r="O187">
        <f t="shared" si="236"/>
        <v>7.945056621748444E-4</v>
      </c>
      <c r="P187">
        <f t="shared" si="338"/>
        <v>2456747.0320445057</v>
      </c>
      <c r="Q187">
        <f t="shared" si="339"/>
        <v>0.14242387527736347</v>
      </c>
      <c r="R187">
        <f t="shared" si="252"/>
        <v>7.8352178842742433</v>
      </c>
      <c r="S187">
        <f t="shared" si="253"/>
        <v>84.653350030734146</v>
      </c>
      <c r="T187">
        <f t="shared" si="254"/>
        <v>1.908993380575321</v>
      </c>
      <c r="U187">
        <f t="shared" si="255"/>
        <v>0.13675034969172958</v>
      </c>
      <c r="V187">
        <f t="shared" si="256"/>
        <v>1.4774796808795538</v>
      </c>
      <c r="W187">
        <f t="shared" si="257"/>
        <v>1.670261819723835E-2</v>
      </c>
      <c r="X187">
        <f t="shared" si="258"/>
        <v>9.7442112648495645</v>
      </c>
      <c r="Y187">
        <f t="shared" si="259"/>
        <v>86.56234341130947</v>
      </c>
      <c r="Z187">
        <f t="shared" si="260"/>
        <v>1.5107979007693704</v>
      </c>
      <c r="AA187">
        <f t="shared" si="261"/>
        <v>209.57733853633377</v>
      </c>
      <c r="AB187">
        <f t="shared" si="262"/>
        <v>3.6578145950258181</v>
      </c>
      <c r="AC187">
        <f t="shared" si="263"/>
        <v>23.437439005713834</v>
      </c>
      <c r="AD187">
        <f t="shared" si="264"/>
        <v>-2.0700934028291974E-3</v>
      </c>
      <c r="AE187">
        <f t="shared" si="265"/>
        <v>23.435368912311006</v>
      </c>
      <c r="AF187">
        <f t="shared" si="266"/>
        <v>2456746.5</v>
      </c>
      <c r="AG187">
        <f t="shared" si="267"/>
        <v>0.14240930869267626</v>
      </c>
      <c r="AH187">
        <f t="shared" si="268"/>
        <v>12.487026798683871</v>
      </c>
      <c r="AI187">
        <f t="shared" si="269"/>
        <v>1.2719351428963712</v>
      </c>
      <c r="AJ187">
        <f t="shared" si="270"/>
        <v>0.4090243489393493</v>
      </c>
      <c r="AK187">
        <f t="shared" si="271"/>
        <v>8.6929351428963706</v>
      </c>
      <c r="AL187">
        <f t="shared" si="303"/>
        <v>121.44310006432809</v>
      </c>
      <c r="AM187">
        <f t="shared" si="272"/>
        <v>2.1195819499514625</v>
      </c>
      <c r="AN187">
        <f t="shared" si="273"/>
        <v>0.99872179076221246</v>
      </c>
      <c r="AO187" t="s">
        <v>137</v>
      </c>
      <c r="AP187">
        <f t="shared" si="274"/>
        <v>9.7408806629444413</v>
      </c>
      <c r="AQ187">
        <f t="shared" si="275"/>
        <v>9</v>
      </c>
      <c r="AR187">
        <f t="shared" si="276"/>
        <v>44</v>
      </c>
      <c r="AS187">
        <f t="shared" si="277"/>
        <v>27</v>
      </c>
      <c r="AT187">
        <f t="shared" si="278"/>
        <v>0.1700104396122285</v>
      </c>
      <c r="AU187">
        <f t="shared" si="279"/>
        <v>8.9509270791174611</v>
      </c>
      <c r="AV187" s="18">
        <f t="shared" si="280"/>
        <v>0.59672847194116407</v>
      </c>
      <c r="AW187">
        <f t="shared" si="281"/>
        <v>0.15622314863651868</v>
      </c>
      <c r="AX187">
        <f t="shared" si="282"/>
        <v>3.8583679958245303</v>
      </c>
      <c r="AY187" t="str">
        <f t="shared" si="283"/>
        <v>POSITIF</v>
      </c>
      <c r="AZ187">
        <f t="shared" si="284"/>
        <v>3</v>
      </c>
      <c r="BA187">
        <f t="shared" si="285"/>
        <v>51</v>
      </c>
      <c r="BB187">
        <f t="shared" si="286"/>
        <v>30</v>
      </c>
      <c r="BC187">
        <f t="shared" si="287"/>
        <v>6.7341225280712874E-2</v>
      </c>
      <c r="BD187">
        <f t="shared" si="288"/>
        <v>1.5747131159589325</v>
      </c>
      <c r="BE187">
        <f t="shared" si="289"/>
        <v>-0.12222152900771403</v>
      </c>
      <c r="BF187">
        <f t="shared" si="290"/>
        <v>1.9428132568574878</v>
      </c>
      <c r="BG187">
        <f t="shared" si="291"/>
        <v>89.771712463635239</v>
      </c>
      <c r="BH187">
        <f t="shared" si="292"/>
        <v>0.59672847194116407</v>
      </c>
      <c r="BI187">
        <f t="shared" si="293"/>
        <v>269.77171246363525</v>
      </c>
      <c r="BJ187">
        <f t="shared" si="294"/>
        <v>269</v>
      </c>
      <c r="BK187">
        <f t="shared" si="295"/>
        <v>46</v>
      </c>
      <c r="BL187">
        <f t="shared" si="296"/>
        <v>18</v>
      </c>
      <c r="BM187">
        <f t="shared" si="297"/>
        <v>-31.654140525392958</v>
      </c>
      <c r="BN187" t="str">
        <f t="shared" si="298"/>
        <v>NEGATIF</v>
      </c>
      <c r="BO187">
        <f t="shared" si="299"/>
        <v>31</v>
      </c>
      <c r="BP187">
        <f t="shared" si="300"/>
        <v>39</v>
      </c>
      <c r="BQ187">
        <f t="shared" si="301"/>
        <v>14</v>
      </c>
    </row>
    <row r="188" spans="1:70">
      <c r="A188">
        <f t="shared" ref="A188" si="350">A186</f>
        <v>-7.0027777777777782</v>
      </c>
      <c r="B188">
        <f t="shared" si="318"/>
        <v>111.315</v>
      </c>
      <c r="C188">
        <f>INT(G3/15)</f>
        <v>7</v>
      </c>
      <c r="D188">
        <f>L3</f>
        <v>2014</v>
      </c>
      <c r="E188">
        <f>L2</f>
        <v>3</v>
      </c>
      <c r="F188">
        <f>L4</f>
        <v>30</v>
      </c>
      <c r="H188">
        <v>20</v>
      </c>
      <c r="I188">
        <v>0</v>
      </c>
      <c r="J188">
        <f t="shared" si="337"/>
        <v>20</v>
      </c>
      <c r="L188">
        <f t="shared" si="249"/>
        <v>20</v>
      </c>
      <c r="M188">
        <f t="shared" si="250"/>
        <v>-13</v>
      </c>
      <c r="N188">
        <f t="shared" si="251"/>
        <v>2456747.041666667</v>
      </c>
      <c r="O188">
        <f t="shared" si="236"/>
        <v>7.945056621748444E-4</v>
      </c>
      <c r="P188">
        <f t="shared" si="338"/>
        <v>2456747.0424611727</v>
      </c>
      <c r="Q188">
        <f t="shared" si="339"/>
        <v>0.14242416047016229</v>
      </c>
      <c r="R188">
        <f t="shared" si="252"/>
        <v>7.8454850445732518</v>
      </c>
      <c r="S188">
        <f t="shared" si="253"/>
        <v>84.663616700644525</v>
      </c>
      <c r="T188">
        <f t="shared" si="254"/>
        <v>1.9090182525110793</v>
      </c>
      <c r="U188">
        <f t="shared" si="255"/>
        <v>0.13692954544377733</v>
      </c>
      <c r="V188">
        <f t="shared" si="256"/>
        <v>1.4776588680727054</v>
      </c>
      <c r="W188">
        <f t="shared" si="257"/>
        <v>1.6702618185260254E-2</v>
      </c>
      <c r="X188">
        <f t="shared" si="258"/>
        <v>9.7545032970843302</v>
      </c>
      <c r="Y188">
        <f t="shared" si="259"/>
        <v>86.5726349531556</v>
      </c>
      <c r="Z188">
        <f t="shared" si="260"/>
        <v>1.5109775220596922</v>
      </c>
      <c r="AA188">
        <f t="shared" si="261"/>
        <v>209.57678693460045</v>
      </c>
      <c r="AB188">
        <f t="shared" si="262"/>
        <v>3.6578049677594118</v>
      </c>
      <c r="AC188">
        <f t="shared" si="263"/>
        <v>23.437439002005139</v>
      </c>
      <c r="AD188">
        <f t="shared" si="264"/>
        <v>-2.0701208836326943E-3</v>
      </c>
      <c r="AE188">
        <f t="shared" si="265"/>
        <v>23.435368881121505</v>
      </c>
      <c r="AF188">
        <f t="shared" si="266"/>
        <v>2456746.5</v>
      </c>
      <c r="AG188">
        <f t="shared" si="267"/>
        <v>0.14240930869267626</v>
      </c>
      <c r="AH188">
        <f t="shared" si="268"/>
        <v>12.487026798683871</v>
      </c>
      <c r="AI188">
        <f t="shared" si="269"/>
        <v>1.5226196202338684</v>
      </c>
      <c r="AJ188">
        <f t="shared" si="270"/>
        <v>0.40902434839498986</v>
      </c>
      <c r="AK188">
        <f t="shared" si="271"/>
        <v>8.9436196202338678</v>
      </c>
      <c r="AL188">
        <f t="shared" si="303"/>
        <v>125.19388122639091</v>
      </c>
      <c r="AM188">
        <f t="shared" si="272"/>
        <v>2.1850454307512379</v>
      </c>
      <c r="AN188">
        <f t="shared" si="273"/>
        <v>0.99872477871543097</v>
      </c>
      <c r="AO188" t="s">
        <v>137</v>
      </c>
      <c r="AP188">
        <f t="shared" si="274"/>
        <v>9.7511726551574025</v>
      </c>
      <c r="AQ188">
        <f t="shared" si="275"/>
        <v>9</v>
      </c>
      <c r="AR188">
        <f t="shared" si="276"/>
        <v>45</v>
      </c>
      <c r="AS188">
        <f t="shared" si="277"/>
        <v>4</v>
      </c>
      <c r="AT188">
        <f t="shared" si="278"/>
        <v>0.1701900687629343</v>
      </c>
      <c r="AU188">
        <f t="shared" si="279"/>
        <v>8.9604130771170905</v>
      </c>
      <c r="AV188" s="18">
        <f t="shared" si="280"/>
        <v>0.59736087180780606</v>
      </c>
      <c r="AW188">
        <f t="shared" si="281"/>
        <v>0.1563887105344498</v>
      </c>
      <c r="AX188">
        <f t="shared" si="282"/>
        <v>3.8624113631716197</v>
      </c>
      <c r="AY188" t="str">
        <f t="shared" si="283"/>
        <v>POSITIF</v>
      </c>
      <c r="AZ188">
        <f t="shared" si="284"/>
        <v>3</v>
      </c>
      <c r="BA188">
        <f t="shared" si="285"/>
        <v>51</v>
      </c>
      <c r="BB188">
        <f t="shared" si="286"/>
        <v>44</v>
      </c>
      <c r="BC188">
        <f t="shared" si="287"/>
        <v>6.7411795353787218E-2</v>
      </c>
      <c r="BD188">
        <f t="shared" si="288"/>
        <v>1.5668119576440651</v>
      </c>
      <c r="BE188">
        <f t="shared" si="289"/>
        <v>-0.12222152900771403</v>
      </c>
      <c r="BF188">
        <f t="shared" si="290"/>
        <v>1.9428132568574878</v>
      </c>
      <c r="BG188">
        <f t="shared" si="291"/>
        <v>89.296298038242483</v>
      </c>
      <c r="BH188">
        <f t="shared" si="292"/>
        <v>0.59736087180780606</v>
      </c>
      <c r="BI188">
        <f t="shared" si="293"/>
        <v>269.29629803824247</v>
      </c>
      <c r="BJ188">
        <f t="shared" si="294"/>
        <v>269</v>
      </c>
      <c r="BK188">
        <f t="shared" si="295"/>
        <v>17</v>
      </c>
      <c r="BL188">
        <f t="shared" si="296"/>
        <v>46</v>
      </c>
      <c r="BM188">
        <f t="shared" si="297"/>
        <v>-35.377344101939102</v>
      </c>
      <c r="BN188" t="str">
        <f t="shared" si="298"/>
        <v>NEGATIF</v>
      </c>
      <c r="BO188">
        <f t="shared" si="299"/>
        <v>35</v>
      </c>
      <c r="BP188">
        <f t="shared" si="300"/>
        <v>22</v>
      </c>
      <c r="BQ188">
        <f t="shared" si="301"/>
        <v>38</v>
      </c>
    </row>
    <row r="189" spans="1:70">
      <c r="A189">
        <f t="shared" ref="A189" si="351">A187</f>
        <v>-7.0027777777777782</v>
      </c>
      <c r="B189">
        <f t="shared" si="318"/>
        <v>111.315</v>
      </c>
      <c r="C189">
        <f>INT(G3/15)</f>
        <v>7</v>
      </c>
      <c r="D189">
        <f>L3</f>
        <v>2014</v>
      </c>
      <c r="E189">
        <f>L2</f>
        <v>3</v>
      </c>
      <c r="F189">
        <f>L4</f>
        <v>30</v>
      </c>
      <c r="H189">
        <v>20</v>
      </c>
      <c r="I189">
        <v>15</v>
      </c>
      <c r="J189">
        <f t="shared" si="337"/>
        <v>20.25</v>
      </c>
      <c r="L189">
        <f t="shared" si="249"/>
        <v>20</v>
      </c>
      <c r="M189">
        <f t="shared" si="250"/>
        <v>-13</v>
      </c>
      <c r="N189">
        <f t="shared" si="251"/>
        <v>2456747.0520833335</v>
      </c>
      <c r="O189">
        <f t="shared" si="236"/>
        <v>7.945056621748444E-4</v>
      </c>
      <c r="P189">
        <f t="shared" si="338"/>
        <v>2456747.0528778392</v>
      </c>
      <c r="Q189">
        <f t="shared" si="339"/>
        <v>0.14242444566294837</v>
      </c>
      <c r="R189">
        <f t="shared" si="252"/>
        <v>7.855752204413875</v>
      </c>
      <c r="S189">
        <f t="shared" si="253"/>
        <v>84.673883370095609</v>
      </c>
      <c r="T189">
        <f t="shared" si="254"/>
        <v>1.9090430628699004</v>
      </c>
      <c r="U189">
        <f t="shared" si="255"/>
        <v>0.13710874118782473</v>
      </c>
      <c r="V189">
        <f t="shared" si="256"/>
        <v>1.4778380552578407</v>
      </c>
      <c r="W189">
        <f t="shared" si="257"/>
        <v>1.6702618173282158E-2</v>
      </c>
      <c r="X189">
        <f t="shared" si="258"/>
        <v>9.764795267283775</v>
      </c>
      <c r="Y189">
        <f t="shared" si="259"/>
        <v>86.582926432965508</v>
      </c>
      <c r="Z189">
        <f t="shared" si="260"/>
        <v>1.5111571422672776</v>
      </c>
      <c r="AA189">
        <f t="shared" si="261"/>
        <v>209.5762353328918</v>
      </c>
      <c r="AB189">
        <f t="shared" si="262"/>
        <v>3.6577953404934362</v>
      </c>
      <c r="AC189">
        <f t="shared" si="263"/>
        <v>23.437438998296443</v>
      </c>
      <c r="AD189">
        <f t="shared" si="264"/>
        <v>-2.0701483838081341E-3</v>
      </c>
      <c r="AE189">
        <f t="shared" si="265"/>
        <v>23.435368849912635</v>
      </c>
      <c r="AF189">
        <f t="shared" si="266"/>
        <v>2456746.5</v>
      </c>
      <c r="AG189">
        <f t="shared" si="267"/>
        <v>0.14240930869267626</v>
      </c>
      <c r="AH189">
        <f t="shared" si="268"/>
        <v>12.487026798683871</v>
      </c>
      <c r="AI189">
        <f t="shared" si="269"/>
        <v>1.7733040975713692</v>
      </c>
      <c r="AJ189">
        <f t="shared" si="270"/>
        <v>0.40902434785029229</v>
      </c>
      <c r="AK189">
        <f t="shared" si="271"/>
        <v>9.1943040975713686</v>
      </c>
      <c r="AL189">
        <f t="shared" si="303"/>
        <v>128.94466235523549</v>
      </c>
      <c r="AM189">
        <f t="shared" si="272"/>
        <v>2.2505089109712455</v>
      </c>
      <c r="AN189">
        <f t="shared" si="273"/>
        <v>0.99872776670065611</v>
      </c>
      <c r="AO189" t="s">
        <v>137</v>
      </c>
      <c r="AP189">
        <f t="shared" si="274"/>
        <v>9.7614645853348261</v>
      </c>
      <c r="AQ189">
        <f t="shared" si="275"/>
        <v>9</v>
      </c>
      <c r="AR189">
        <f t="shared" si="276"/>
        <v>45</v>
      </c>
      <c r="AS189">
        <f t="shared" si="277"/>
        <v>41</v>
      </c>
      <c r="AT189">
        <f t="shared" si="278"/>
        <v>0.17036969683091571</v>
      </c>
      <c r="AU189">
        <f t="shared" si="279"/>
        <v>8.9698991083350386</v>
      </c>
      <c r="AV189" s="18">
        <f t="shared" si="280"/>
        <v>0.59799327388900259</v>
      </c>
      <c r="AW189">
        <f t="shared" si="281"/>
        <v>0.15655427301214997</v>
      </c>
      <c r="AX189">
        <f t="shared" si="282"/>
        <v>3.8664546005827289</v>
      </c>
      <c r="AY189" t="str">
        <f t="shared" si="283"/>
        <v>POSITIF</v>
      </c>
      <c r="AZ189">
        <f t="shared" si="284"/>
        <v>3</v>
      </c>
      <c r="BA189">
        <f t="shared" si="285"/>
        <v>51</v>
      </c>
      <c r="BB189">
        <f t="shared" si="286"/>
        <v>59</v>
      </c>
      <c r="BC189">
        <f t="shared" si="287"/>
        <v>6.7482363159050887E-2</v>
      </c>
      <c r="BD189">
        <f t="shared" si="288"/>
        <v>1.5585144106094846</v>
      </c>
      <c r="BE189">
        <f t="shared" si="289"/>
        <v>-0.12222152900771403</v>
      </c>
      <c r="BF189">
        <f t="shared" si="290"/>
        <v>1.9428132568574878</v>
      </c>
      <c r="BG189">
        <f t="shared" si="291"/>
        <v>88.790196765538468</v>
      </c>
      <c r="BH189">
        <f t="shared" si="292"/>
        <v>0.59799327388900259</v>
      </c>
      <c r="BI189">
        <f t="shared" si="293"/>
        <v>268.79019676553844</v>
      </c>
      <c r="BJ189">
        <f t="shared" si="294"/>
        <v>268</v>
      </c>
      <c r="BK189">
        <f t="shared" si="295"/>
        <v>47</v>
      </c>
      <c r="BL189">
        <f t="shared" si="296"/>
        <v>24</v>
      </c>
      <c r="BM189">
        <f t="shared" si="297"/>
        <v>-39.100425775769068</v>
      </c>
      <c r="BN189" t="str">
        <f t="shared" si="298"/>
        <v>NEGATIF</v>
      </c>
      <c r="BO189">
        <f t="shared" si="299"/>
        <v>39</v>
      </c>
      <c r="BP189">
        <f t="shared" si="300"/>
        <v>6</v>
      </c>
      <c r="BQ189">
        <f t="shared" si="301"/>
        <v>1</v>
      </c>
    </row>
    <row r="190" spans="1:70">
      <c r="A190">
        <f t="shared" ref="A190" si="352">A188</f>
        <v>-7.0027777777777782</v>
      </c>
      <c r="B190">
        <f t="shared" si="318"/>
        <v>111.315</v>
      </c>
      <c r="C190">
        <f>INT(G3/15)</f>
        <v>7</v>
      </c>
      <c r="D190">
        <f>L3</f>
        <v>2014</v>
      </c>
      <c r="E190">
        <f>L2</f>
        <v>3</v>
      </c>
      <c r="F190">
        <f>L4</f>
        <v>30</v>
      </c>
      <c r="H190">
        <v>20</v>
      </c>
      <c r="I190">
        <v>30</v>
      </c>
      <c r="J190">
        <f t="shared" si="337"/>
        <v>20.5</v>
      </c>
      <c r="L190">
        <f t="shared" si="249"/>
        <v>20</v>
      </c>
      <c r="M190">
        <f t="shared" si="250"/>
        <v>-13</v>
      </c>
      <c r="N190">
        <f t="shared" si="251"/>
        <v>2456747.0625</v>
      </c>
      <c r="O190">
        <f t="shared" si="236"/>
        <v>7.945056621748444E-4</v>
      </c>
      <c r="P190">
        <f t="shared" si="338"/>
        <v>2456747.0632945057</v>
      </c>
      <c r="Q190">
        <f t="shared" si="339"/>
        <v>0.14242473085573445</v>
      </c>
      <c r="R190">
        <f t="shared" si="252"/>
        <v>7.8660193642535887</v>
      </c>
      <c r="S190">
        <f t="shared" si="253"/>
        <v>84.684150039546694</v>
      </c>
      <c r="T190">
        <f t="shared" si="254"/>
        <v>1.9090678116527886</v>
      </c>
      <c r="U190">
        <f t="shared" si="255"/>
        <v>0.13728793693185629</v>
      </c>
      <c r="V190">
        <f t="shared" si="256"/>
        <v>1.4780172424429761</v>
      </c>
      <c r="W190">
        <f t="shared" si="257"/>
        <v>1.6702618161304059E-2</v>
      </c>
      <c r="X190">
        <f t="shared" si="258"/>
        <v>9.7750871759063767</v>
      </c>
      <c r="Y190">
        <f t="shared" si="259"/>
        <v>86.593217851199483</v>
      </c>
      <c r="Z190">
        <f t="shared" si="260"/>
        <v>1.5113367614001603</v>
      </c>
      <c r="AA190">
        <f t="shared" si="261"/>
        <v>209.57568373118315</v>
      </c>
      <c r="AB190">
        <f t="shared" si="262"/>
        <v>3.6577857132274607</v>
      </c>
      <c r="AC190">
        <f t="shared" si="263"/>
        <v>23.437438994587747</v>
      </c>
      <c r="AD190">
        <f t="shared" si="264"/>
        <v>-2.0701759033547699E-3</v>
      </c>
      <c r="AE190">
        <f t="shared" si="265"/>
        <v>23.435368818684392</v>
      </c>
      <c r="AF190">
        <f t="shared" si="266"/>
        <v>2456746.5</v>
      </c>
      <c r="AG190">
        <f t="shared" si="267"/>
        <v>0.14240930869267626</v>
      </c>
      <c r="AH190">
        <f t="shared" si="268"/>
        <v>12.487026798683871</v>
      </c>
      <c r="AI190">
        <f t="shared" si="269"/>
        <v>2.02398857490887</v>
      </c>
      <c r="AJ190">
        <f t="shared" si="270"/>
        <v>0.40902434730525666</v>
      </c>
      <c r="AK190">
        <f t="shared" si="271"/>
        <v>9.4449885749088693</v>
      </c>
      <c r="AL190">
        <f t="shared" si="303"/>
        <v>132.6954434503474</v>
      </c>
      <c r="AM190">
        <f t="shared" si="272"/>
        <v>2.3159723906025067</v>
      </c>
      <c r="AN190">
        <f t="shared" si="273"/>
        <v>0.9987307547179245</v>
      </c>
      <c r="AO190" t="s">
        <v>137</v>
      </c>
      <c r="AP190">
        <f t="shared" si="274"/>
        <v>9.7717564539351898</v>
      </c>
      <c r="AQ190">
        <f t="shared" si="275"/>
        <v>9</v>
      </c>
      <c r="AR190">
        <f t="shared" si="276"/>
        <v>46</v>
      </c>
      <c r="AS190">
        <f t="shared" si="277"/>
        <v>18</v>
      </c>
      <c r="AT190">
        <f t="shared" si="278"/>
        <v>0.17054932382417468</v>
      </c>
      <c r="AU190">
        <f t="shared" si="279"/>
        <v>8.979385173285662</v>
      </c>
      <c r="AV190" s="18">
        <f t="shared" si="280"/>
        <v>0.59862567821904411</v>
      </c>
      <c r="AW190">
        <f t="shared" si="281"/>
        <v>0.15671983607859638</v>
      </c>
      <c r="AX190">
        <f t="shared" si="282"/>
        <v>3.8704977081280347</v>
      </c>
      <c r="AY190" t="str">
        <f t="shared" si="283"/>
        <v>POSITIF</v>
      </c>
      <c r="AZ190">
        <f t="shared" si="284"/>
        <v>3</v>
      </c>
      <c r="BA190">
        <f t="shared" si="285"/>
        <v>52</v>
      </c>
      <c r="BB190">
        <f t="shared" si="286"/>
        <v>13</v>
      </c>
      <c r="BC190">
        <f t="shared" si="287"/>
        <v>6.7552928697728692E-2</v>
      </c>
      <c r="BD190">
        <f t="shared" si="288"/>
        <v>1.5496812770522659</v>
      </c>
      <c r="BE190">
        <f t="shared" si="289"/>
        <v>-0.12222152900771403</v>
      </c>
      <c r="BF190">
        <f t="shared" si="290"/>
        <v>1.9428132568574878</v>
      </c>
      <c r="BG190">
        <f t="shared" si="291"/>
        <v>88.243060059536802</v>
      </c>
      <c r="BH190">
        <f t="shared" si="292"/>
        <v>0.59862567821904411</v>
      </c>
      <c r="BI190">
        <f t="shared" si="293"/>
        <v>268.24306005953679</v>
      </c>
      <c r="BJ190">
        <f t="shared" si="294"/>
        <v>268</v>
      </c>
      <c r="BK190">
        <f t="shared" si="295"/>
        <v>14</v>
      </c>
      <c r="BL190">
        <f t="shared" si="296"/>
        <v>35</v>
      </c>
      <c r="BM190">
        <f t="shared" si="297"/>
        <v>-42.823116072816298</v>
      </c>
      <c r="BN190" t="str">
        <f t="shared" si="298"/>
        <v>NEGATIF</v>
      </c>
      <c r="BO190">
        <f t="shared" si="299"/>
        <v>42</v>
      </c>
      <c r="BP190">
        <f t="shared" si="300"/>
        <v>49</v>
      </c>
      <c r="BQ190">
        <f t="shared" si="301"/>
        <v>23</v>
      </c>
    </row>
    <row r="191" spans="1:70">
      <c r="A191">
        <f t="shared" ref="A191" si="353">A189</f>
        <v>-7.0027777777777782</v>
      </c>
      <c r="B191">
        <f t="shared" si="318"/>
        <v>111.315</v>
      </c>
      <c r="C191">
        <f>INT(G3/15)</f>
        <v>7</v>
      </c>
      <c r="D191">
        <f>L3</f>
        <v>2014</v>
      </c>
      <c r="E191">
        <f>L2</f>
        <v>3</v>
      </c>
      <c r="F191">
        <f>L4</f>
        <v>30</v>
      </c>
      <c r="H191">
        <v>20</v>
      </c>
      <c r="I191">
        <v>45</v>
      </c>
      <c r="J191">
        <f t="shared" si="337"/>
        <v>20.75</v>
      </c>
      <c r="L191">
        <f t="shared" si="249"/>
        <v>20</v>
      </c>
      <c r="M191">
        <f t="shared" si="250"/>
        <v>-13</v>
      </c>
      <c r="N191">
        <f t="shared" si="251"/>
        <v>2456747.072916667</v>
      </c>
      <c r="O191">
        <f t="shared" si="236"/>
        <v>7.945056621748444E-4</v>
      </c>
      <c r="P191">
        <f t="shared" si="338"/>
        <v>2456747.0737111727</v>
      </c>
      <c r="Q191">
        <f t="shared" si="339"/>
        <v>0.14242501604853328</v>
      </c>
      <c r="R191">
        <f t="shared" si="252"/>
        <v>7.8762865245525973</v>
      </c>
      <c r="S191">
        <f t="shared" si="253"/>
        <v>84.694416709457073</v>
      </c>
      <c r="T191">
        <f t="shared" si="254"/>
        <v>1.9090924988607394</v>
      </c>
      <c r="U191">
        <f t="shared" si="255"/>
        <v>0.13746713268390401</v>
      </c>
      <c r="V191">
        <f t="shared" si="256"/>
        <v>1.4781964296361276</v>
      </c>
      <c r="W191">
        <f t="shared" si="257"/>
        <v>1.6702618149325964E-2</v>
      </c>
      <c r="X191">
        <f t="shared" si="258"/>
        <v>9.785379023413336</v>
      </c>
      <c r="Y191">
        <f t="shared" si="259"/>
        <v>86.603509208317817</v>
      </c>
      <c r="Z191">
        <f t="shared" si="260"/>
        <v>1.5115163794663737</v>
      </c>
      <c r="AA191">
        <f t="shared" si="261"/>
        <v>209.57513212944988</v>
      </c>
      <c r="AB191">
        <f t="shared" si="262"/>
        <v>3.6577760859610553</v>
      </c>
      <c r="AC191">
        <f t="shared" si="263"/>
        <v>23.437438990879052</v>
      </c>
      <c r="AD191">
        <f t="shared" si="264"/>
        <v>-2.070203442271859E-3</v>
      </c>
      <c r="AE191">
        <f t="shared" si="265"/>
        <v>23.435368787436779</v>
      </c>
      <c r="AF191">
        <f t="shared" si="266"/>
        <v>2456746.5</v>
      </c>
      <c r="AG191">
        <f t="shared" si="267"/>
        <v>0.14240930869267626</v>
      </c>
      <c r="AH191">
        <f t="shared" si="268"/>
        <v>12.487026798683871</v>
      </c>
      <c r="AI191">
        <f t="shared" si="269"/>
        <v>2.2746730522463707</v>
      </c>
      <c r="AJ191">
        <f t="shared" si="270"/>
        <v>0.40902434675988292</v>
      </c>
      <c r="AK191">
        <f t="shared" si="271"/>
        <v>9.6956730522463701</v>
      </c>
      <c r="AL191">
        <f t="shared" si="303"/>
        <v>136.44622451120972</v>
      </c>
      <c r="AM191">
        <f t="shared" si="272"/>
        <v>2.3814358696360003</v>
      </c>
      <c r="AN191">
        <f t="shared" si="273"/>
        <v>0.99873374276727356</v>
      </c>
      <c r="AO191" t="s">
        <v>137</v>
      </c>
      <c r="AP191">
        <f t="shared" si="274"/>
        <v>9.7820482614196873</v>
      </c>
      <c r="AQ191">
        <f t="shared" si="275"/>
        <v>9</v>
      </c>
      <c r="AR191">
        <f t="shared" si="276"/>
        <v>46</v>
      </c>
      <c r="AS191">
        <f t="shared" si="277"/>
        <v>55</v>
      </c>
      <c r="AT191">
        <f t="shared" si="278"/>
        <v>0.17072894975076056</v>
      </c>
      <c r="AU191">
        <f t="shared" si="279"/>
        <v>8.9888712724858326</v>
      </c>
      <c r="AV191" s="18">
        <f t="shared" si="280"/>
        <v>0.59925808483238885</v>
      </c>
      <c r="AW191">
        <f t="shared" si="281"/>
        <v>0.15688539974281016</v>
      </c>
      <c r="AX191">
        <f t="shared" si="282"/>
        <v>3.8745406858787574</v>
      </c>
      <c r="AY191" t="str">
        <f t="shared" si="283"/>
        <v>POSITIF</v>
      </c>
      <c r="AZ191">
        <f t="shared" si="284"/>
        <v>3</v>
      </c>
      <c r="BA191">
        <f t="shared" si="285"/>
        <v>52</v>
      </c>
      <c r="BB191">
        <f t="shared" si="286"/>
        <v>28</v>
      </c>
      <c r="BC191">
        <f t="shared" si="287"/>
        <v>6.7623491971063682E-2</v>
      </c>
      <c r="BD191">
        <f t="shared" si="288"/>
        <v>1.5401319400740205</v>
      </c>
      <c r="BE191">
        <f t="shared" si="289"/>
        <v>-0.12222152900771403</v>
      </c>
      <c r="BF191">
        <f t="shared" si="290"/>
        <v>1.9428132568574878</v>
      </c>
      <c r="BG191">
        <f t="shared" si="291"/>
        <v>87.641013155816154</v>
      </c>
      <c r="BH191">
        <f t="shared" si="292"/>
        <v>0.59925808483238885</v>
      </c>
      <c r="BI191">
        <f t="shared" si="293"/>
        <v>267.64101315581615</v>
      </c>
      <c r="BJ191">
        <f t="shared" si="294"/>
        <v>267</v>
      </c>
      <c r="BK191">
        <f t="shared" si="295"/>
        <v>38</v>
      </c>
      <c r="BL191">
        <f t="shared" si="296"/>
        <v>27</v>
      </c>
      <c r="BM191">
        <f t="shared" si="297"/>
        <v>-46.545086456336449</v>
      </c>
      <c r="BN191" t="str">
        <f t="shared" si="298"/>
        <v>NEGATIF</v>
      </c>
      <c r="BO191">
        <f t="shared" si="299"/>
        <v>46</v>
      </c>
      <c r="BP191">
        <f t="shared" si="300"/>
        <v>32</v>
      </c>
      <c r="BQ191">
        <f t="shared" si="301"/>
        <v>42</v>
      </c>
    </row>
    <row r="192" spans="1:70">
      <c r="A192">
        <f t="shared" ref="A192" si="354">A190</f>
        <v>-7.0027777777777782</v>
      </c>
      <c r="B192">
        <f t="shared" si="318"/>
        <v>111.315</v>
      </c>
      <c r="C192">
        <f>INT(G3/15)</f>
        <v>7</v>
      </c>
      <c r="D192">
        <f>L3</f>
        <v>2014</v>
      </c>
      <c r="E192">
        <f>L2</f>
        <v>3</v>
      </c>
      <c r="F192">
        <f>L4</f>
        <v>30</v>
      </c>
      <c r="H192">
        <v>21</v>
      </c>
      <c r="I192">
        <v>0</v>
      </c>
      <c r="J192">
        <f t="shared" si="337"/>
        <v>21</v>
      </c>
      <c r="L192">
        <f t="shared" si="249"/>
        <v>20</v>
      </c>
      <c r="M192">
        <f t="shared" si="250"/>
        <v>-13</v>
      </c>
      <c r="N192">
        <f t="shared" si="251"/>
        <v>2456747.0833333335</v>
      </c>
      <c r="O192">
        <f t="shared" si="236"/>
        <v>7.945056621748444E-4</v>
      </c>
      <c r="P192">
        <f t="shared" si="338"/>
        <v>2456747.0841278392</v>
      </c>
      <c r="Q192">
        <f t="shared" si="339"/>
        <v>0.14242530124131933</v>
      </c>
      <c r="R192">
        <f t="shared" si="252"/>
        <v>7.886553684392311</v>
      </c>
      <c r="S192">
        <f t="shared" si="253"/>
        <v>84.704683378907248</v>
      </c>
      <c r="T192">
        <f t="shared" si="254"/>
        <v>1.9091171244914349</v>
      </c>
      <c r="U192">
        <f t="shared" si="255"/>
        <v>0.13764632842793556</v>
      </c>
      <c r="V192">
        <f t="shared" si="256"/>
        <v>1.478375616821247</v>
      </c>
      <c r="W192">
        <f t="shared" si="257"/>
        <v>1.6702618137347865E-2</v>
      </c>
      <c r="X192">
        <f t="shared" si="258"/>
        <v>9.7956708088837452</v>
      </c>
      <c r="Y192">
        <f t="shared" si="259"/>
        <v>86.613800503398679</v>
      </c>
      <c r="Z192">
        <f t="shared" si="260"/>
        <v>1.5116959964498291</v>
      </c>
      <c r="AA192">
        <f t="shared" si="261"/>
        <v>209.57458052774129</v>
      </c>
      <c r="AB192">
        <f t="shared" si="262"/>
        <v>3.6577664586950807</v>
      </c>
      <c r="AC192">
        <f t="shared" si="263"/>
        <v>23.437438987170356</v>
      </c>
      <c r="AD192">
        <f t="shared" si="264"/>
        <v>-2.0702310005549589E-3</v>
      </c>
      <c r="AE192">
        <f t="shared" si="265"/>
        <v>23.435368756169801</v>
      </c>
      <c r="AF192">
        <f t="shared" si="266"/>
        <v>2456746.5</v>
      </c>
      <c r="AG192">
        <f t="shared" si="267"/>
        <v>0.14240930869267626</v>
      </c>
      <c r="AH192">
        <f t="shared" si="268"/>
        <v>12.487026798683871</v>
      </c>
      <c r="AI192">
        <f t="shared" si="269"/>
        <v>2.5253575295838715</v>
      </c>
      <c r="AJ192">
        <f t="shared" si="270"/>
        <v>0.40902434621417122</v>
      </c>
      <c r="AK192">
        <f t="shared" si="271"/>
        <v>9.9463575295838709</v>
      </c>
      <c r="AL192">
        <f t="shared" si="303"/>
        <v>140.19700553857953</v>
      </c>
      <c r="AM192">
        <f t="shared" si="272"/>
        <v>2.4468993480849388</v>
      </c>
      <c r="AN192">
        <f t="shared" si="273"/>
        <v>0.99873673084833892</v>
      </c>
      <c r="AO192" t="s">
        <v>137</v>
      </c>
      <c r="AP192">
        <f t="shared" si="274"/>
        <v>9.7923400068674198</v>
      </c>
      <c r="AQ192">
        <f t="shared" si="275"/>
        <v>9</v>
      </c>
      <c r="AR192">
        <f t="shared" si="276"/>
        <v>47</v>
      </c>
      <c r="AS192">
        <f t="shared" si="277"/>
        <v>32</v>
      </c>
      <c r="AT192">
        <f t="shared" si="278"/>
        <v>0.17090857459460063</v>
      </c>
      <c r="AU192">
        <f t="shared" si="279"/>
        <v>8.9983574051785151</v>
      </c>
      <c r="AV192" s="18">
        <f t="shared" si="280"/>
        <v>0.59989049367856773</v>
      </c>
      <c r="AW192">
        <f t="shared" si="281"/>
        <v>0.15705096399157853</v>
      </c>
      <c r="AX192">
        <f t="shared" si="282"/>
        <v>3.8785835333631962</v>
      </c>
      <c r="AY192" t="str">
        <f t="shared" si="283"/>
        <v>POSITIF</v>
      </c>
      <c r="AZ192">
        <f t="shared" si="284"/>
        <v>3</v>
      </c>
      <c r="BA192">
        <f t="shared" si="285"/>
        <v>52</v>
      </c>
      <c r="BB192">
        <f t="shared" si="286"/>
        <v>42</v>
      </c>
      <c r="BC192">
        <f t="shared" si="287"/>
        <v>6.7694052970823107E-2</v>
      </c>
      <c r="BD192">
        <f t="shared" si="288"/>
        <v>1.529624239352658</v>
      </c>
      <c r="BE192">
        <f t="shared" si="289"/>
        <v>-0.12222152900771403</v>
      </c>
      <c r="BF192">
        <f t="shared" si="290"/>
        <v>1.9428132568574878</v>
      </c>
      <c r="BG192">
        <f t="shared" si="291"/>
        <v>86.964800340162128</v>
      </c>
      <c r="BH192">
        <f t="shared" si="292"/>
        <v>0.59989049367856773</v>
      </c>
      <c r="BI192">
        <f t="shared" si="293"/>
        <v>266.96480034016213</v>
      </c>
      <c r="BJ192">
        <f t="shared" si="294"/>
        <v>266</v>
      </c>
      <c r="BK192">
        <f t="shared" si="295"/>
        <v>57</v>
      </c>
      <c r="BL192">
        <f t="shared" si="296"/>
        <v>53</v>
      </c>
      <c r="BM192">
        <f t="shared" si="297"/>
        <v>-50.265917360213592</v>
      </c>
      <c r="BN192" t="str">
        <f t="shared" si="298"/>
        <v>NEGATIF</v>
      </c>
      <c r="BO192">
        <f t="shared" si="299"/>
        <v>50</v>
      </c>
      <c r="BP192">
        <f t="shared" si="300"/>
        <v>15</v>
      </c>
      <c r="BQ192">
        <f t="shared" si="301"/>
        <v>57</v>
      </c>
    </row>
    <row r="193" spans="1:69">
      <c r="A193">
        <f t="shared" ref="A193" si="355">A191</f>
        <v>-7.0027777777777782</v>
      </c>
      <c r="B193">
        <f t="shared" si="318"/>
        <v>111.315</v>
      </c>
      <c r="C193">
        <f>INT(G3/15)</f>
        <v>7</v>
      </c>
      <c r="D193">
        <f>L3</f>
        <v>2014</v>
      </c>
      <c r="E193">
        <f>L2</f>
        <v>3</v>
      </c>
      <c r="F193">
        <f>L4</f>
        <v>30</v>
      </c>
      <c r="H193">
        <v>21</v>
      </c>
      <c r="I193">
        <v>15</v>
      </c>
      <c r="J193">
        <f t="shared" si="337"/>
        <v>21.25</v>
      </c>
      <c r="L193">
        <f t="shared" si="249"/>
        <v>20</v>
      </c>
      <c r="M193">
        <f t="shared" si="250"/>
        <v>-13</v>
      </c>
      <c r="N193">
        <f t="shared" si="251"/>
        <v>2456747.09375</v>
      </c>
      <c r="O193">
        <f t="shared" si="236"/>
        <v>7.945056621748444E-4</v>
      </c>
      <c r="P193">
        <f t="shared" si="338"/>
        <v>2456747.0945445057</v>
      </c>
      <c r="Q193">
        <f t="shared" si="339"/>
        <v>0.14242558643410541</v>
      </c>
      <c r="R193">
        <f t="shared" si="252"/>
        <v>7.8968208442320247</v>
      </c>
      <c r="S193">
        <f t="shared" si="253"/>
        <v>84.714950048358332</v>
      </c>
      <c r="T193">
        <f t="shared" si="254"/>
        <v>1.9091416885458814</v>
      </c>
      <c r="U193">
        <f t="shared" si="255"/>
        <v>0.13782552417196708</v>
      </c>
      <c r="V193">
        <f t="shared" si="256"/>
        <v>1.4785548040063825</v>
      </c>
      <c r="W193">
        <f t="shared" si="257"/>
        <v>1.6702618125369769E-2</v>
      </c>
      <c r="X193">
        <f t="shared" si="258"/>
        <v>9.8059625327779063</v>
      </c>
      <c r="Y193">
        <f t="shared" si="259"/>
        <v>86.624091736904219</v>
      </c>
      <c r="Z193">
        <f t="shared" si="260"/>
        <v>1.5118756123585921</v>
      </c>
      <c r="AA193">
        <f t="shared" si="261"/>
        <v>209.57402892603264</v>
      </c>
      <c r="AB193">
        <f t="shared" si="262"/>
        <v>3.6577568314291051</v>
      </c>
      <c r="AC193">
        <f t="shared" si="263"/>
        <v>23.437438983461661</v>
      </c>
      <c r="AD193">
        <f t="shared" si="264"/>
        <v>-2.0702585782033213E-3</v>
      </c>
      <c r="AE193">
        <f t="shared" si="265"/>
        <v>23.435368724883457</v>
      </c>
      <c r="AF193">
        <f t="shared" si="266"/>
        <v>2456746.5</v>
      </c>
      <c r="AG193">
        <f t="shared" si="267"/>
        <v>0.14240930869267626</v>
      </c>
      <c r="AH193">
        <f t="shared" si="268"/>
        <v>12.487026798683871</v>
      </c>
      <c r="AI193">
        <f t="shared" si="269"/>
        <v>2.7760420069213723</v>
      </c>
      <c r="AJ193">
        <f t="shared" si="270"/>
        <v>0.40902434566812146</v>
      </c>
      <c r="AK193">
        <f t="shared" si="271"/>
        <v>10.197042006921372</v>
      </c>
      <c r="AL193">
        <f t="shared" si="303"/>
        <v>143.94778653194086</v>
      </c>
      <c r="AM193">
        <f t="shared" si="272"/>
        <v>2.5123628259403179</v>
      </c>
      <c r="AN193">
        <f t="shared" si="273"/>
        <v>0.99873971896115843</v>
      </c>
      <c r="AO193" t="s">
        <v>137</v>
      </c>
      <c r="AP193">
        <f t="shared" si="274"/>
        <v>9.8026316907386857</v>
      </c>
      <c r="AQ193">
        <f t="shared" si="275"/>
        <v>9</v>
      </c>
      <c r="AR193">
        <f t="shared" si="276"/>
        <v>48</v>
      </c>
      <c r="AS193">
        <f t="shared" si="277"/>
        <v>9</v>
      </c>
      <c r="AT193">
        <f t="shared" si="278"/>
        <v>0.1710881983637286</v>
      </c>
      <c r="AU193">
        <f t="shared" si="279"/>
        <v>9.0078435718797252</v>
      </c>
      <c r="AV193" s="18">
        <f t="shared" si="280"/>
        <v>0.60052290479198167</v>
      </c>
      <c r="AW193">
        <f t="shared" si="281"/>
        <v>0.15721652883390771</v>
      </c>
      <c r="AX193">
        <f t="shared" si="282"/>
        <v>3.8826262506522284</v>
      </c>
      <c r="AY193" t="str">
        <f t="shared" si="283"/>
        <v>POSITIF</v>
      </c>
      <c r="AZ193">
        <f t="shared" si="284"/>
        <v>3</v>
      </c>
      <c r="BA193">
        <f t="shared" si="285"/>
        <v>52</v>
      </c>
      <c r="BB193">
        <f t="shared" si="286"/>
        <v>57</v>
      </c>
      <c r="BC193">
        <f t="shared" si="287"/>
        <v>6.7764611698244021E-2</v>
      </c>
      <c r="BD193">
        <f t="shared" si="288"/>
        <v>1.5178220992753138</v>
      </c>
      <c r="BE193">
        <f t="shared" si="289"/>
        <v>-0.12222152900771403</v>
      </c>
      <c r="BF193">
        <f t="shared" si="290"/>
        <v>1.9428132568574878</v>
      </c>
      <c r="BG193">
        <f t="shared" si="291"/>
        <v>86.186666835593073</v>
      </c>
      <c r="BH193">
        <f t="shared" si="292"/>
        <v>0.60052290479198167</v>
      </c>
      <c r="BI193">
        <f t="shared" si="293"/>
        <v>266.18666683559309</v>
      </c>
      <c r="BJ193">
        <f t="shared" si="294"/>
        <v>266</v>
      </c>
      <c r="BK193">
        <f t="shared" si="295"/>
        <v>11</v>
      </c>
      <c r="BL193">
        <f t="shared" si="296"/>
        <v>12</v>
      </c>
      <c r="BM193">
        <f t="shared" si="297"/>
        <v>-53.985047255093086</v>
      </c>
      <c r="BN193" t="str">
        <f t="shared" si="298"/>
        <v>NEGATIF</v>
      </c>
      <c r="BO193">
        <f t="shared" si="299"/>
        <v>53</v>
      </c>
      <c r="BP193">
        <f t="shared" si="300"/>
        <v>59</v>
      </c>
      <c r="BQ193">
        <f t="shared" si="301"/>
        <v>6</v>
      </c>
    </row>
    <row r="194" spans="1:69">
      <c r="A194">
        <f t="shared" ref="A194" si="356">A192</f>
        <v>-7.0027777777777782</v>
      </c>
      <c r="B194">
        <f t="shared" si="318"/>
        <v>111.315</v>
      </c>
      <c r="C194">
        <f>INT(G3/15)</f>
        <v>7</v>
      </c>
      <c r="D194">
        <f>L3</f>
        <v>2014</v>
      </c>
      <c r="E194">
        <f>L2</f>
        <v>3</v>
      </c>
      <c r="F194">
        <f>L4</f>
        <v>30</v>
      </c>
      <c r="H194">
        <v>21</v>
      </c>
      <c r="I194">
        <v>30</v>
      </c>
      <c r="J194">
        <f t="shared" si="337"/>
        <v>21.5</v>
      </c>
      <c r="L194">
        <f t="shared" si="249"/>
        <v>20</v>
      </c>
      <c r="M194">
        <f t="shared" si="250"/>
        <v>-13</v>
      </c>
      <c r="N194">
        <f t="shared" si="251"/>
        <v>2456747.104166667</v>
      </c>
      <c r="O194">
        <f t="shared" si="236"/>
        <v>7.945056621748444E-4</v>
      </c>
      <c r="P194">
        <f t="shared" si="338"/>
        <v>2456747.1049611727</v>
      </c>
      <c r="Q194">
        <f t="shared" si="339"/>
        <v>0.14242587162690423</v>
      </c>
      <c r="R194">
        <f t="shared" si="252"/>
        <v>7.9070880045310332</v>
      </c>
      <c r="S194">
        <f t="shared" si="253"/>
        <v>84.725216718268712</v>
      </c>
      <c r="T194">
        <f t="shared" si="254"/>
        <v>1.9091661910250703</v>
      </c>
      <c r="U194">
        <f t="shared" si="255"/>
        <v>0.13800471992401483</v>
      </c>
      <c r="V194">
        <f t="shared" si="256"/>
        <v>1.4787339911995339</v>
      </c>
      <c r="W194">
        <f t="shared" si="257"/>
        <v>1.670261811339167E-2</v>
      </c>
      <c r="X194">
        <f t="shared" si="258"/>
        <v>9.8162541955561036</v>
      </c>
      <c r="Y194">
        <f t="shared" si="259"/>
        <v>86.634382909293777</v>
      </c>
      <c r="Z194">
        <f t="shared" si="260"/>
        <v>1.5120552272006804</v>
      </c>
      <c r="AA194">
        <f t="shared" si="261"/>
        <v>209.57347732429932</v>
      </c>
      <c r="AB194">
        <f t="shared" si="262"/>
        <v>3.6577472041626993</v>
      </c>
      <c r="AC194">
        <f t="shared" si="263"/>
        <v>23.437438979752965</v>
      </c>
      <c r="AD194">
        <f t="shared" si="264"/>
        <v>-2.0702861752161963E-3</v>
      </c>
      <c r="AE194">
        <f t="shared" si="265"/>
        <v>23.43536869357775</v>
      </c>
      <c r="AF194">
        <f t="shared" si="266"/>
        <v>2456746.5</v>
      </c>
      <c r="AG194">
        <f t="shared" si="267"/>
        <v>0.14240930869267626</v>
      </c>
      <c r="AH194">
        <f t="shared" si="268"/>
        <v>12.487026798683871</v>
      </c>
      <c r="AI194">
        <f t="shared" si="269"/>
        <v>3.026726484258873</v>
      </c>
      <c r="AJ194">
        <f t="shared" si="270"/>
        <v>0.40902434512173386</v>
      </c>
      <c r="AK194">
        <f t="shared" si="271"/>
        <v>10.447726484258872</v>
      </c>
      <c r="AL194">
        <f t="shared" si="303"/>
        <v>147.69856749077761</v>
      </c>
      <c r="AM194">
        <f t="shared" si="272"/>
        <v>2.5778263031931288</v>
      </c>
      <c r="AN194">
        <f t="shared" si="273"/>
        <v>0.99874270710576851</v>
      </c>
      <c r="AO194" t="s">
        <v>137</v>
      </c>
      <c r="AP194">
        <f t="shared" si="274"/>
        <v>9.8129233134937675</v>
      </c>
      <c r="AQ194">
        <f t="shared" si="275"/>
        <v>9</v>
      </c>
      <c r="AR194">
        <f t="shared" si="276"/>
        <v>48</v>
      </c>
      <c r="AS194">
        <f t="shared" si="277"/>
        <v>46</v>
      </c>
      <c r="AT194">
        <f t="shared" si="278"/>
        <v>0.17126782106617794</v>
      </c>
      <c r="AU194">
        <f t="shared" si="279"/>
        <v>9.017329773105482</v>
      </c>
      <c r="AV194" s="18">
        <f t="shared" si="280"/>
        <v>0.60115531820703216</v>
      </c>
      <c r="AW194">
        <f t="shared" si="281"/>
        <v>0.15738209427880387</v>
      </c>
      <c r="AX194">
        <f t="shared" si="282"/>
        <v>3.8866688378167202</v>
      </c>
      <c r="AY194" t="str">
        <f t="shared" si="283"/>
        <v>POSITIF</v>
      </c>
      <c r="AZ194">
        <f t="shared" si="284"/>
        <v>3</v>
      </c>
      <c r="BA194">
        <f t="shared" si="285"/>
        <v>53</v>
      </c>
      <c r="BB194">
        <f t="shared" si="286"/>
        <v>12</v>
      </c>
      <c r="BC194">
        <f t="shared" si="287"/>
        <v>6.7835168154563266E-2</v>
      </c>
      <c r="BD194">
        <f t="shared" si="288"/>
        <v>1.5042411076005013</v>
      </c>
      <c r="BE194">
        <f t="shared" si="289"/>
        <v>-0.12222152900771403</v>
      </c>
      <c r="BF194">
        <f t="shared" si="290"/>
        <v>1.9428132568574878</v>
      </c>
      <c r="BG194">
        <f t="shared" si="291"/>
        <v>85.264840279515951</v>
      </c>
      <c r="BH194">
        <f t="shared" si="292"/>
        <v>0.60115531820703216</v>
      </c>
      <c r="BI194">
        <f t="shared" si="293"/>
        <v>265.26484027951597</v>
      </c>
      <c r="BJ194">
        <f t="shared" si="294"/>
        <v>265</v>
      </c>
      <c r="BK194">
        <f t="shared" si="295"/>
        <v>15</v>
      </c>
      <c r="BL194">
        <f t="shared" si="296"/>
        <v>53</v>
      </c>
      <c r="BM194">
        <f t="shared" si="297"/>
        <v>-57.701687401806318</v>
      </c>
      <c r="BN194" t="str">
        <f t="shared" si="298"/>
        <v>NEGATIF</v>
      </c>
      <c r="BO194">
        <f t="shared" si="299"/>
        <v>57</v>
      </c>
      <c r="BP194">
        <f t="shared" si="300"/>
        <v>42</v>
      </c>
      <c r="BQ194">
        <f t="shared" si="301"/>
        <v>6</v>
      </c>
    </row>
    <row r="195" spans="1:69">
      <c r="A195">
        <f t="shared" ref="A195" si="357">A193</f>
        <v>-7.0027777777777782</v>
      </c>
      <c r="B195">
        <f t="shared" si="318"/>
        <v>111.315</v>
      </c>
      <c r="C195">
        <f>INT(G3/15)</f>
        <v>7</v>
      </c>
      <c r="D195">
        <f>L3</f>
        <v>2014</v>
      </c>
      <c r="E195">
        <f>L2</f>
        <v>3</v>
      </c>
      <c r="F195">
        <f>L4</f>
        <v>30</v>
      </c>
      <c r="H195">
        <v>21</v>
      </c>
      <c r="I195">
        <v>45</v>
      </c>
      <c r="J195">
        <f t="shared" si="337"/>
        <v>21.75</v>
      </c>
      <c r="L195">
        <f t="shared" si="249"/>
        <v>20</v>
      </c>
      <c r="M195">
        <f t="shared" si="250"/>
        <v>-13</v>
      </c>
      <c r="N195">
        <f t="shared" si="251"/>
        <v>2456747.1145833335</v>
      </c>
      <c r="O195">
        <f t="shared" si="236"/>
        <v>7.945056621748444E-4</v>
      </c>
      <c r="P195">
        <f t="shared" si="338"/>
        <v>2456747.1153778392</v>
      </c>
      <c r="Q195">
        <f t="shared" si="339"/>
        <v>0.14242615681969031</v>
      </c>
      <c r="R195">
        <f t="shared" si="252"/>
        <v>7.9173551643716564</v>
      </c>
      <c r="S195">
        <f t="shared" si="253"/>
        <v>84.735483387719796</v>
      </c>
      <c r="T195">
        <f t="shared" si="254"/>
        <v>1.909190631926708</v>
      </c>
      <c r="U195">
        <f t="shared" si="255"/>
        <v>0.13818391566806226</v>
      </c>
      <c r="V195">
        <f t="shared" si="256"/>
        <v>1.4789131783846694</v>
      </c>
      <c r="W195">
        <f t="shared" si="257"/>
        <v>1.6702618101413574E-2</v>
      </c>
      <c r="X195">
        <f t="shared" si="258"/>
        <v>9.8265457962983653</v>
      </c>
      <c r="Y195">
        <f t="shared" si="259"/>
        <v>86.644674019646502</v>
      </c>
      <c r="Z195">
        <f t="shared" si="260"/>
        <v>1.5122348409600215</v>
      </c>
      <c r="AA195">
        <f t="shared" si="261"/>
        <v>209.57292572259067</v>
      </c>
      <c r="AB195">
        <f t="shared" si="262"/>
        <v>3.6577375768967237</v>
      </c>
      <c r="AC195">
        <f t="shared" si="263"/>
        <v>23.43743897604427</v>
      </c>
      <c r="AD195">
        <f t="shared" si="264"/>
        <v>-2.0703137915891309E-3</v>
      </c>
      <c r="AE195">
        <f t="shared" si="265"/>
        <v>23.435368662252682</v>
      </c>
      <c r="AF195">
        <f t="shared" si="266"/>
        <v>2456746.5</v>
      </c>
      <c r="AG195">
        <f t="shared" si="267"/>
        <v>0.14240930869267626</v>
      </c>
      <c r="AH195">
        <f t="shared" si="268"/>
        <v>12.487026798683871</v>
      </c>
      <c r="AI195">
        <f t="shared" si="269"/>
        <v>3.2774109615963702</v>
      </c>
      <c r="AJ195">
        <f t="shared" si="270"/>
        <v>0.40902434457500825</v>
      </c>
      <c r="AK195">
        <f t="shared" si="271"/>
        <v>10.69841096159637</v>
      </c>
      <c r="AL195">
        <f t="shared" si="303"/>
        <v>151.449348415846</v>
      </c>
      <c r="AM195">
        <f t="shared" si="272"/>
        <v>2.6432897798565711</v>
      </c>
      <c r="AN195">
        <f t="shared" si="273"/>
        <v>0.99874569528180546</v>
      </c>
      <c r="AO195" t="s">
        <v>137</v>
      </c>
      <c r="AP195">
        <f t="shared" si="274"/>
        <v>9.8232148742126952</v>
      </c>
      <c r="AQ195">
        <f t="shared" si="275"/>
        <v>9</v>
      </c>
      <c r="AR195">
        <f t="shared" si="276"/>
        <v>49</v>
      </c>
      <c r="AS195">
        <f t="shared" si="277"/>
        <v>23</v>
      </c>
      <c r="AT195">
        <f t="shared" si="278"/>
        <v>0.17144744268589215</v>
      </c>
      <c r="AU195">
        <f t="shared" si="279"/>
        <v>9.0268160080995479</v>
      </c>
      <c r="AV195" s="18">
        <f t="shared" si="280"/>
        <v>0.6017877338733032</v>
      </c>
      <c r="AW195">
        <f t="shared" si="281"/>
        <v>0.15754766031306824</v>
      </c>
      <c r="AX195">
        <f t="shared" si="282"/>
        <v>3.8907112943853646</v>
      </c>
      <c r="AY195" t="str">
        <f t="shared" si="283"/>
        <v>POSITIF</v>
      </c>
      <c r="AZ195">
        <f t="shared" si="284"/>
        <v>3</v>
      </c>
      <c r="BA195">
        <f t="shared" si="285"/>
        <v>53</v>
      </c>
      <c r="BB195">
        <f t="shared" si="286"/>
        <v>26</v>
      </c>
      <c r="BC195">
        <f t="shared" si="287"/>
        <v>6.790572233155498E-2</v>
      </c>
      <c r="BD195">
        <f t="shared" si="288"/>
        <v>1.4881521990646356</v>
      </c>
      <c r="BE195">
        <f t="shared" si="289"/>
        <v>-0.12222152900771403</v>
      </c>
      <c r="BF195">
        <f t="shared" si="290"/>
        <v>1.9428132568574878</v>
      </c>
      <c r="BG195">
        <f t="shared" si="291"/>
        <v>84.133141981547865</v>
      </c>
      <c r="BH195">
        <f t="shared" si="292"/>
        <v>0.6017877338733032</v>
      </c>
      <c r="BI195">
        <f t="shared" si="293"/>
        <v>264.13314198154785</v>
      </c>
      <c r="BJ195">
        <f t="shared" si="294"/>
        <v>264</v>
      </c>
      <c r="BK195">
        <f t="shared" si="295"/>
        <v>7</v>
      </c>
      <c r="BL195">
        <f t="shared" si="296"/>
        <v>59</v>
      </c>
      <c r="BM195">
        <f t="shared" si="297"/>
        <v>-61.414671128523182</v>
      </c>
      <c r="BN195" t="str">
        <f t="shared" si="298"/>
        <v>NEGATIF</v>
      </c>
      <c r="BO195">
        <f t="shared" si="299"/>
        <v>61</v>
      </c>
      <c r="BP195">
        <f t="shared" si="300"/>
        <v>24</v>
      </c>
      <c r="BQ195">
        <f t="shared" si="301"/>
        <v>52</v>
      </c>
    </row>
    <row r="196" spans="1:69">
      <c r="A196">
        <f t="shared" ref="A196" si="358">A194</f>
        <v>-7.0027777777777782</v>
      </c>
      <c r="B196">
        <f t="shared" si="318"/>
        <v>111.315</v>
      </c>
      <c r="C196">
        <f>INT(G3/15)</f>
        <v>7</v>
      </c>
      <c r="D196">
        <f>L3</f>
        <v>2014</v>
      </c>
      <c r="E196">
        <f>L2</f>
        <v>3</v>
      </c>
      <c r="F196">
        <f>L4</f>
        <v>30</v>
      </c>
      <c r="H196">
        <v>22</v>
      </c>
      <c r="I196">
        <v>0</v>
      </c>
      <c r="J196">
        <f t="shared" si="337"/>
        <v>22</v>
      </c>
      <c r="L196">
        <f t="shared" si="249"/>
        <v>20</v>
      </c>
      <c r="M196">
        <f t="shared" si="250"/>
        <v>-13</v>
      </c>
      <c r="N196">
        <f t="shared" si="251"/>
        <v>2456747.125</v>
      </c>
      <c r="O196">
        <f t="shared" ref="O196:O207" si="359">O177</f>
        <v>7.945056621748444E-4</v>
      </c>
      <c r="P196">
        <f t="shared" si="338"/>
        <v>2456747.1257945057</v>
      </c>
      <c r="Q196">
        <f t="shared" si="339"/>
        <v>0.1424264420124764</v>
      </c>
      <c r="R196">
        <f t="shared" si="252"/>
        <v>7.9276223242122796</v>
      </c>
      <c r="S196">
        <f t="shared" si="253"/>
        <v>84.745750057170881</v>
      </c>
      <c r="T196">
        <f t="shared" si="254"/>
        <v>1.9092150112517954</v>
      </c>
      <c r="U196">
        <f t="shared" si="255"/>
        <v>0.13836311141210966</v>
      </c>
      <c r="V196">
        <f t="shared" si="256"/>
        <v>1.4790923655698047</v>
      </c>
      <c r="W196">
        <f t="shared" si="257"/>
        <v>1.6702618089435475E-2</v>
      </c>
      <c r="X196">
        <f t="shared" si="258"/>
        <v>9.8368373354640752</v>
      </c>
      <c r="Y196">
        <f t="shared" si="259"/>
        <v>86.654965068422669</v>
      </c>
      <c r="Z196">
        <f t="shared" si="260"/>
        <v>1.5124144536446489</v>
      </c>
      <c r="AA196">
        <f t="shared" si="261"/>
        <v>209.57237412088202</v>
      </c>
      <c r="AB196">
        <f t="shared" si="262"/>
        <v>3.6577279496307478</v>
      </c>
      <c r="AC196">
        <f t="shared" si="263"/>
        <v>23.437438972335574</v>
      </c>
      <c r="AD196">
        <f t="shared" si="264"/>
        <v>-2.0703414273213691E-3</v>
      </c>
      <c r="AE196">
        <f t="shared" si="265"/>
        <v>23.435368630908254</v>
      </c>
      <c r="AF196">
        <f t="shared" si="266"/>
        <v>2456746.5</v>
      </c>
      <c r="AG196">
        <f t="shared" si="267"/>
        <v>0.14240930869267626</v>
      </c>
      <c r="AH196">
        <f t="shared" si="268"/>
        <v>12.487026798683871</v>
      </c>
      <c r="AI196">
        <f t="shared" si="269"/>
        <v>3.528095438933871</v>
      </c>
      <c r="AJ196">
        <f t="shared" si="270"/>
        <v>0.4090243440279448</v>
      </c>
      <c r="AK196">
        <f t="shared" si="271"/>
        <v>10.94909543893387</v>
      </c>
      <c r="AL196">
        <f t="shared" si="303"/>
        <v>155.20012930663097</v>
      </c>
      <c r="AM196">
        <f t="shared" si="272"/>
        <v>2.7087532559216547</v>
      </c>
      <c r="AN196">
        <f t="shared" si="273"/>
        <v>0.99874868348930657</v>
      </c>
      <c r="AO196" t="s">
        <v>137</v>
      </c>
      <c r="AP196">
        <f t="shared" si="274"/>
        <v>9.8335063733548544</v>
      </c>
      <c r="AQ196">
        <f t="shared" si="275"/>
        <v>9</v>
      </c>
      <c r="AR196">
        <f t="shared" si="276"/>
        <v>50</v>
      </c>
      <c r="AS196">
        <f t="shared" si="277"/>
        <v>0</v>
      </c>
      <c r="AT196">
        <f t="shared" si="278"/>
        <v>0.171627063230889</v>
      </c>
      <c r="AU196">
        <f t="shared" si="279"/>
        <v>9.0363022773770876</v>
      </c>
      <c r="AV196" s="18">
        <f t="shared" si="280"/>
        <v>0.60242015182513919</v>
      </c>
      <c r="AW196">
        <f t="shared" si="281"/>
        <v>0.15771322694569209</v>
      </c>
      <c r="AX196">
        <f t="shared" si="282"/>
        <v>3.8947536204286801</v>
      </c>
      <c r="AY196" t="str">
        <f t="shared" si="283"/>
        <v>POSITIF</v>
      </c>
      <c r="AZ196">
        <f t="shared" si="284"/>
        <v>3</v>
      </c>
      <c r="BA196">
        <f t="shared" si="285"/>
        <v>53</v>
      </c>
      <c r="BB196">
        <f t="shared" si="286"/>
        <v>41</v>
      </c>
      <c r="BC196">
        <f t="shared" si="287"/>
        <v>6.7976274230449954E-2</v>
      </c>
      <c r="BD196">
        <f t="shared" si="288"/>
        <v>1.4684003376258765</v>
      </c>
      <c r="BE196">
        <f t="shared" si="289"/>
        <v>-0.12222152900771403</v>
      </c>
      <c r="BF196">
        <f t="shared" si="290"/>
        <v>1.9428132568574878</v>
      </c>
      <c r="BG196">
        <f t="shared" si="291"/>
        <v>82.679881532621536</v>
      </c>
      <c r="BH196">
        <f t="shared" si="292"/>
        <v>0.60242015182513919</v>
      </c>
      <c r="BI196">
        <f t="shared" si="293"/>
        <v>262.67988153262155</v>
      </c>
      <c r="BJ196">
        <f t="shared" si="294"/>
        <v>262</v>
      </c>
      <c r="BK196">
        <f t="shared" si="295"/>
        <v>40</v>
      </c>
      <c r="BL196">
        <f t="shared" si="296"/>
        <v>47</v>
      </c>
      <c r="BM196">
        <f t="shared" si="297"/>
        <v>-65.122169671630957</v>
      </c>
      <c r="BN196" t="str">
        <f t="shared" si="298"/>
        <v>NEGATIF</v>
      </c>
      <c r="BO196">
        <f t="shared" si="299"/>
        <v>65</v>
      </c>
      <c r="BP196">
        <f t="shared" si="300"/>
        <v>7</v>
      </c>
      <c r="BQ196">
        <f t="shared" si="301"/>
        <v>19</v>
      </c>
    </row>
    <row r="197" spans="1:69">
      <c r="A197">
        <f t="shared" ref="A197" si="360">A195</f>
        <v>-7.0027777777777782</v>
      </c>
      <c r="B197">
        <f t="shared" si="318"/>
        <v>111.315</v>
      </c>
      <c r="C197">
        <f>INT(G3/15)</f>
        <v>7</v>
      </c>
      <c r="D197">
        <f>L3</f>
        <v>2014</v>
      </c>
      <c r="E197">
        <f>L2</f>
        <v>3</v>
      </c>
      <c r="F197">
        <f>L4</f>
        <v>30</v>
      </c>
      <c r="H197">
        <v>22</v>
      </c>
      <c r="I197">
        <v>15</v>
      </c>
      <c r="J197">
        <f t="shared" si="337"/>
        <v>22.25</v>
      </c>
      <c r="L197">
        <f t="shared" si="249"/>
        <v>20</v>
      </c>
      <c r="M197">
        <f t="shared" si="250"/>
        <v>-13</v>
      </c>
      <c r="N197">
        <f t="shared" si="251"/>
        <v>2456747.135416667</v>
      </c>
      <c r="O197">
        <f t="shared" si="359"/>
        <v>7.945056621748444E-4</v>
      </c>
      <c r="P197">
        <f t="shared" si="338"/>
        <v>2456747.1362111727</v>
      </c>
      <c r="Q197">
        <f t="shared" si="339"/>
        <v>0.14242672720527522</v>
      </c>
      <c r="R197">
        <f t="shared" si="252"/>
        <v>7.9378894845112882</v>
      </c>
      <c r="S197">
        <f t="shared" si="253"/>
        <v>84.75601672708126</v>
      </c>
      <c r="T197">
        <f t="shared" si="254"/>
        <v>1.9092393290013214</v>
      </c>
      <c r="U197">
        <f t="shared" si="255"/>
        <v>0.13854230716415741</v>
      </c>
      <c r="V197">
        <f t="shared" si="256"/>
        <v>1.4792715527629561</v>
      </c>
      <c r="W197">
        <f t="shared" si="257"/>
        <v>1.670261807745738E-2</v>
      </c>
      <c r="X197">
        <f t="shared" si="258"/>
        <v>9.8471288135126098</v>
      </c>
      <c r="Y197">
        <f t="shared" si="259"/>
        <v>86.665256056082583</v>
      </c>
      <c r="Z197">
        <f t="shared" si="260"/>
        <v>1.5125940652625964</v>
      </c>
      <c r="AA197">
        <f t="shared" si="261"/>
        <v>209.57182251914875</v>
      </c>
      <c r="AB197">
        <f t="shared" si="262"/>
        <v>3.6577183223643428</v>
      </c>
      <c r="AC197">
        <f t="shared" si="263"/>
        <v>23.437438968626878</v>
      </c>
      <c r="AD197">
        <f t="shared" si="264"/>
        <v>-2.0703690824121533E-3</v>
      </c>
      <c r="AE197">
        <f t="shared" si="265"/>
        <v>23.435368599544468</v>
      </c>
      <c r="AF197">
        <f t="shared" si="266"/>
        <v>2456746.5</v>
      </c>
      <c r="AG197">
        <f t="shared" si="267"/>
        <v>0.14240930869267626</v>
      </c>
      <c r="AH197">
        <f t="shared" si="268"/>
        <v>12.487026798683871</v>
      </c>
      <c r="AI197">
        <f t="shared" si="269"/>
        <v>3.7787799162713682</v>
      </c>
      <c r="AJ197">
        <f t="shared" si="270"/>
        <v>0.40902434348054345</v>
      </c>
      <c r="AK197">
        <f t="shared" si="271"/>
        <v>11.199779916271368</v>
      </c>
      <c r="AL197">
        <f t="shared" si="303"/>
        <v>158.95091016261725</v>
      </c>
      <c r="AM197">
        <f t="shared" si="272"/>
        <v>2.7742167313793864</v>
      </c>
      <c r="AN197">
        <f t="shared" si="273"/>
        <v>0.99875167172830859</v>
      </c>
      <c r="AO197" t="s">
        <v>137</v>
      </c>
      <c r="AP197">
        <f t="shared" si="274"/>
        <v>9.8437978113796163</v>
      </c>
      <c r="AQ197">
        <f t="shared" si="275"/>
        <v>9</v>
      </c>
      <c r="AR197">
        <f t="shared" si="276"/>
        <v>50</v>
      </c>
      <c r="AS197">
        <f t="shared" si="277"/>
        <v>37</v>
      </c>
      <c r="AT197">
        <f t="shared" si="278"/>
        <v>0.17180668270918603</v>
      </c>
      <c r="AU197">
        <f t="shared" si="279"/>
        <v>9.0457885814532535</v>
      </c>
      <c r="AV197" s="18">
        <f t="shared" si="280"/>
        <v>0.60305257209688357</v>
      </c>
      <c r="AW197">
        <f t="shared" si="281"/>
        <v>0.15787879418566655</v>
      </c>
      <c r="AX197">
        <f t="shared" si="282"/>
        <v>3.8987958160171607</v>
      </c>
      <c r="AY197" t="str">
        <f t="shared" si="283"/>
        <v>POSITIF</v>
      </c>
      <c r="AZ197">
        <f t="shared" si="284"/>
        <v>3</v>
      </c>
      <c r="BA197">
        <f t="shared" si="285"/>
        <v>53</v>
      </c>
      <c r="BB197">
        <f t="shared" si="286"/>
        <v>55</v>
      </c>
      <c r="BC197">
        <f t="shared" si="287"/>
        <v>6.8046823852478525E-2</v>
      </c>
      <c r="BD197">
        <f t="shared" si="288"/>
        <v>1.4430361579031012</v>
      </c>
      <c r="BE197">
        <f t="shared" si="289"/>
        <v>-0.12222152900771403</v>
      </c>
      <c r="BF197">
        <f t="shared" si="290"/>
        <v>1.9428132568574878</v>
      </c>
      <c r="BG197">
        <f t="shared" si="291"/>
        <v>80.700619103931743</v>
      </c>
      <c r="BH197">
        <f t="shared" si="292"/>
        <v>0.60305257209688357</v>
      </c>
      <c r="BI197">
        <f t="shared" si="293"/>
        <v>260.70061910393173</v>
      </c>
      <c r="BJ197">
        <f t="shared" si="294"/>
        <v>260</v>
      </c>
      <c r="BK197">
        <f t="shared" si="295"/>
        <v>42</v>
      </c>
      <c r="BL197">
        <f t="shared" si="296"/>
        <v>2</v>
      </c>
      <c r="BM197">
        <f t="shared" si="297"/>
        <v>-68.821112739697824</v>
      </c>
      <c r="BN197" t="str">
        <f t="shared" si="298"/>
        <v>NEGATIF</v>
      </c>
      <c r="BO197">
        <f t="shared" si="299"/>
        <v>68</v>
      </c>
      <c r="BP197">
        <f t="shared" si="300"/>
        <v>49</v>
      </c>
      <c r="BQ197">
        <f t="shared" si="301"/>
        <v>16</v>
      </c>
    </row>
    <row r="198" spans="1:69">
      <c r="A198">
        <f t="shared" ref="A198" si="361">A196</f>
        <v>-7.0027777777777782</v>
      </c>
      <c r="B198">
        <f t="shared" si="318"/>
        <v>111.315</v>
      </c>
      <c r="C198">
        <f>INT(G3/15)</f>
        <v>7</v>
      </c>
      <c r="D198">
        <f>L3</f>
        <v>2014</v>
      </c>
      <c r="E198">
        <f>L2</f>
        <v>3</v>
      </c>
      <c r="F198">
        <f>L4</f>
        <v>30</v>
      </c>
      <c r="H198">
        <v>22</v>
      </c>
      <c r="I198">
        <v>30</v>
      </c>
      <c r="J198">
        <f t="shared" si="337"/>
        <v>22.5</v>
      </c>
      <c r="L198">
        <f t="shared" si="249"/>
        <v>20</v>
      </c>
      <c r="M198">
        <f t="shared" si="250"/>
        <v>-13</v>
      </c>
      <c r="N198">
        <f t="shared" si="251"/>
        <v>2456747.1458333335</v>
      </c>
      <c r="O198">
        <f t="shared" si="359"/>
        <v>7.945056621748444E-4</v>
      </c>
      <c r="P198">
        <f t="shared" si="338"/>
        <v>2456747.1466278392</v>
      </c>
      <c r="Q198">
        <f t="shared" si="339"/>
        <v>0.1424270123980613</v>
      </c>
      <c r="R198">
        <f t="shared" si="252"/>
        <v>7.9481566443510019</v>
      </c>
      <c r="S198">
        <f t="shared" si="253"/>
        <v>84.766283396532344</v>
      </c>
      <c r="T198">
        <f t="shared" si="254"/>
        <v>1.9092635851730178</v>
      </c>
      <c r="U198">
        <f t="shared" si="255"/>
        <v>0.13872150290818894</v>
      </c>
      <c r="V198">
        <f t="shared" si="256"/>
        <v>1.4794507399480916</v>
      </c>
      <c r="W198">
        <f t="shared" si="257"/>
        <v>1.6702618065479281E-2</v>
      </c>
      <c r="X198">
        <f t="shared" si="258"/>
        <v>9.8574202295240205</v>
      </c>
      <c r="Y198">
        <f t="shared" si="259"/>
        <v>86.675546981705367</v>
      </c>
      <c r="Z198">
        <f t="shared" si="260"/>
        <v>1.5127736757977919</v>
      </c>
      <c r="AA198">
        <f t="shared" si="261"/>
        <v>209.5712709174401</v>
      </c>
      <c r="AB198">
        <f t="shared" si="262"/>
        <v>3.6577086950983673</v>
      </c>
      <c r="AC198">
        <f t="shared" si="263"/>
        <v>23.437438964918183</v>
      </c>
      <c r="AD198">
        <f t="shared" si="264"/>
        <v>-2.070396756857021E-3</v>
      </c>
      <c r="AE198">
        <f t="shared" si="265"/>
        <v>23.435368568161326</v>
      </c>
      <c r="AF198">
        <f t="shared" si="266"/>
        <v>2456746.5</v>
      </c>
      <c r="AG198">
        <f t="shared" si="267"/>
        <v>0.14240930869267626</v>
      </c>
      <c r="AH198">
        <f t="shared" si="268"/>
        <v>12.487026798683871</v>
      </c>
      <c r="AI198">
        <f t="shared" si="269"/>
        <v>4.029464393608869</v>
      </c>
      <c r="AJ198">
        <f t="shared" si="270"/>
        <v>0.40902434293280432</v>
      </c>
      <c r="AK198">
        <f t="shared" si="271"/>
        <v>11.450464393608868</v>
      </c>
      <c r="AL198">
        <f t="shared" si="303"/>
        <v>162.70169098456125</v>
      </c>
      <c r="AM198">
        <f t="shared" si="272"/>
        <v>2.8396802062429685</v>
      </c>
      <c r="AN198">
        <f t="shared" si="273"/>
        <v>0.99875465999844748</v>
      </c>
      <c r="AO198" t="s">
        <v>137</v>
      </c>
      <c r="AP198">
        <f t="shared" si="274"/>
        <v>9.8540891873670393</v>
      </c>
      <c r="AQ198">
        <f t="shared" si="275"/>
        <v>9</v>
      </c>
      <c r="AR198">
        <f t="shared" si="276"/>
        <v>51</v>
      </c>
      <c r="AS198">
        <f t="shared" si="277"/>
        <v>14</v>
      </c>
      <c r="AT198">
        <f t="shared" si="278"/>
        <v>0.17198630110472726</v>
      </c>
      <c r="AU198">
        <f t="shared" si="279"/>
        <v>9.0552749195717901</v>
      </c>
      <c r="AV198" s="18">
        <f t="shared" si="280"/>
        <v>0.60368499463811931</v>
      </c>
      <c r="AW198">
        <f t="shared" si="281"/>
        <v>0.15804436201979244</v>
      </c>
      <c r="AX198">
        <f t="shared" si="282"/>
        <v>3.9028378806795536</v>
      </c>
      <c r="AY198" t="str">
        <f t="shared" si="283"/>
        <v>POSITIF</v>
      </c>
      <c r="AZ198">
        <f t="shared" si="284"/>
        <v>3</v>
      </c>
      <c r="BA198">
        <f t="shared" si="285"/>
        <v>54</v>
      </c>
      <c r="BB198">
        <f t="shared" si="286"/>
        <v>10</v>
      </c>
      <c r="BC198">
        <f t="shared" si="287"/>
        <v>6.8117371189415798E-2</v>
      </c>
      <c r="BD198">
        <f t="shared" si="288"/>
        <v>1.4084915117614449</v>
      </c>
      <c r="BE198">
        <f t="shared" si="289"/>
        <v>-0.12222152900771403</v>
      </c>
      <c r="BF198">
        <f t="shared" si="290"/>
        <v>1.9428132568574878</v>
      </c>
      <c r="BG198">
        <f t="shared" si="291"/>
        <v>77.778076021336048</v>
      </c>
      <c r="BH198">
        <f t="shared" si="292"/>
        <v>0.60368499463811931</v>
      </c>
      <c r="BI198">
        <f t="shared" si="293"/>
        <v>257.77807602133606</v>
      </c>
      <c r="BJ198">
        <f t="shared" si="294"/>
        <v>257</v>
      </c>
      <c r="BK198">
        <f t="shared" si="295"/>
        <v>46</v>
      </c>
      <c r="BL198">
        <f t="shared" si="296"/>
        <v>41</v>
      </c>
      <c r="BM198">
        <f t="shared" si="297"/>
        <v>-72.505883028430219</v>
      </c>
      <c r="BN198" t="str">
        <f t="shared" si="298"/>
        <v>NEGATIF</v>
      </c>
      <c r="BO198">
        <f t="shared" si="299"/>
        <v>72</v>
      </c>
      <c r="BP198">
        <f t="shared" si="300"/>
        <v>30</v>
      </c>
      <c r="BQ198">
        <f t="shared" si="301"/>
        <v>21</v>
      </c>
    </row>
    <row r="199" spans="1:69">
      <c r="A199">
        <f t="shared" ref="A199" si="362">A197</f>
        <v>-7.0027777777777782</v>
      </c>
      <c r="B199">
        <f t="shared" si="318"/>
        <v>111.315</v>
      </c>
      <c r="C199">
        <f>INT(G3/15)</f>
        <v>7</v>
      </c>
      <c r="D199">
        <f>L3</f>
        <v>2014</v>
      </c>
      <c r="E199">
        <f>L2</f>
        <v>3</v>
      </c>
      <c r="F199">
        <f>L4</f>
        <v>30</v>
      </c>
      <c r="H199">
        <v>22</v>
      </c>
      <c r="I199">
        <v>45</v>
      </c>
      <c r="J199">
        <f t="shared" si="337"/>
        <v>22.75</v>
      </c>
      <c r="L199">
        <f t="shared" si="249"/>
        <v>20</v>
      </c>
      <c r="M199">
        <f t="shared" si="250"/>
        <v>-13</v>
      </c>
      <c r="N199">
        <f t="shared" si="251"/>
        <v>2456747.15625</v>
      </c>
      <c r="O199">
        <f t="shared" si="359"/>
        <v>7.945056621748444E-4</v>
      </c>
      <c r="P199">
        <f t="shared" si="338"/>
        <v>2456747.1570445057</v>
      </c>
      <c r="Q199">
        <f t="shared" si="339"/>
        <v>0.14242729759084738</v>
      </c>
      <c r="R199">
        <f t="shared" si="252"/>
        <v>7.9584238041916251</v>
      </c>
      <c r="S199">
        <f t="shared" si="253"/>
        <v>84.776550065983429</v>
      </c>
      <c r="T199">
        <f t="shared" si="254"/>
        <v>1.9092877797678809</v>
      </c>
      <c r="U199">
        <f t="shared" si="255"/>
        <v>0.13890069865223637</v>
      </c>
      <c r="V199">
        <f t="shared" si="256"/>
        <v>1.4796299271332269</v>
      </c>
      <c r="W199">
        <f t="shared" si="257"/>
        <v>1.6702618053501185E-2</v>
      </c>
      <c r="X199">
        <f t="shared" si="258"/>
        <v>9.8677115839595064</v>
      </c>
      <c r="Y199">
        <f t="shared" si="259"/>
        <v>86.685837845751308</v>
      </c>
      <c r="Z199">
        <f t="shared" si="260"/>
        <v>1.5129532852582688</v>
      </c>
      <c r="AA199">
        <f t="shared" si="261"/>
        <v>209.57071931573145</v>
      </c>
      <c r="AB199">
        <f t="shared" si="262"/>
        <v>3.6576990678323917</v>
      </c>
      <c r="AC199">
        <f t="shared" si="263"/>
        <v>23.437438961209487</v>
      </c>
      <c r="AD199">
        <f t="shared" si="264"/>
        <v>-2.0704244506552119E-3</v>
      </c>
      <c r="AE199">
        <f t="shared" si="265"/>
        <v>23.435368536758833</v>
      </c>
      <c r="AF199">
        <f t="shared" si="266"/>
        <v>2456746.5</v>
      </c>
      <c r="AG199">
        <f t="shared" si="267"/>
        <v>0.14240930869267626</v>
      </c>
      <c r="AH199">
        <f t="shared" si="268"/>
        <v>12.487026798683871</v>
      </c>
      <c r="AI199">
        <f t="shared" si="269"/>
        <v>4.2801488709463698</v>
      </c>
      <c r="AJ199">
        <f t="shared" si="270"/>
        <v>0.4090243423847274</v>
      </c>
      <c r="AK199">
        <f t="shared" si="271"/>
        <v>11.701148870946369</v>
      </c>
      <c r="AL199">
        <f t="shared" si="303"/>
        <v>166.45247177194605</v>
      </c>
      <c r="AM199">
        <f t="shared" si="272"/>
        <v>2.9051436805033783</v>
      </c>
      <c r="AN199">
        <f t="shared" si="273"/>
        <v>0.99875764829976077</v>
      </c>
      <c r="AO199" t="s">
        <v>137</v>
      </c>
      <c r="AP199">
        <f t="shared" si="274"/>
        <v>9.8643805017783173</v>
      </c>
      <c r="AQ199">
        <f t="shared" si="275"/>
        <v>9</v>
      </c>
      <c r="AR199">
        <f t="shared" si="276"/>
        <v>51</v>
      </c>
      <c r="AS199">
        <f t="shared" si="277"/>
        <v>51</v>
      </c>
      <c r="AT199">
        <f t="shared" si="278"/>
        <v>0.172165918425562</v>
      </c>
      <c r="AU199">
        <f t="shared" si="279"/>
        <v>9.0647612922495071</v>
      </c>
      <c r="AV199" s="18">
        <f t="shared" si="280"/>
        <v>0.60431741948330042</v>
      </c>
      <c r="AW199">
        <f t="shared" si="281"/>
        <v>0.15820993045708984</v>
      </c>
      <c r="AX199">
        <f t="shared" si="282"/>
        <v>3.9068798144870787</v>
      </c>
      <c r="AY199" t="str">
        <f t="shared" si="283"/>
        <v>POSITIF</v>
      </c>
      <c r="AZ199">
        <f t="shared" si="284"/>
        <v>3</v>
      </c>
      <c r="BA199">
        <f t="shared" si="285"/>
        <v>54</v>
      </c>
      <c r="BB199">
        <f t="shared" si="286"/>
        <v>24</v>
      </c>
      <c r="BC199">
        <f t="shared" si="287"/>
        <v>6.8187916242504781E-2</v>
      </c>
      <c r="BD199">
        <f t="shared" si="288"/>
        <v>1.3574835124387654</v>
      </c>
      <c r="BE199">
        <f t="shared" si="289"/>
        <v>-0.12222152900771403</v>
      </c>
      <c r="BF199">
        <f t="shared" si="290"/>
        <v>1.9428132568574878</v>
      </c>
      <c r="BG199">
        <f t="shared" si="291"/>
        <v>72.918810914533438</v>
      </c>
      <c r="BH199">
        <f t="shared" si="292"/>
        <v>0.60431741948330042</v>
      </c>
      <c r="BI199">
        <f t="shared" si="293"/>
        <v>252.91881091453342</v>
      </c>
      <c r="BJ199">
        <f t="shared" si="294"/>
        <v>252</v>
      </c>
      <c r="BK199">
        <f t="shared" si="295"/>
        <v>55</v>
      </c>
      <c r="BL199">
        <f t="shared" si="296"/>
        <v>7</v>
      </c>
      <c r="BM199">
        <f t="shared" si="297"/>
        <v>-76.164958911296324</v>
      </c>
      <c r="BN199" t="str">
        <f t="shared" si="298"/>
        <v>NEGATIF</v>
      </c>
      <c r="BO199">
        <f t="shared" si="299"/>
        <v>76</v>
      </c>
      <c r="BP199">
        <f t="shared" si="300"/>
        <v>9</v>
      </c>
      <c r="BQ199">
        <f t="shared" si="301"/>
        <v>53</v>
      </c>
    </row>
    <row r="200" spans="1:69">
      <c r="A200">
        <f t="shared" ref="A200" si="363">A198</f>
        <v>-7.0027777777777782</v>
      </c>
      <c r="B200">
        <f t="shared" si="318"/>
        <v>111.315</v>
      </c>
      <c r="C200">
        <f>INT(G3/15)</f>
        <v>7</v>
      </c>
      <c r="D200">
        <f>L3</f>
        <v>2014</v>
      </c>
      <c r="E200">
        <f>L2</f>
        <v>3</v>
      </c>
      <c r="F200">
        <f>L4</f>
        <v>30</v>
      </c>
      <c r="H200">
        <v>23</v>
      </c>
      <c r="I200">
        <v>0</v>
      </c>
      <c r="J200">
        <f t="shared" si="337"/>
        <v>23</v>
      </c>
      <c r="L200">
        <f t="shared" si="249"/>
        <v>20</v>
      </c>
      <c r="M200">
        <f t="shared" si="250"/>
        <v>-13</v>
      </c>
      <c r="N200">
        <f t="shared" si="251"/>
        <v>2456747.166666667</v>
      </c>
      <c r="O200">
        <f t="shared" si="359"/>
        <v>7.945056621748444E-4</v>
      </c>
      <c r="P200">
        <f t="shared" si="338"/>
        <v>2456747.1674611727</v>
      </c>
      <c r="Q200">
        <f t="shared" si="339"/>
        <v>0.1424275827836462</v>
      </c>
      <c r="R200">
        <f t="shared" si="252"/>
        <v>7.9686909644906336</v>
      </c>
      <c r="S200">
        <f t="shared" si="253"/>
        <v>84.786816735893808</v>
      </c>
      <c r="T200">
        <f t="shared" si="254"/>
        <v>1.9093119127868989</v>
      </c>
      <c r="U200">
        <f t="shared" si="255"/>
        <v>0.13907989440428409</v>
      </c>
      <c r="V200">
        <f t="shared" si="256"/>
        <v>1.4798091143263785</v>
      </c>
      <c r="W200">
        <f t="shared" si="257"/>
        <v>1.6702618041523086E-2</v>
      </c>
      <c r="X200">
        <f t="shared" si="258"/>
        <v>9.8780028772775328</v>
      </c>
      <c r="Y200">
        <f t="shared" si="259"/>
        <v>86.696128648680713</v>
      </c>
      <c r="Z200">
        <f t="shared" si="260"/>
        <v>1.5131328936520607</v>
      </c>
      <c r="AA200">
        <f t="shared" si="261"/>
        <v>209.57016771399813</v>
      </c>
      <c r="AB200">
        <f t="shared" si="262"/>
        <v>3.6576894405659854</v>
      </c>
      <c r="AC200">
        <f t="shared" si="263"/>
        <v>23.437438957500792</v>
      </c>
      <c r="AD200">
        <f t="shared" si="264"/>
        <v>-2.0704521638059653E-3</v>
      </c>
      <c r="AE200">
        <f t="shared" si="265"/>
        <v>23.435368505336985</v>
      </c>
      <c r="AF200">
        <f t="shared" si="266"/>
        <v>2456746.5</v>
      </c>
      <c r="AG200">
        <f t="shared" si="267"/>
        <v>0.14240930869267626</v>
      </c>
      <c r="AH200">
        <f t="shared" si="268"/>
        <v>12.487026798683871</v>
      </c>
      <c r="AI200">
        <f t="shared" si="269"/>
        <v>4.5308333482838705</v>
      </c>
      <c r="AJ200">
        <f t="shared" si="270"/>
        <v>0.4090243418363127</v>
      </c>
      <c r="AK200">
        <f t="shared" si="271"/>
        <v>11.95183334828387</v>
      </c>
      <c r="AL200">
        <f t="shared" si="303"/>
        <v>170.20325252425735</v>
      </c>
      <c r="AM200">
        <f t="shared" si="272"/>
        <v>2.9706071541516406</v>
      </c>
      <c r="AN200">
        <f t="shared" si="273"/>
        <v>0.9987606366322852</v>
      </c>
      <c r="AO200" t="s">
        <v>137</v>
      </c>
      <c r="AP200">
        <f t="shared" si="274"/>
        <v>9.8746717550719154</v>
      </c>
      <c r="AQ200">
        <f t="shared" si="275"/>
        <v>9</v>
      </c>
      <c r="AR200">
        <f t="shared" si="276"/>
        <v>52</v>
      </c>
      <c r="AS200">
        <f t="shared" si="277"/>
        <v>28</v>
      </c>
      <c r="AT200">
        <f t="shared" si="278"/>
        <v>0.17234553467969199</v>
      </c>
      <c r="AU200">
        <f t="shared" si="279"/>
        <v>9.0742477000007025</v>
      </c>
      <c r="AV200" s="18">
        <f t="shared" si="280"/>
        <v>0.60494984666671348</v>
      </c>
      <c r="AW200">
        <f t="shared" si="281"/>
        <v>0.1583754995065349</v>
      </c>
      <c r="AX200">
        <f t="shared" si="282"/>
        <v>3.9109216175098709</v>
      </c>
      <c r="AY200" t="str">
        <f t="shared" si="283"/>
        <v>POSITIF</v>
      </c>
      <c r="AZ200">
        <f t="shared" si="284"/>
        <v>3</v>
      </c>
      <c r="BA200">
        <f t="shared" si="285"/>
        <v>54</v>
      </c>
      <c r="BB200">
        <f t="shared" si="286"/>
        <v>39</v>
      </c>
      <c r="BC200">
        <f t="shared" si="287"/>
        <v>6.8258459012969563E-2</v>
      </c>
      <c r="BD200">
        <f t="shared" si="288"/>
        <v>1.2726733370977861</v>
      </c>
      <c r="BE200">
        <f t="shared" si="289"/>
        <v>-0.12222152900771403</v>
      </c>
      <c r="BF200">
        <f t="shared" si="290"/>
        <v>1.9428132568574878</v>
      </c>
      <c r="BG200">
        <f t="shared" si="291"/>
        <v>63.152280204845532</v>
      </c>
      <c r="BH200">
        <f t="shared" si="292"/>
        <v>0.60494984666671348</v>
      </c>
      <c r="BI200">
        <f t="shared" si="293"/>
        <v>243.15228020484554</v>
      </c>
      <c r="BJ200">
        <f t="shared" si="294"/>
        <v>243</v>
      </c>
      <c r="BK200">
        <f t="shared" si="295"/>
        <v>9</v>
      </c>
      <c r="BL200">
        <f t="shared" si="296"/>
        <v>8</v>
      </c>
      <c r="BM200">
        <f t="shared" si="297"/>
        <v>-79.770529319657768</v>
      </c>
      <c r="BN200" t="str">
        <f t="shared" si="298"/>
        <v>NEGATIF</v>
      </c>
      <c r="BO200">
        <f t="shared" si="299"/>
        <v>79</v>
      </c>
      <c r="BP200">
        <f t="shared" si="300"/>
        <v>46</v>
      </c>
      <c r="BQ200">
        <f t="shared" si="301"/>
        <v>13</v>
      </c>
    </row>
    <row r="201" spans="1:69">
      <c r="A201">
        <f t="shared" ref="A201" si="364">A199</f>
        <v>-7.0027777777777782</v>
      </c>
      <c r="B201">
        <f t="shared" si="318"/>
        <v>111.315</v>
      </c>
      <c r="C201">
        <f>INT(G3/15)</f>
        <v>7</v>
      </c>
      <c r="D201">
        <f>L3</f>
        <v>2014</v>
      </c>
      <c r="E201">
        <f>L2</f>
        <v>3</v>
      </c>
      <c r="F201">
        <f>L4</f>
        <v>30</v>
      </c>
      <c r="H201">
        <v>23</v>
      </c>
      <c r="I201">
        <v>15</v>
      </c>
      <c r="J201">
        <f t="shared" si="337"/>
        <v>23.25</v>
      </c>
      <c r="L201">
        <f t="shared" si="249"/>
        <v>20</v>
      </c>
      <c r="M201">
        <f t="shared" si="250"/>
        <v>-13</v>
      </c>
      <c r="N201">
        <f t="shared" si="251"/>
        <v>2456747.1770833335</v>
      </c>
      <c r="O201">
        <f t="shared" si="359"/>
        <v>7.945056621748444E-4</v>
      </c>
      <c r="P201">
        <f t="shared" si="338"/>
        <v>2456747.1778778392</v>
      </c>
      <c r="Q201">
        <f t="shared" si="339"/>
        <v>0.14242786797643228</v>
      </c>
      <c r="R201">
        <f t="shared" si="252"/>
        <v>7.9789581243312568</v>
      </c>
      <c r="S201">
        <f t="shared" si="253"/>
        <v>84.797083405344893</v>
      </c>
      <c r="T201">
        <f t="shared" si="254"/>
        <v>1.909335984227825</v>
      </c>
      <c r="U201">
        <f t="shared" si="255"/>
        <v>0.13925909014833152</v>
      </c>
      <c r="V201">
        <f t="shared" si="256"/>
        <v>1.4799883015115138</v>
      </c>
      <c r="W201">
        <f t="shared" si="257"/>
        <v>1.670261802954499E-2</v>
      </c>
      <c r="X201">
        <f t="shared" si="258"/>
        <v>9.8882941085590819</v>
      </c>
      <c r="Y201">
        <f t="shared" si="259"/>
        <v>86.706419389572716</v>
      </c>
      <c r="Z201">
        <f t="shared" si="260"/>
        <v>1.5133125009630959</v>
      </c>
      <c r="AA201">
        <f t="shared" si="261"/>
        <v>209.56961611228948</v>
      </c>
      <c r="AB201">
        <f t="shared" si="262"/>
        <v>3.6576798133000099</v>
      </c>
      <c r="AC201">
        <f t="shared" si="263"/>
        <v>23.437438953792096</v>
      </c>
      <c r="AD201">
        <f t="shared" si="264"/>
        <v>-2.0704798963048026E-3</v>
      </c>
      <c r="AE201">
        <f t="shared" si="265"/>
        <v>23.435368473895792</v>
      </c>
      <c r="AF201">
        <f t="shared" si="266"/>
        <v>2456746.5</v>
      </c>
      <c r="AG201">
        <f t="shared" si="267"/>
        <v>0.14240930869267626</v>
      </c>
      <c r="AH201">
        <f t="shared" si="268"/>
        <v>12.487026798683871</v>
      </c>
      <c r="AI201">
        <f t="shared" si="269"/>
        <v>4.7815178256213713</v>
      </c>
      <c r="AJ201">
        <f t="shared" si="270"/>
        <v>0.40902434128756038</v>
      </c>
      <c r="AK201">
        <f t="shared" si="271"/>
        <v>12.202517825621371</v>
      </c>
      <c r="AL201">
        <f t="shared" si="303"/>
        <v>173.95403324225066</v>
      </c>
      <c r="AM201">
        <f t="shared" si="272"/>
        <v>3.036070627200941</v>
      </c>
      <c r="AN201">
        <f t="shared" si="273"/>
        <v>0.99876362499565696</v>
      </c>
      <c r="AO201" t="s">
        <v>137</v>
      </c>
      <c r="AP201">
        <f t="shared" si="274"/>
        <v>9.8849629463288196</v>
      </c>
      <c r="AQ201">
        <f t="shared" si="275"/>
        <v>9</v>
      </c>
      <c r="AR201">
        <f t="shared" si="276"/>
        <v>53</v>
      </c>
      <c r="AS201">
        <f t="shared" si="277"/>
        <v>5</v>
      </c>
      <c r="AT201">
        <f t="shared" si="278"/>
        <v>0.17252514985107742</v>
      </c>
      <c r="AU201">
        <f t="shared" si="279"/>
        <v>9.0837341420699236</v>
      </c>
      <c r="AV201" s="18">
        <f t="shared" si="280"/>
        <v>0.60558227613799487</v>
      </c>
      <c r="AW201">
        <f t="shared" si="281"/>
        <v>0.15854106915494254</v>
      </c>
      <c r="AX201">
        <f t="shared" si="282"/>
        <v>3.9149632892770763</v>
      </c>
      <c r="AY201" t="str">
        <f t="shared" si="283"/>
        <v>POSITIF</v>
      </c>
      <c r="AZ201">
        <f t="shared" si="284"/>
        <v>3</v>
      </c>
      <c r="BA201">
        <f t="shared" si="285"/>
        <v>54</v>
      </c>
      <c r="BB201">
        <f t="shared" si="286"/>
        <v>53</v>
      </c>
      <c r="BC201">
        <f t="shared" si="287"/>
        <v>6.8328999492592191E-2</v>
      </c>
      <c r="BD201">
        <f t="shared" si="288"/>
        <v>1.1022152197165935</v>
      </c>
      <c r="BE201">
        <f t="shared" si="289"/>
        <v>-0.12222152900771403</v>
      </c>
      <c r="BF201">
        <f t="shared" si="290"/>
        <v>1.9428132568574878</v>
      </c>
      <c r="BG201">
        <f t="shared" si="291"/>
        <v>36.651007473662169</v>
      </c>
      <c r="BH201">
        <f t="shared" si="292"/>
        <v>0.60558227613799487</v>
      </c>
      <c r="BI201">
        <f t="shared" si="293"/>
        <v>216.65100747366216</v>
      </c>
      <c r="BJ201">
        <f t="shared" si="294"/>
        <v>216</v>
      </c>
      <c r="BK201">
        <f t="shared" si="295"/>
        <v>39</v>
      </c>
      <c r="BL201">
        <f t="shared" si="296"/>
        <v>3</v>
      </c>
      <c r="BM201">
        <f t="shared" si="297"/>
        <v>-83.236259230188324</v>
      </c>
      <c r="BN201" t="str">
        <f t="shared" si="298"/>
        <v>NEGATIF</v>
      </c>
      <c r="BO201">
        <f t="shared" si="299"/>
        <v>83</v>
      </c>
      <c r="BP201">
        <f t="shared" si="300"/>
        <v>14</v>
      </c>
      <c r="BQ201">
        <f t="shared" si="301"/>
        <v>10</v>
      </c>
    </row>
    <row r="202" spans="1:69">
      <c r="A202">
        <f t="shared" ref="A202" si="365">A200</f>
        <v>-7.0027777777777782</v>
      </c>
      <c r="B202">
        <f t="shared" si="318"/>
        <v>111.315</v>
      </c>
      <c r="C202">
        <f>INT(G3/15)</f>
        <v>7</v>
      </c>
      <c r="D202">
        <f>L3</f>
        <v>2014</v>
      </c>
      <c r="E202">
        <f>L2</f>
        <v>3</v>
      </c>
      <c r="F202">
        <f>L4</f>
        <v>30</v>
      </c>
      <c r="H202">
        <v>23</v>
      </c>
      <c r="I202">
        <v>30</v>
      </c>
      <c r="J202">
        <f t="shared" si="337"/>
        <v>23.5</v>
      </c>
      <c r="L202">
        <f t="shared" si="249"/>
        <v>20</v>
      </c>
      <c r="M202">
        <f t="shared" si="250"/>
        <v>-13</v>
      </c>
      <c r="N202">
        <f t="shared" si="251"/>
        <v>2456747.1875</v>
      </c>
      <c r="O202">
        <f t="shared" si="359"/>
        <v>7.945056621748444E-4</v>
      </c>
      <c r="P202">
        <f t="shared" si="338"/>
        <v>2456747.1882945057</v>
      </c>
      <c r="Q202">
        <f t="shared" si="339"/>
        <v>0.14242815316921836</v>
      </c>
      <c r="R202">
        <f t="shared" si="252"/>
        <v>7.9892252841709706</v>
      </c>
      <c r="S202">
        <f t="shared" si="253"/>
        <v>84.807350074795977</v>
      </c>
      <c r="T202">
        <f t="shared" si="254"/>
        <v>1.9093599940916539</v>
      </c>
      <c r="U202">
        <f t="shared" si="255"/>
        <v>0.13943828589236304</v>
      </c>
      <c r="V202">
        <f t="shared" si="256"/>
        <v>1.4801674886966492</v>
      </c>
      <c r="W202">
        <f t="shared" si="257"/>
        <v>1.6702618017566895E-2</v>
      </c>
      <c r="X202">
        <f t="shared" si="258"/>
        <v>9.8985852782626242</v>
      </c>
      <c r="Y202">
        <f t="shared" si="259"/>
        <v>86.716710068887636</v>
      </c>
      <c r="Z202">
        <f t="shared" si="260"/>
        <v>1.5134921071994081</v>
      </c>
      <c r="AA202">
        <f t="shared" si="261"/>
        <v>209.56906451058083</v>
      </c>
      <c r="AB202">
        <f t="shared" si="262"/>
        <v>3.6576701860340344</v>
      </c>
      <c r="AC202">
        <f t="shared" si="263"/>
        <v>23.437438950083401</v>
      </c>
      <c r="AD202">
        <f t="shared" si="264"/>
        <v>-2.070507648150957E-3</v>
      </c>
      <c r="AE202">
        <f t="shared" si="265"/>
        <v>23.435368442435248</v>
      </c>
      <c r="AF202">
        <f t="shared" si="266"/>
        <v>2456746.5</v>
      </c>
      <c r="AG202">
        <f t="shared" si="267"/>
        <v>0.14240930869267626</v>
      </c>
      <c r="AH202">
        <f t="shared" si="268"/>
        <v>12.487026798683871</v>
      </c>
      <c r="AI202">
        <f t="shared" si="269"/>
        <v>5.0322023029588721</v>
      </c>
      <c r="AJ202">
        <f t="shared" si="270"/>
        <v>0.40902434073847027</v>
      </c>
      <c r="AK202">
        <f t="shared" si="271"/>
        <v>12.453202302958871</v>
      </c>
      <c r="AL202">
        <f t="shared" si="303"/>
        <v>177.70481392541163</v>
      </c>
      <c r="AM202">
        <f t="shared" si="272"/>
        <v>3.101534099642302</v>
      </c>
      <c r="AN202">
        <f t="shared" si="273"/>
        <v>0.99876661338991313</v>
      </c>
      <c r="AO202" t="s">
        <v>137</v>
      </c>
      <c r="AP202">
        <f t="shared" si="274"/>
        <v>9.8952540760074985</v>
      </c>
      <c r="AQ202">
        <f t="shared" si="275"/>
        <v>9</v>
      </c>
      <c r="AR202">
        <f t="shared" si="276"/>
        <v>53</v>
      </c>
      <c r="AS202">
        <f t="shared" si="277"/>
        <v>42</v>
      </c>
      <c r="AT202">
        <f t="shared" si="278"/>
        <v>0.17270476394772008</v>
      </c>
      <c r="AU202">
        <f t="shared" si="279"/>
        <v>9.0932206189714488</v>
      </c>
      <c r="AV202" s="18">
        <f t="shared" si="280"/>
        <v>0.60621470793142995</v>
      </c>
      <c r="AW202">
        <f t="shared" si="281"/>
        <v>0.15870663941128854</v>
      </c>
      <c r="AX202">
        <f t="shared" si="282"/>
        <v>3.9190048298588356</v>
      </c>
      <c r="AY202" t="str">
        <f t="shared" si="283"/>
        <v>POSITIF</v>
      </c>
      <c r="AZ202">
        <f t="shared" si="284"/>
        <v>3</v>
      </c>
      <c r="BA202">
        <f t="shared" si="285"/>
        <v>55</v>
      </c>
      <c r="BB202">
        <f t="shared" si="286"/>
        <v>8</v>
      </c>
      <c r="BC202">
        <f t="shared" si="287"/>
        <v>6.8399537682596864E-2</v>
      </c>
      <c r="BD202">
        <f t="shared" si="288"/>
        <v>0.63968075458845375</v>
      </c>
      <c r="BE202">
        <f t="shared" si="289"/>
        <v>-0.12222152900771403</v>
      </c>
      <c r="BF202">
        <f t="shared" si="290"/>
        <v>1.9428132568574878</v>
      </c>
      <c r="BG202">
        <f t="shared" si="291"/>
        <v>-25.269682316440122</v>
      </c>
      <c r="BH202">
        <f t="shared" si="292"/>
        <v>0.60621470793142995</v>
      </c>
      <c r="BI202">
        <f t="shared" si="293"/>
        <v>154.73031768355989</v>
      </c>
      <c r="BJ202">
        <f t="shared" si="294"/>
        <v>154</v>
      </c>
      <c r="BK202">
        <f t="shared" si="295"/>
        <v>43</v>
      </c>
      <c r="BL202">
        <f t="shared" si="296"/>
        <v>49</v>
      </c>
      <c r="BM202">
        <f t="shared" si="297"/>
        <v>-86.162224032265044</v>
      </c>
      <c r="BN202" t="str">
        <f t="shared" si="298"/>
        <v>NEGATIF</v>
      </c>
      <c r="BO202">
        <f t="shared" si="299"/>
        <v>86</v>
      </c>
      <c r="BP202">
        <f t="shared" si="300"/>
        <v>9</v>
      </c>
      <c r="BQ202">
        <f t="shared" si="301"/>
        <v>44</v>
      </c>
    </row>
    <row r="203" spans="1:69">
      <c r="A203">
        <f t="shared" ref="A203" si="366">A201</f>
        <v>-7.0027777777777782</v>
      </c>
      <c r="B203">
        <f t="shared" si="318"/>
        <v>111.315</v>
      </c>
      <c r="C203">
        <f>INT(G3/15)</f>
        <v>7</v>
      </c>
      <c r="D203">
        <f>L3</f>
        <v>2014</v>
      </c>
      <c r="E203">
        <f>L2</f>
        <v>3</v>
      </c>
      <c r="F203">
        <f>L4</f>
        <v>30</v>
      </c>
      <c r="H203">
        <v>23</v>
      </c>
      <c r="I203">
        <v>45</v>
      </c>
      <c r="J203">
        <f t="shared" si="337"/>
        <v>23.75</v>
      </c>
      <c r="L203">
        <f t="shared" si="249"/>
        <v>20</v>
      </c>
      <c r="M203">
        <f t="shared" si="250"/>
        <v>-13</v>
      </c>
      <c r="N203">
        <f t="shared" si="251"/>
        <v>2456747.197916667</v>
      </c>
      <c r="O203">
        <f t="shared" si="359"/>
        <v>7.945056621748444E-4</v>
      </c>
      <c r="P203">
        <f t="shared" si="338"/>
        <v>2456747.1987111727</v>
      </c>
      <c r="Q203">
        <f t="shared" si="339"/>
        <v>0.14242843836201718</v>
      </c>
      <c r="R203">
        <f t="shared" si="252"/>
        <v>7.9994924444699791</v>
      </c>
      <c r="S203">
        <f t="shared" si="253"/>
        <v>84.817616744706356</v>
      </c>
      <c r="T203">
        <f t="shared" si="254"/>
        <v>1.9093839423793721</v>
      </c>
      <c r="U203">
        <f t="shared" si="255"/>
        <v>0.13961748164441079</v>
      </c>
      <c r="V203">
        <f t="shared" si="256"/>
        <v>1.4803466758898007</v>
      </c>
      <c r="W203">
        <f t="shared" si="257"/>
        <v>1.6702618005588796E-2</v>
      </c>
      <c r="X203">
        <f t="shared" si="258"/>
        <v>9.9088763868493519</v>
      </c>
      <c r="Y203">
        <f t="shared" si="259"/>
        <v>86.727000687085734</v>
      </c>
      <c r="Z203">
        <f t="shared" si="260"/>
        <v>1.5136717123690304</v>
      </c>
      <c r="AA203">
        <f t="shared" si="261"/>
        <v>209.56851290884757</v>
      </c>
      <c r="AB203">
        <f t="shared" si="262"/>
        <v>3.657660558767629</v>
      </c>
      <c r="AC203">
        <f t="shared" si="263"/>
        <v>23.437438946374705</v>
      </c>
      <c r="AD203">
        <f t="shared" si="264"/>
        <v>-2.0705354193436649E-3</v>
      </c>
      <c r="AE203">
        <f t="shared" si="265"/>
        <v>23.435368410955363</v>
      </c>
      <c r="AF203">
        <f t="shared" si="266"/>
        <v>2456746.5</v>
      </c>
      <c r="AG203">
        <f t="shared" si="267"/>
        <v>0.14240930869267626</v>
      </c>
      <c r="AH203">
        <f t="shared" si="268"/>
        <v>12.487026798683871</v>
      </c>
      <c r="AI203">
        <f t="shared" si="269"/>
        <v>5.2828867802963693</v>
      </c>
      <c r="AJ203">
        <f t="shared" si="270"/>
        <v>0.4090243401890426</v>
      </c>
      <c r="AK203">
        <f t="shared" si="271"/>
        <v>12.703886780296369</v>
      </c>
      <c r="AL203">
        <f t="shared" si="303"/>
        <v>181.45559457322344</v>
      </c>
      <c r="AM203">
        <f t="shared" si="272"/>
        <v>3.166997571466704</v>
      </c>
      <c r="AN203">
        <f t="shared" si="273"/>
        <v>0.99876960181509111</v>
      </c>
      <c r="AO203" t="s">
        <v>137</v>
      </c>
      <c r="AP203">
        <f t="shared" si="274"/>
        <v>9.9055451445691425</v>
      </c>
      <c r="AQ203">
        <f t="shared" si="275"/>
        <v>9</v>
      </c>
      <c r="AR203">
        <f t="shared" si="276"/>
        <v>54</v>
      </c>
      <c r="AS203">
        <f t="shared" si="277"/>
        <v>19</v>
      </c>
      <c r="AT203">
        <f t="shared" si="278"/>
        <v>0.17288437697766926</v>
      </c>
      <c r="AU203">
        <f t="shared" si="279"/>
        <v>9.1027071312220773</v>
      </c>
      <c r="AV203" s="18">
        <f t="shared" si="280"/>
        <v>0.60684714208147184</v>
      </c>
      <c r="AW203">
        <f t="shared" si="281"/>
        <v>0.15887221028459278</v>
      </c>
      <c r="AX203">
        <f t="shared" si="282"/>
        <v>3.9230462393263532</v>
      </c>
      <c r="AY203" t="str">
        <f t="shared" si="283"/>
        <v>POSITIF</v>
      </c>
      <c r="AZ203">
        <f t="shared" si="284"/>
        <v>3</v>
      </c>
      <c r="BA203">
        <f t="shared" si="285"/>
        <v>55</v>
      </c>
      <c r="BB203">
        <f t="shared" si="286"/>
        <v>22</v>
      </c>
      <c r="BC203">
        <f t="shared" si="287"/>
        <v>6.8470073584226313E-2</v>
      </c>
      <c r="BD203">
        <f t="shared" si="288"/>
        <v>-0.44103915735486771</v>
      </c>
      <c r="BE203">
        <f t="shared" si="289"/>
        <v>-0.12222152900771403</v>
      </c>
      <c r="BF203">
        <f t="shared" si="290"/>
        <v>1.9428132568574878</v>
      </c>
      <c r="BG203">
        <f t="shared" si="291"/>
        <v>-59.581403682867325</v>
      </c>
      <c r="BH203">
        <f t="shared" si="292"/>
        <v>0.60684714208147184</v>
      </c>
      <c r="BI203">
        <f t="shared" si="293"/>
        <v>120.41859631713268</v>
      </c>
      <c r="BJ203">
        <f t="shared" si="294"/>
        <v>120</v>
      </c>
      <c r="BK203">
        <f t="shared" si="295"/>
        <v>25</v>
      </c>
      <c r="BL203">
        <f t="shared" si="296"/>
        <v>6</v>
      </c>
      <c r="BM203">
        <f t="shared" si="297"/>
        <v>-86.596504951630152</v>
      </c>
      <c r="BN203" t="str">
        <f t="shared" si="298"/>
        <v>NEGATIF</v>
      </c>
      <c r="BO203">
        <f t="shared" si="299"/>
        <v>86</v>
      </c>
      <c r="BP203">
        <f t="shared" si="300"/>
        <v>35</v>
      </c>
      <c r="BQ203">
        <f t="shared" si="301"/>
        <v>47</v>
      </c>
    </row>
    <row r="204" spans="1:69">
      <c r="A204">
        <f t="shared" ref="A204" si="367">A202</f>
        <v>-7.0027777777777782</v>
      </c>
      <c r="B204">
        <f t="shared" si="318"/>
        <v>111.315</v>
      </c>
      <c r="C204">
        <f>INT(G3/15)</f>
        <v>7</v>
      </c>
      <c r="D204">
        <f>L3</f>
        <v>2014</v>
      </c>
      <c r="E204">
        <f>L2</f>
        <v>3</v>
      </c>
      <c r="F204">
        <f>L4</f>
        <v>30</v>
      </c>
      <c r="H204">
        <v>24</v>
      </c>
      <c r="I204">
        <v>0</v>
      </c>
      <c r="J204">
        <f t="shared" si="337"/>
        <v>24</v>
      </c>
      <c r="L204">
        <f t="shared" si="249"/>
        <v>20</v>
      </c>
      <c r="M204">
        <f t="shared" si="250"/>
        <v>-13</v>
      </c>
      <c r="N204">
        <f t="shared" si="251"/>
        <v>2456747.2083333335</v>
      </c>
      <c r="O204">
        <f t="shared" si="359"/>
        <v>7.945056621748444E-4</v>
      </c>
      <c r="P204">
        <f t="shared" si="338"/>
        <v>2456747.2091278392</v>
      </c>
      <c r="Q204">
        <f t="shared" si="339"/>
        <v>0.14242872355480327</v>
      </c>
      <c r="R204">
        <f t="shared" si="252"/>
        <v>8.0097596043106023</v>
      </c>
      <c r="S204">
        <f t="shared" si="253"/>
        <v>84.827883414157441</v>
      </c>
      <c r="T204">
        <f t="shared" si="254"/>
        <v>1.9094078290887539</v>
      </c>
      <c r="U204">
        <f t="shared" si="255"/>
        <v>0.13979667738845822</v>
      </c>
      <c r="V204">
        <f t="shared" si="256"/>
        <v>1.4805258630749361</v>
      </c>
      <c r="W204">
        <f t="shared" si="257"/>
        <v>1.67026179936107E-2</v>
      </c>
      <c r="X204">
        <f t="shared" si="258"/>
        <v>9.9191674333993554</v>
      </c>
      <c r="Y204">
        <f t="shared" si="259"/>
        <v>86.73729124324619</v>
      </c>
      <c r="Z204">
        <f t="shared" si="260"/>
        <v>1.5138513164558918</v>
      </c>
      <c r="AA204">
        <f t="shared" si="261"/>
        <v>209.56796130713892</v>
      </c>
      <c r="AB204">
        <f t="shared" si="262"/>
        <v>3.6576509315016534</v>
      </c>
      <c r="AC204">
        <f t="shared" si="263"/>
        <v>23.437438942666009</v>
      </c>
      <c r="AD204">
        <f t="shared" si="264"/>
        <v>-2.0705632098784368E-3</v>
      </c>
      <c r="AE204">
        <f t="shared" si="265"/>
        <v>23.435368379456133</v>
      </c>
      <c r="AF204">
        <f t="shared" si="266"/>
        <v>2456746.5</v>
      </c>
      <c r="AG204">
        <f t="shared" si="267"/>
        <v>0.14240930869267626</v>
      </c>
      <c r="AH204">
        <f t="shared" si="268"/>
        <v>12.487026798683871</v>
      </c>
      <c r="AI204">
        <f t="shared" si="269"/>
        <v>5.53357125763387</v>
      </c>
      <c r="AJ204">
        <f t="shared" si="270"/>
        <v>0.40902433963927737</v>
      </c>
      <c r="AK204">
        <f t="shared" si="271"/>
        <v>12.954571257633869</v>
      </c>
      <c r="AL204">
        <f t="shared" si="303"/>
        <v>185.20637518644256</v>
      </c>
      <c r="AM204">
        <f t="shared" si="272"/>
        <v>3.2324610426873495</v>
      </c>
      <c r="AN204">
        <f t="shared" si="273"/>
        <v>0.99877259027082632</v>
      </c>
      <c r="AO204" t="s">
        <v>137</v>
      </c>
      <c r="AP204">
        <f t="shared" si="274"/>
        <v>9.9158361510938455</v>
      </c>
      <c r="AQ204">
        <f t="shared" si="275"/>
        <v>9</v>
      </c>
      <c r="AR204">
        <f t="shared" si="276"/>
        <v>54</v>
      </c>
      <c r="AS204">
        <f t="shared" si="277"/>
        <v>57</v>
      </c>
      <c r="AT204">
        <f t="shared" si="278"/>
        <v>0.17306398892486954</v>
      </c>
      <c r="AU204">
        <f t="shared" si="279"/>
        <v>9.1121936780654753</v>
      </c>
      <c r="AV204" s="18">
        <f t="shared" si="280"/>
        <v>0.60747957853769841</v>
      </c>
      <c r="AW204">
        <f t="shared" si="281"/>
        <v>0.15903778176165476</v>
      </c>
      <c r="AX204">
        <f t="shared" si="282"/>
        <v>3.9270875172084558</v>
      </c>
      <c r="AY204" t="str">
        <f t="shared" si="283"/>
        <v>POSITIF</v>
      </c>
      <c r="AZ204">
        <f t="shared" si="284"/>
        <v>3</v>
      </c>
      <c r="BA204">
        <f t="shared" si="285"/>
        <v>55</v>
      </c>
      <c r="BB204">
        <f t="shared" si="286"/>
        <v>37</v>
      </c>
      <c r="BC204">
        <f t="shared" si="287"/>
        <v>6.854060718925703E-2</v>
      </c>
      <c r="BD204">
        <f t="shared" si="288"/>
        <v>-1.0398916672259102</v>
      </c>
      <c r="BE204">
        <f t="shared" si="289"/>
        <v>-0.12222152900771403</v>
      </c>
      <c r="BF204">
        <f t="shared" si="290"/>
        <v>1.9428132568574878</v>
      </c>
      <c r="BG204">
        <f t="shared" si="291"/>
        <v>-71.457250937283121</v>
      </c>
      <c r="BH204">
        <f t="shared" si="292"/>
        <v>0.60747957853769841</v>
      </c>
      <c r="BI204">
        <f t="shared" si="293"/>
        <v>108.54274906271688</v>
      </c>
      <c r="BJ204">
        <f t="shared" si="294"/>
        <v>108</v>
      </c>
      <c r="BK204">
        <f t="shared" si="295"/>
        <v>32</v>
      </c>
      <c r="BL204">
        <f t="shared" si="296"/>
        <v>33</v>
      </c>
      <c r="BM204">
        <f t="shared" si="297"/>
        <v>-83.973926450074273</v>
      </c>
      <c r="BN204" t="str">
        <f t="shared" si="298"/>
        <v>NEGATIF</v>
      </c>
      <c r="BO204">
        <f t="shared" si="299"/>
        <v>83</v>
      </c>
      <c r="BP204">
        <f t="shared" si="300"/>
        <v>58</v>
      </c>
      <c r="BQ204">
        <f t="shared" si="301"/>
        <v>26</v>
      </c>
    </row>
    <row r="205" spans="1:69">
      <c r="A205">
        <f t="shared" ref="A205" si="368">A203</f>
        <v>-7.0027777777777782</v>
      </c>
      <c r="B205">
        <f t="shared" si="318"/>
        <v>111.315</v>
      </c>
      <c r="C205">
        <f>INT(G3/15)</f>
        <v>7</v>
      </c>
      <c r="D205">
        <f>L3</f>
        <v>2014</v>
      </c>
      <c r="E205">
        <f>L2</f>
        <v>3</v>
      </c>
      <c r="F205">
        <f>L4</f>
        <v>30</v>
      </c>
      <c r="H205">
        <v>24</v>
      </c>
      <c r="I205">
        <v>15</v>
      </c>
      <c r="J205">
        <f t="shared" si="337"/>
        <v>24.25</v>
      </c>
      <c r="L205">
        <f t="shared" si="249"/>
        <v>20</v>
      </c>
      <c r="M205">
        <f t="shared" si="250"/>
        <v>-13</v>
      </c>
      <c r="N205">
        <f t="shared" si="251"/>
        <v>2456747.21875</v>
      </c>
      <c r="O205">
        <f t="shared" si="359"/>
        <v>7.945056621748444E-4</v>
      </c>
      <c r="P205">
        <f t="shared" si="338"/>
        <v>2456747.2195445057</v>
      </c>
      <c r="Q205">
        <f t="shared" si="339"/>
        <v>0.14242900874758935</v>
      </c>
      <c r="R205">
        <f t="shared" si="252"/>
        <v>8.0200267641512255</v>
      </c>
      <c r="S205">
        <f t="shared" si="253"/>
        <v>84.838150083609435</v>
      </c>
      <c r="T205">
        <f t="shared" si="254"/>
        <v>1.9094316542207947</v>
      </c>
      <c r="U205">
        <f t="shared" si="255"/>
        <v>0.13997587313250562</v>
      </c>
      <c r="V205">
        <f t="shared" si="256"/>
        <v>1.4807050502600871</v>
      </c>
      <c r="W205">
        <f t="shared" si="257"/>
        <v>1.6702617981632601E-2</v>
      </c>
      <c r="X205">
        <f t="shared" si="258"/>
        <v>9.92945841837202</v>
      </c>
      <c r="Y205">
        <f t="shared" si="259"/>
        <v>86.747581737830231</v>
      </c>
      <c r="Z205">
        <f t="shared" si="260"/>
        <v>1.5140309194680419</v>
      </c>
      <c r="AA205">
        <f t="shared" si="261"/>
        <v>209.56740970543026</v>
      </c>
      <c r="AB205">
        <f t="shared" si="262"/>
        <v>3.6576413042356779</v>
      </c>
      <c r="AC205">
        <f t="shared" si="263"/>
        <v>23.437438938957314</v>
      </c>
      <c r="AD205">
        <f t="shared" si="264"/>
        <v>-2.0705910197545011E-3</v>
      </c>
      <c r="AE205">
        <f t="shared" si="265"/>
        <v>23.435368347937558</v>
      </c>
      <c r="AF205">
        <f t="shared" si="266"/>
        <v>2456746.5</v>
      </c>
      <c r="AG205">
        <f t="shared" si="267"/>
        <v>0.14240930869267626</v>
      </c>
      <c r="AH205">
        <f t="shared" si="268"/>
        <v>12.487026798683871</v>
      </c>
      <c r="AI205">
        <f t="shared" si="269"/>
        <v>5.7842557349713708</v>
      </c>
      <c r="AJ205">
        <f t="shared" si="270"/>
        <v>0.40902433908917446</v>
      </c>
      <c r="AK205">
        <f t="shared" si="271"/>
        <v>13.20525573497137</v>
      </c>
      <c r="AL205">
        <f t="shared" si="303"/>
        <v>188.95715576455379</v>
      </c>
      <c r="AM205">
        <f t="shared" si="272"/>
        <v>3.2979245132952468</v>
      </c>
      <c r="AN205">
        <f t="shared" si="273"/>
        <v>0.99877557875715639</v>
      </c>
      <c r="AO205" t="s">
        <v>137</v>
      </c>
      <c r="AP205">
        <f t="shared" si="274"/>
        <v>9.9261270960409913</v>
      </c>
      <c r="AQ205">
        <f t="shared" si="275"/>
        <v>9</v>
      </c>
      <c r="AR205">
        <f t="shared" si="276"/>
        <v>55</v>
      </c>
      <c r="AS205">
        <f t="shared" si="277"/>
        <v>34</v>
      </c>
      <c r="AT205">
        <f t="shared" si="278"/>
        <v>0.17324359979733869</v>
      </c>
      <c r="AU205">
        <f t="shared" si="279"/>
        <v>9.121680260016749</v>
      </c>
      <c r="AV205" s="18">
        <f t="shared" si="280"/>
        <v>0.60811201733444997</v>
      </c>
      <c r="AW205">
        <f t="shared" si="281"/>
        <v>0.15920335385146475</v>
      </c>
      <c r="AX205">
        <f t="shared" si="282"/>
        <v>3.9311286635756426</v>
      </c>
      <c r="AY205" t="str">
        <f t="shared" si="283"/>
        <v>POSITIF</v>
      </c>
      <c r="AZ205">
        <f t="shared" si="284"/>
        <v>3</v>
      </c>
      <c r="BA205">
        <f t="shared" si="285"/>
        <v>55</v>
      </c>
      <c r="BB205">
        <f t="shared" si="286"/>
        <v>52</v>
      </c>
      <c r="BC205">
        <f t="shared" si="287"/>
        <v>6.8611138498919449E-2</v>
      </c>
      <c r="BD205">
        <f t="shared" si="288"/>
        <v>-1.2471643032793944</v>
      </c>
      <c r="BE205">
        <f t="shared" si="289"/>
        <v>-0.12222152900771403</v>
      </c>
      <c r="BF205">
        <f t="shared" si="290"/>
        <v>1.9428132568574878</v>
      </c>
      <c r="BG205">
        <f t="shared" si="291"/>
        <v>-77.032748432340099</v>
      </c>
      <c r="BH205">
        <f t="shared" si="292"/>
        <v>0.60811201733444997</v>
      </c>
      <c r="BI205">
        <f t="shared" si="293"/>
        <v>102.9672515676599</v>
      </c>
      <c r="BJ205">
        <f t="shared" si="294"/>
        <v>102</v>
      </c>
      <c r="BK205">
        <f t="shared" si="295"/>
        <v>58</v>
      </c>
      <c r="BL205">
        <f t="shared" si="296"/>
        <v>2</v>
      </c>
      <c r="BM205">
        <f t="shared" si="297"/>
        <v>-80.570451095828929</v>
      </c>
      <c r="BN205" t="str">
        <f t="shared" si="298"/>
        <v>NEGATIF</v>
      </c>
      <c r="BO205">
        <f t="shared" si="299"/>
        <v>80</v>
      </c>
      <c r="BP205">
        <f t="shared" si="300"/>
        <v>34</v>
      </c>
      <c r="BQ205">
        <f t="shared" si="301"/>
        <v>13</v>
      </c>
    </row>
    <row r="206" spans="1:69">
      <c r="A206">
        <f t="shared" ref="A206" si="369">A204</f>
        <v>-7.0027777777777782</v>
      </c>
      <c r="B206">
        <f t="shared" si="318"/>
        <v>111.315</v>
      </c>
      <c r="C206">
        <f>INT(G3/15)</f>
        <v>7</v>
      </c>
      <c r="D206">
        <f>L3</f>
        <v>2014</v>
      </c>
      <c r="E206">
        <f>L2</f>
        <v>3</v>
      </c>
      <c r="F206">
        <f>L4</f>
        <v>30</v>
      </c>
      <c r="H206">
        <v>24</v>
      </c>
      <c r="I206">
        <v>30</v>
      </c>
      <c r="J206">
        <f t="shared" si="337"/>
        <v>24.5</v>
      </c>
      <c r="L206">
        <f t="shared" si="249"/>
        <v>20</v>
      </c>
      <c r="M206">
        <f t="shared" si="250"/>
        <v>-13</v>
      </c>
      <c r="N206">
        <f t="shared" si="251"/>
        <v>2456747.229166667</v>
      </c>
      <c r="O206">
        <f t="shared" si="359"/>
        <v>7.945056621748444E-4</v>
      </c>
      <c r="P206">
        <f t="shared" si="338"/>
        <v>2456747.2299611727</v>
      </c>
      <c r="Q206">
        <f t="shared" si="339"/>
        <v>0.14242929394038817</v>
      </c>
      <c r="R206">
        <f t="shared" si="252"/>
        <v>8.030293924450234</v>
      </c>
      <c r="S206">
        <f t="shared" si="253"/>
        <v>84.848416753518904</v>
      </c>
      <c r="T206">
        <f t="shared" si="254"/>
        <v>1.9094554177764722</v>
      </c>
      <c r="U206">
        <f t="shared" si="255"/>
        <v>0.14015506888455337</v>
      </c>
      <c r="V206">
        <f t="shared" si="256"/>
        <v>1.480884237453223</v>
      </c>
      <c r="W206">
        <f t="shared" si="257"/>
        <v>1.6702617969654505E-2</v>
      </c>
      <c r="X206">
        <f t="shared" si="258"/>
        <v>9.9397493422267065</v>
      </c>
      <c r="Y206">
        <f t="shared" si="259"/>
        <v>86.757872171295375</v>
      </c>
      <c r="Z206">
        <f t="shared" si="260"/>
        <v>1.5142105214134662</v>
      </c>
      <c r="AA206">
        <f t="shared" si="261"/>
        <v>209.56685810369694</v>
      </c>
      <c r="AB206">
        <f t="shared" si="262"/>
        <v>3.657631676969272</v>
      </c>
      <c r="AC206">
        <f t="shared" si="263"/>
        <v>23.437438935248618</v>
      </c>
      <c r="AD206">
        <f t="shared" si="264"/>
        <v>-2.0706188489710872E-3</v>
      </c>
      <c r="AE206">
        <f t="shared" si="265"/>
        <v>23.435368316399646</v>
      </c>
      <c r="AF206">
        <f t="shared" si="266"/>
        <v>2456746.5</v>
      </c>
      <c r="AG206">
        <f t="shared" si="267"/>
        <v>0.14240930869267626</v>
      </c>
      <c r="AH206">
        <f t="shared" si="268"/>
        <v>12.487026798683871</v>
      </c>
      <c r="AI206">
        <f t="shared" si="269"/>
        <v>6.0349402123088716</v>
      </c>
      <c r="AJ206">
        <f t="shared" si="270"/>
        <v>0.40902433853873404</v>
      </c>
      <c r="AK206">
        <f t="shared" si="271"/>
        <v>13.455940212308871</v>
      </c>
      <c r="AL206">
        <f t="shared" si="303"/>
        <v>192.70793630704208</v>
      </c>
      <c r="AM206">
        <f t="shared" si="272"/>
        <v>3.3633879832814064</v>
      </c>
      <c r="AN206">
        <f t="shared" si="273"/>
        <v>0.99877856727411785</v>
      </c>
      <c r="AO206" t="s">
        <v>137</v>
      </c>
      <c r="AP206">
        <f t="shared" si="274"/>
        <v>9.9364179798699386</v>
      </c>
      <c r="AQ206">
        <f t="shared" si="275"/>
        <v>9</v>
      </c>
      <c r="AR206">
        <f t="shared" si="276"/>
        <v>56</v>
      </c>
      <c r="AS206">
        <f t="shared" si="277"/>
        <v>11</v>
      </c>
      <c r="AT206">
        <f t="shared" si="278"/>
        <v>0.17342320960309407</v>
      </c>
      <c r="AU206">
        <f t="shared" si="279"/>
        <v>9.1311668775909922</v>
      </c>
      <c r="AV206" s="18">
        <f t="shared" si="280"/>
        <v>0.60874445850606618</v>
      </c>
      <c r="AW206">
        <f t="shared" si="281"/>
        <v>0.15936892656301285</v>
      </c>
      <c r="AX206">
        <f t="shared" si="282"/>
        <v>3.9351696784983852</v>
      </c>
      <c r="AY206" t="str">
        <f t="shared" si="283"/>
        <v>POSITIF</v>
      </c>
      <c r="AZ206">
        <f t="shared" si="284"/>
        <v>3</v>
      </c>
      <c r="BA206">
        <f t="shared" si="285"/>
        <v>56</v>
      </c>
      <c r="BB206">
        <f t="shared" si="286"/>
        <v>6</v>
      </c>
      <c r="BC206">
        <f t="shared" si="287"/>
        <v>6.8681667514443531E-2</v>
      </c>
      <c r="BD206">
        <f t="shared" si="288"/>
        <v>-1.3444750920048349</v>
      </c>
      <c r="BE206">
        <f t="shared" si="289"/>
        <v>-0.12222152900771403</v>
      </c>
      <c r="BF206">
        <f t="shared" si="290"/>
        <v>1.9428132568574878</v>
      </c>
      <c r="BG206">
        <f t="shared" si="291"/>
        <v>-71.457250937283121</v>
      </c>
      <c r="BH206">
        <f t="shared" si="292"/>
        <v>0.60874445850606618</v>
      </c>
      <c r="BI206">
        <f t="shared" si="293"/>
        <v>108.54274906271688</v>
      </c>
      <c r="BJ206">
        <f t="shared" si="294"/>
        <v>108</v>
      </c>
      <c r="BK206">
        <f t="shared" si="295"/>
        <v>32</v>
      </c>
      <c r="BL206">
        <f t="shared" si="296"/>
        <v>33</v>
      </c>
      <c r="BM206">
        <f t="shared" si="297"/>
        <v>-76.985021134253373</v>
      </c>
      <c r="BN206" t="str">
        <f t="shared" si="298"/>
        <v>NEGATIF</v>
      </c>
      <c r="BO206">
        <f t="shared" si="299"/>
        <v>76</v>
      </c>
      <c r="BP206">
        <f t="shared" si="300"/>
        <v>59</v>
      </c>
      <c r="BQ206">
        <f t="shared" si="301"/>
        <v>6</v>
      </c>
    </row>
    <row r="207" spans="1:69">
      <c r="A207">
        <f t="shared" ref="A207" si="370">A205</f>
        <v>-7.0027777777777782</v>
      </c>
      <c r="B207">
        <f t="shared" si="318"/>
        <v>111.315</v>
      </c>
      <c r="C207">
        <f>INT(G3/15)</f>
        <v>7</v>
      </c>
      <c r="D207">
        <f>L3</f>
        <v>2014</v>
      </c>
      <c r="E207">
        <f>L2</f>
        <v>3</v>
      </c>
      <c r="F207">
        <f>L4</f>
        <v>30</v>
      </c>
      <c r="H207">
        <v>24</v>
      </c>
      <c r="I207">
        <v>15</v>
      </c>
      <c r="J207">
        <f t="shared" si="337"/>
        <v>24.25</v>
      </c>
      <c r="L207">
        <f t="shared" si="249"/>
        <v>20</v>
      </c>
      <c r="M207">
        <f t="shared" si="250"/>
        <v>-13</v>
      </c>
      <c r="N207">
        <f t="shared" si="251"/>
        <v>2456747.21875</v>
      </c>
      <c r="O207">
        <f t="shared" si="359"/>
        <v>7.945056621748444E-4</v>
      </c>
      <c r="P207">
        <f t="shared" si="338"/>
        <v>2456747.2195445057</v>
      </c>
      <c r="Q207">
        <f t="shared" si="339"/>
        <v>0.14242900874758935</v>
      </c>
      <c r="R207">
        <f t="shared" si="252"/>
        <v>8.0200267641512255</v>
      </c>
      <c r="S207">
        <f t="shared" si="253"/>
        <v>84.838150083609435</v>
      </c>
      <c r="T207">
        <f t="shared" si="254"/>
        <v>1.9094316542207947</v>
      </c>
      <c r="U207">
        <f t="shared" si="255"/>
        <v>0.13997587313250562</v>
      </c>
      <c r="V207">
        <f t="shared" si="256"/>
        <v>1.4807050502600871</v>
      </c>
      <c r="W207">
        <f t="shared" si="257"/>
        <v>1.6702617981632601E-2</v>
      </c>
      <c r="X207">
        <f t="shared" si="258"/>
        <v>9.92945841837202</v>
      </c>
      <c r="Y207">
        <f t="shared" si="259"/>
        <v>86.747581737830231</v>
      </c>
      <c r="Z207">
        <f t="shared" si="260"/>
        <v>1.5140309194680419</v>
      </c>
      <c r="AA207">
        <f t="shared" si="261"/>
        <v>209.56740970543026</v>
      </c>
      <c r="AB207">
        <f t="shared" si="262"/>
        <v>3.6576413042356779</v>
      </c>
      <c r="AC207">
        <f t="shared" si="263"/>
        <v>23.437438938957314</v>
      </c>
      <c r="AD207">
        <f t="shared" si="264"/>
        <v>-2.0705910197545011E-3</v>
      </c>
      <c r="AE207">
        <f t="shared" si="265"/>
        <v>23.435368347937558</v>
      </c>
      <c r="AF207">
        <f t="shared" si="266"/>
        <v>2456746.5</v>
      </c>
      <c r="AG207">
        <f t="shared" si="267"/>
        <v>0.14240930869267626</v>
      </c>
      <c r="AH207">
        <f t="shared" si="268"/>
        <v>12.487026798683871</v>
      </c>
      <c r="AI207">
        <f t="shared" si="269"/>
        <v>5.7842557349713708</v>
      </c>
      <c r="AJ207">
        <f t="shared" si="270"/>
        <v>0.40902433908917446</v>
      </c>
      <c r="AK207">
        <f t="shared" si="271"/>
        <v>13.20525573497137</v>
      </c>
      <c r="AL207">
        <f t="shared" si="303"/>
        <v>188.95715576455379</v>
      </c>
      <c r="AM207">
        <f t="shared" si="272"/>
        <v>3.2979245132952468</v>
      </c>
      <c r="AN207">
        <f t="shared" si="273"/>
        <v>0.99877557875715639</v>
      </c>
      <c r="AO207" t="s">
        <v>137</v>
      </c>
      <c r="AP207">
        <f t="shared" si="274"/>
        <v>9.9261270960409913</v>
      </c>
      <c r="AQ207">
        <f t="shared" si="275"/>
        <v>9</v>
      </c>
      <c r="AR207">
        <f t="shared" si="276"/>
        <v>55</v>
      </c>
      <c r="AS207">
        <f t="shared" si="277"/>
        <v>34</v>
      </c>
      <c r="AT207">
        <f t="shared" si="278"/>
        <v>0.17324359979733869</v>
      </c>
      <c r="AU207">
        <f t="shared" si="279"/>
        <v>9.121680260016749</v>
      </c>
      <c r="AV207" s="18">
        <f t="shared" si="280"/>
        <v>0.60811201733444997</v>
      </c>
      <c r="AW207">
        <f t="shared" si="281"/>
        <v>0.15920335385146475</v>
      </c>
      <c r="AX207">
        <f t="shared" si="282"/>
        <v>3.9311286635756426</v>
      </c>
      <c r="AY207" t="str">
        <f t="shared" si="283"/>
        <v>POSITIF</v>
      </c>
      <c r="AZ207">
        <f t="shared" si="284"/>
        <v>3</v>
      </c>
      <c r="BA207">
        <f t="shared" si="285"/>
        <v>55</v>
      </c>
      <c r="BB207">
        <f t="shared" si="286"/>
        <v>52</v>
      </c>
      <c r="BC207">
        <f t="shared" si="287"/>
        <v>6.8611138498919449E-2</v>
      </c>
      <c r="BD207">
        <f t="shared" si="288"/>
        <v>-1.2471643032793944</v>
      </c>
      <c r="BE207">
        <f t="shared" si="289"/>
        <v>-0.12222152900771403</v>
      </c>
      <c r="BF207">
        <f t="shared" si="290"/>
        <v>1.9428132568574878</v>
      </c>
      <c r="BG207">
        <f t="shared" si="291"/>
        <v>0</v>
      </c>
      <c r="BH207">
        <f t="shared" si="292"/>
        <v>0.60811201733444997</v>
      </c>
      <c r="BI207">
        <f t="shared" si="293"/>
        <v>180</v>
      </c>
      <c r="BJ207">
        <f t="shared" si="294"/>
        <v>180</v>
      </c>
      <c r="BK207">
        <f t="shared" si="295"/>
        <v>0</v>
      </c>
      <c r="BL207">
        <f t="shared" si="296"/>
        <v>0</v>
      </c>
      <c r="BM207">
        <f t="shared" si="297"/>
        <v>-80.570451095828929</v>
      </c>
      <c r="BN207" t="str">
        <f t="shared" si="298"/>
        <v>NEGATIF</v>
      </c>
      <c r="BO207">
        <f t="shared" si="299"/>
        <v>80</v>
      </c>
      <c r="BP207">
        <f t="shared" si="300"/>
        <v>34</v>
      </c>
      <c r="BQ207">
        <f t="shared" si="301"/>
        <v>13</v>
      </c>
    </row>
    <row r="208" spans="1:69">
      <c r="AV208" s="18">
        <f t="shared" ref="AV208:AV271" si="371">AU208/15</f>
        <v>0</v>
      </c>
    </row>
    <row r="209" spans="1:69">
      <c r="A209">
        <f>A15</f>
        <v>-7.0027777777777782</v>
      </c>
      <c r="B209">
        <f t="shared" si="318"/>
        <v>111.315</v>
      </c>
      <c r="C209">
        <f>INT(G3/15)</f>
        <v>7</v>
      </c>
      <c r="D209">
        <f>L3</f>
        <v>2014</v>
      </c>
      <c r="E209">
        <f>L2</f>
        <v>3</v>
      </c>
      <c r="F209">
        <f>L4+1</f>
        <v>31</v>
      </c>
      <c r="H209">
        <v>1</v>
      </c>
      <c r="I209">
        <v>0</v>
      </c>
      <c r="J209">
        <f t="shared" si="337"/>
        <v>1</v>
      </c>
      <c r="L209">
        <f t="shared" ref="L209:L271" si="372">INT(D209/100)</f>
        <v>20</v>
      </c>
      <c r="M209">
        <f t="shared" ref="M209:M271" si="373">IF(D209&lt;1583,IF(E209&lt;11,IF(F209&lt;4,0,IF(F209&gt;14,2+INT(L209/4)-L209,"TANGGAL SALAH")),2+INT(L209/4)-L209),2+INT(L209/4)-L209)</f>
        <v>-13</v>
      </c>
      <c r="N209">
        <f t="shared" ref="N209:N271" si="374">1720994.5+INT(365.25*D209)+INT(30.60001*(E209+1))+M209+F209+(H209+I209/60)/24 - C209/24</f>
        <v>2456747.25</v>
      </c>
      <c r="O209">
        <f>'delta T'!H19/86400</f>
        <v>7.9452092914123363E-4</v>
      </c>
      <c r="P209">
        <f>N209+O209</f>
        <v>2456747.2507945211</v>
      </c>
      <c r="Q209">
        <f>(P209-2451545)/36525</f>
        <v>0.14242986432638102</v>
      </c>
      <c r="R209">
        <f t="shared" ref="R209:R271" si="375">MOD(280.46607+36000.7698*Q209, 360)</f>
        <v>8.0508282592754767</v>
      </c>
      <c r="S209">
        <f t="shared" ref="S209:S271" si="376">MOD(357.5291+35999.0503*Q209, 360)</f>
        <v>84.868950107565979</v>
      </c>
      <c r="T209">
        <f t="shared" ref="T209:T271" si="377" xml:space="preserve"> (1.9146 - 0.0048*Q209)*SIN(V209) + (0.02 - 0.0001)*SIN(2*V209) + 0.0003*SIN(3*V209)</f>
        <v>1.9095027601879642</v>
      </c>
      <c r="U209">
        <f t="shared" ref="U209:U271" si="378">RADIANS(R209)</f>
        <v>0.14051346063696077</v>
      </c>
      <c r="V209">
        <f t="shared" ref="V209:V271" si="379">RADIANS(S209)</f>
        <v>1.4812426120878222</v>
      </c>
      <c r="W209">
        <f t="shared" ref="W209:W271" si="380">0.0167086 - 0.000042*Q209</f>
        <v>1.6702617945698293E-2</v>
      </c>
      <c r="X209">
        <f t="shared" ref="X209:X271" si="381">R209+T209</f>
        <v>9.9603310194634407</v>
      </c>
      <c r="Y209">
        <f t="shared" ref="Y209:Y271" si="382">S209+T209</f>
        <v>86.778452867753941</v>
      </c>
      <c r="Z209">
        <f t="shared" ref="Z209:Z271" si="383">RADIANS(Y209)</f>
        <v>1.5145697223290218</v>
      </c>
      <c r="AA209">
        <f t="shared" ref="AA209:AA271" si="384">MOD(125.04452-1934.13626*Q209, 360)</f>
        <v>209.56575489946599</v>
      </c>
      <c r="AB209">
        <f t="shared" ref="AB209:AB271" si="385">RADIANS(AA209)</f>
        <v>3.6576124224231199</v>
      </c>
      <c r="AC209">
        <f t="shared" ref="AC209:AC271" si="386">23.43929111 - 0.01300417*Q209</f>
        <v>23.437438927831224</v>
      </c>
      <c r="AD209">
        <f t="shared" ref="AD209:AD271" si="387">9.2*COS(AB209)/3600 + 0.57*COS(2*U209)/3600</f>
        <v>-2.0706745654526615E-3</v>
      </c>
      <c r="AE209">
        <f t="shared" ref="AE209:AE271" si="388">AC209+AD209</f>
        <v>23.435368253265771</v>
      </c>
      <c r="AF209">
        <f t="shared" ref="AF209:AF271" si="389">1720994.5+INT(365.25*D209)+INT(30.60001*(E209+1))+M209+F209</f>
        <v>2456747.5</v>
      </c>
      <c r="AG209">
        <f t="shared" ref="AG209:AG271" si="390">(AF209-2451545)/36525</f>
        <v>0.14243668720054756</v>
      </c>
      <c r="AH209">
        <f t="shared" ref="AH209:AH271" si="391">MOD(6.6973745583+2400.0513369072*AG209+0.0000258622*AG209*AG209,24)</f>
        <v>12.552736623304554</v>
      </c>
      <c r="AI209">
        <f t="shared" ref="AI209:AI271" si="392">MOD(AH209+(H209+I209/60-C209)*1.00273790935,24)</f>
        <v>6.5363091672045543</v>
      </c>
      <c r="AJ209">
        <f t="shared" ref="AJ209:AJ271" si="393">RADIANS(AE209)</f>
        <v>0.40902433743684008</v>
      </c>
      <c r="AK209">
        <f t="shared" ref="AK209:AK271" si="394">MOD(AI209+B209/15,24)</f>
        <v>13.957309167204555</v>
      </c>
      <c r="AL209">
        <f t="shared" ref="AL209:AL272" si="395">MOD(AK209-BH209,24)*15</f>
        <v>200.20949727621857</v>
      </c>
      <c r="AM209">
        <f t="shared" ref="AM209:AM271" si="396">RADIANS(AL209)</f>
        <v>3.494314921232633</v>
      </c>
      <c r="AN209">
        <f t="shared" ref="AN209:AN271" si="397">1.000001018*(1-W209*W209)/(1+W209*COS(Z209))</f>
        <v>0.99878454440329012</v>
      </c>
      <c r="AO209" t="s">
        <v>137</v>
      </c>
      <c r="AP209">
        <f t="shared" ref="AP209:AP271" si="398">X209-0.00569-0.00478*SIN(AB209)</f>
        <v>9.9569995770544821</v>
      </c>
      <c r="AQ209">
        <f t="shared" ref="AQ209:AQ271" si="399">INT(AP209)</f>
        <v>9</v>
      </c>
      <c r="AR209">
        <f t="shared" ref="AR209:AR271" si="400">INT(60*(AP209-AQ209))</f>
        <v>57</v>
      </c>
      <c r="AS209">
        <f t="shared" ref="AS209:AS271" si="401">INT(3600*(AP209-AQ209)-60*AR209)</f>
        <v>25</v>
      </c>
      <c r="AT209">
        <f t="shared" ref="AT209:AT271" si="402">RADIANS(AP209)</f>
        <v>0.17378242623928356</v>
      </c>
      <c r="AU209">
        <f t="shared" ref="AU209:AU271" si="403">MOD(DEGREES(ATAN2(COS(AT209),COS(AJ209)*SIN(AT209))),360)</f>
        <v>9.1501402318497398</v>
      </c>
      <c r="AV209" s="18">
        <f t="shared" si="371"/>
        <v>0.6100093487899827</v>
      </c>
      <c r="AW209">
        <f t="shared" ref="AW209:AW271" si="404">RADIANS(AU209)</f>
        <v>0.15970007406497527</v>
      </c>
      <c r="AX209">
        <f t="shared" ref="AX209:AX271" si="405">DEGREES(ASIN(SIN(AJ209)*SIN(AT209)))</f>
        <v>3.9432513186287355</v>
      </c>
      <c r="AY209" t="str">
        <f t="shared" ref="AY209:AY271" si="406">IF(AX209&lt;0, "NEGATIF", "POSITIF")</f>
        <v>POSITIF</v>
      </c>
      <c r="AZ209">
        <f t="shared" ref="AZ209:AZ271" si="407">INT(ABS(AX209))</f>
        <v>3</v>
      </c>
      <c r="BA209">
        <f t="shared" ref="BA209:BA271" si="408">INT(60*(ABS(AX209)-AZ209))</f>
        <v>56</v>
      </c>
      <c r="BB209">
        <f t="shared" ref="BB209:BB271" si="409">INT(3600*(ABS(AX209)-AZ209)-60*BA209)</f>
        <v>35</v>
      </c>
      <c r="BC209">
        <f t="shared" ref="BC209:BC271" si="410">RADIANS(AX209)</f>
        <v>6.8822718743679442E-2</v>
      </c>
      <c r="BD209">
        <f t="shared" ref="BD209:BD271" si="411">ATAN2(COS(AM209)*SIN(BE209)-TAN(BC209)*COS(BE209),SIN(AM209))</f>
        <v>-1.4384329851541025</v>
      </c>
      <c r="BE209">
        <f t="shared" ref="BE209:BE271" si="412">RADIANS(A209)</f>
        <v>-0.12222152900771403</v>
      </c>
      <c r="BF209">
        <f t="shared" ref="BF209:BF271" si="413">RADIANS(B209)</f>
        <v>1.9428132568574878</v>
      </c>
      <c r="BG209">
        <f t="shared" ref="BG209:BG271" si="414">DEGREES(BD210)</f>
        <v>-83.966423511798823</v>
      </c>
      <c r="BH209">
        <f t="shared" ref="BH209:BH271" si="415">AU209/15</f>
        <v>0.6100093487899827</v>
      </c>
      <c r="BI209">
        <f t="shared" ref="BI209:BI271" si="416">MOD(BG209+180,360)</f>
        <v>96.033576488201177</v>
      </c>
      <c r="BJ209">
        <f t="shared" ref="BJ209:BJ271" si="417">INT(BI209)</f>
        <v>96</v>
      </c>
      <c r="BK209">
        <f t="shared" ref="BK209:BK271" si="418">INT(60*(BI209-BJ209))</f>
        <v>2</v>
      </c>
      <c r="BL209">
        <f t="shared" ref="BL209:BL271" si="419">INT(3600*(BI209-BJ209)-60*BK209)</f>
        <v>0</v>
      </c>
      <c r="BM209">
        <f t="shared" ref="BM209:BM271" si="420">DEGREES(ASIN(SIN(BE209)*SIN(BC209)+COS(BE209)*COS(BC209)*COS(AM209)))</f>
        <v>-69.654694169552315</v>
      </c>
      <c r="BN209" t="str">
        <f t="shared" ref="BN209:BN271" si="421">IF(BM209&lt;0, "NEGATIF", "POSITIF")</f>
        <v>NEGATIF</v>
      </c>
      <c r="BO209">
        <f t="shared" ref="BO209:BO271" si="422">INT(ABS(BM209))</f>
        <v>69</v>
      </c>
      <c r="BP209">
        <f t="shared" ref="BP209:BP271" si="423">INT(60*(ABS(BM209)-BO209))</f>
        <v>39</v>
      </c>
      <c r="BQ209">
        <f t="shared" ref="BQ209:BQ271" si="424">INT(3600*(ABS(BM209)-BO209)-60*BP209)</f>
        <v>16</v>
      </c>
    </row>
    <row r="210" spans="1:69">
      <c r="A210">
        <f t="shared" ref="A210:A273" si="425">A16</f>
        <v>-7.0027777777777782</v>
      </c>
      <c r="B210">
        <f t="shared" si="318"/>
        <v>111.315</v>
      </c>
      <c r="C210">
        <f>INT(G3/15)</f>
        <v>7</v>
      </c>
      <c r="D210">
        <f>L3</f>
        <v>2014</v>
      </c>
      <c r="E210">
        <f>L2</f>
        <v>3</v>
      </c>
      <c r="F210">
        <f>L4+1</f>
        <v>31</v>
      </c>
      <c r="H210">
        <v>1</v>
      </c>
      <c r="I210">
        <v>15</v>
      </c>
      <c r="J210">
        <f t="shared" si="337"/>
        <v>1.25</v>
      </c>
      <c r="L210">
        <f t="shared" si="372"/>
        <v>20</v>
      </c>
      <c r="M210">
        <f t="shared" si="373"/>
        <v>-13</v>
      </c>
      <c r="N210">
        <f t="shared" si="374"/>
        <v>2456747.260416667</v>
      </c>
      <c r="O210">
        <f>O209</f>
        <v>7.9452092914123363E-4</v>
      </c>
      <c r="P210">
        <f t="shared" ref="P210:P273" si="426">N210+O210</f>
        <v>2456747.261211188</v>
      </c>
      <c r="Q210">
        <f t="shared" ref="Q210:Q273" si="427">(P210-2451545)/36525</f>
        <v>0.14243014951917987</v>
      </c>
      <c r="R210">
        <f t="shared" si="375"/>
        <v>8.0610954195763043</v>
      </c>
      <c r="S210">
        <f t="shared" si="376"/>
        <v>84.879216777477268</v>
      </c>
      <c r="T210">
        <f t="shared" si="377"/>
        <v>1.9095263390108326</v>
      </c>
      <c r="U210">
        <f t="shared" si="378"/>
        <v>0.14069265638904027</v>
      </c>
      <c r="V210">
        <f t="shared" si="379"/>
        <v>1.4814217992809895</v>
      </c>
      <c r="W210">
        <f t="shared" si="380"/>
        <v>1.6702617933720194E-2</v>
      </c>
      <c r="X210">
        <f t="shared" si="381"/>
        <v>9.9706217585871375</v>
      </c>
      <c r="Y210">
        <f t="shared" si="382"/>
        <v>86.788743116488106</v>
      </c>
      <c r="Z210">
        <f t="shared" si="383"/>
        <v>1.514749321050282</v>
      </c>
      <c r="AA210">
        <f t="shared" si="384"/>
        <v>209.56520329773267</v>
      </c>
      <c r="AB210">
        <f t="shared" si="385"/>
        <v>3.6576027951567136</v>
      </c>
      <c r="AC210">
        <f t="shared" si="386"/>
        <v>23.437438924122528</v>
      </c>
      <c r="AD210">
        <f t="shared" si="387"/>
        <v>-2.0707024526750097E-3</v>
      </c>
      <c r="AE210">
        <f t="shared" si="388"/>
        <v>23.435368221669854</v>
      </c>
      <c r="AF210">
        <f t="shared" si="389"/>
        <v>2456747.5</v>
      </c>
      <c r="AG210">
        <f t="shared" si="390"/>
        <v>0.14243668720054756</v>
      </c>
      <c r="AH210">
        <f t="shared" si="391"/>
        <v>12.552736623304554</v>
      </c>
      <c r="AI210">
        <f t="shared" si="392"/>
        <v>6.7869936445420542</v>
      </c>
      <c r="AJ210">
        <f t="shared" si="393"/>
        <v>0.40902433688538731</v>
      </c>
      <c r="AK210">
        <f t="shared" si="394"/>
        <v>14.207993644542054</v>
      </c>
      <c r="AL210">
        <f t="shared" si="395"/>
        <v>203.96027771255751</v>
      </c>
      <c r="AM210">
        <f t="shared" si="396"/>
        <v>3.5597783893661372</v>
      </c>
      <c r="AN210">
        <f t="shared" si="397"/>
        <v>0.99878753301116696</v>
      </c>
      <c r="AO210" t="s">
        <v>137</v>
      </c>
      <c r="AP210">
        <f t="shared" si="398"/>
        <v>9.9672902761517825</v>
      </c>
      <c r="AQ210">
        <f t="shared" si="399"/>
        <v>9</v>
      </c>
      <c r="AR210">
        <f t="shared" si="400"/>
        <v>58</v>
      </c>
      <c r="AS210">
        <f t="shared" si="401"/>
        <v>2</v>
      </c>
      <c r="AT210">
        <f t="shared" si="402"/>
        <v>0.17396203282086345</v>
      </c>
      <c r="AU210">
        <f t="shared" si="403"/>
        <v>9.1596269555732999</v>
      </c>
      <c r="AV210" s="18">
        <f t="shared" si="371"/>
        <v>0.61064179703821997</v>
      </c>
      <c r="AW210">
        <f t="shared" si="404"/>
        <v>0.15986564862917846</v>
      </c>
      <c r="AX210">
        <f t="shared" si="405"/>
        <v>3.9472919380178291</v>
      </c>
      <c r="AY210" t="str">
        <f t="shared" si="406"/>
        <v>POSITIF</v>
      </c>
      <c r="AZ210">
        <f t="shared" si="407"/>
        <v>3</v>
      </c>
      <c r="BA210">
        <f t="shared" si="408"/>
        <v>56</v>
      </c>
      <c r="BB210">
        <f t="shared" si="409"/>
        <v>50</v>
      </c>
      <c r="BC210">
        <f t="shared" si="410"/>
        <v>6.8893240855839047E-2</v>
      </c>
      <c r="BD210">
        <f t="shared" si="411"/>
        <v>-1.4654905514048693</v>
      </c>
      <c r="BE210">
        <f t="shared" si="412"/>
        <v>-0.12222152900771403</v>
      </c>
      <c r="BF210">
        <f t="shared" si="413"/>
        <v>1.9428132568574878</v>
      </c>
      <c r="BG210">
        <f t="shared" si="414"/>
        <v>-85.159901993823894</v>
      </c>
      <c r="BH210">
        <f t="shared" si="415"/>
        <v>0.61064179703821997</v>
      </c>
      <c r="BI210">
        <f t="shared" si="416"/>
        <v>94.840098006176106</v>
      </c>
      <c r="BJ210">
        <f t="shared" si="417"/>
        <v>94</v>
      </c>
      <c r="BK210">
        <f t="shared" si="418"/>
        <v>50</v>
      </c>
      <c r="BL210">
        <f t="shared" si="419"/>
        <v>24</v>
      </c>
      <c r="BM210">
        <f t="shared" si="420"/>
        <v>-65.958600486062238</v>
      </c>
      <c r="BN210" t="str">
        <f t="shared" si="421"/>
        <v>NEGATIF</v>
      </c>
      <c r="BO210">
        <f t="shared" si="422"/>
        <v>65</v>
      </c>
      <c r="BP210">
        <f t="shared" si="423"/>
        <v>57</v>
      </c>
      <c r="BQ210">
        <f t="shared" si="424"/>
        <v>30</v>
      </c>
    </row>
    <row r="211" spans="1:69">
      <c r="A211">
        <f t="shared" si="425"/>
        <v>-7.0027777777777782</v>
      </c>
      <c r="B211">
        <f t="shared" si="318"/>
        <v>111.315</v>
      </c>
      <c r="C211">
        <f>INT(G3/15)</f>
        <v>7</v>
      </c>
      <c r="D211">
        <f>L3</f>
        <v>2014</v>
      </c>
      <c r="E211">
        <f>L2</f>
        <v>3</v>
      </c>
      <c r="F211">
        <f>L4+1</f>
        <v>31</v>
      </c>
      <c r="H211">
        <v>1</v>
      </c>
      <c r="I211">
        <v>30</v>
      </c>
      <c r="J211">
        <f t="shared" si="337"/>
        <v>1.5</v>
      </c>
      <c r="L211">
        <f t="shared" si="372"/>
        <v>20</v>
      </c>
      <c r="M211">
        <f t="shared" si="373"/>
        <v>-13</v>
      </c>
      <c r="N211">
        <f t="shared" si="374"/>
        <v>2456747.2708333335</v>
      </c>
      <c r="O211">
        <f>O210</f>
        <v>7.9452092914123363E-4</v>
      </c>
      <c r="P211">
        <f t="shared" si="426"/>
        <v>2456747.2716278546</v>
      </c>
      <c r="Q211">
        <f t="shared" si="427"/>
        <v>0.14243043471196593</v>
      </c>
      <c r="R211">
        <f t="shared" si="375"/>
        <v>8.0713625794151085</v>
      </c>
      <c r="S211">
        <f t="shared" si="376"/>
        <v>84.889483446927443</v>
      </c>
      <c r="T211">
        <f t="shared" si="377"/>
        <v>1.9095498562549271</v>
      </c>
      <c r="U211">
        <f t="shared" si="378"/>
        <v>0.14087185213305595</v>
      </c>
      <c r="V211">
        <f t="shared" si="379"/>
        <v>1.4816009864661088</v>
      </c>
      <c r="W211">
        <f t="shared" si="380"/>
        <v>1.6702617921742099E-2</v>
      </c>
      <c r="X211">
        <f t="shared" si="381"/>
        <v>9.9809124356700352</v>
      </c>
      <c r="Y211">
        <f t="shared" si="382"/>
        <v>86.79903330318237</v>
      </c>
      <c r="Z211">
        <f t="shared" si="383"/>
        <v>1.5149289186887418</v>
      </c>
      <c r="AA211">
        <f t="shared" si="384"/>
        <v>209.56465169602407</v>
      </c>
      <c r="AB211">
        <f t="shared" si="385"/>
        <v>3.657593167890739</v>
      </c>
      <c r="AC211">
        <f t="shared" si="386"/>
        <v>23.437438920413832</v>
      </c>
      <c r="AD211">
        <f t="shared" si="387"/>
        <v>-2.0707303592273035E-3</v>
      </c>
      <c r="AE211">
        <f t="shared" si="388"/>
        <v>23.435368190054604</v>
      </c>
      <c r="AF211">
        <f t="shared" si="389"/>
        <v>2456747.5</v>
      </c>
      <c r="AG211">
        <f t="shared" si="390"/>
        <v>0.14243668720054756</v>
      </c>
      <c r="AH211">
        <f t="shared" si="391"/>
        <v>12.552736623304554</v>
      </c>
      <c r="AI211">
        <f t="shared" si="392"/>
        <v>7.0376781218795541</v>
      </c>
      <c r="AJ211">
        <f t="shared" si="393"/>
        <v>0.40902433633359708</v>
      </c>
      <c r="AK211">
        <f t="shared" si="394"/>
        <v>14.458678121879554</v>
      </c>
      <c r="AL211">
        <f t="shared" si="395"/>
        <v>207.71105811375776</v>
      </c>
      <c r="AM211">
        <f t="shared" si="396"/>
        <v>3.6252418568863556</v>
      </c>
      <c r="AN211">
        <f t="shared" si="397"/>
        <v>0.99879052164902093</v>
      </c>
      <c r="AO211" t="s">
        <v>137</v>
      </c>
      <c r="AP211">
        <f t="shared" si="398"/>
        <v>9.9775809132080688</v>
      </c>
      <c r="AQ211">
        <f t="shared" si="399"/>
        <v>9</v>
      </c>
      <c r="AR211">
        <f t="shared" si="400"/>
        <v>58</v>
      </c>
      <c r="AS211">
        <f t="shared" si="401"/>
        <v>39</v>
      </c>
      <c r="AT211">
        <f t="shared" si="402"/>
        <v>0.17414163831962337</v>
      </c>
      <c r="AU211">
        <f t="shared" si="403"/>
        <v>9.1691137144355555</v>
      </c>
      <c r="AV211" s="18">
        <f t="shared" si="371"/>
        <v>0.61127424762903704</v>
      </c>
      <c r="AW211">
        <f t="shared" si="404"/>
        <v>0.16003122380666757</v>
      </c>
      <c r="AX211">
        <f t="shared" si="405"/>
        <v>3.9513324251605235</v>
      </c>
      <c r="AY211" t="str">
        <f t="shared" si="406"/>
        <v>POSITIF</v>
      </c>
      <c r="AZ211">
        <f t="shared" si="407"/>
        <v>3</v>
      </c>
      <c r="BA211">
        <f t="shared" si="408"/>
        <v>57</v>
      </c>
      <c r="BB211">
        <f t="shared" si="409"/>
        <v>4</v>
      </c>
      <c r="BC211">
        <f t="shared" si="410"/>
        <v>6.8963760659863566E-2</v>
      </c>
      <c r="BD211">
        <f t="shared" si="411"/>
        <v>-1.4863206804679108</v>
      </c>
      <c r="BE211">
        <f t="shared" si="412"/>
        <v>-0.12222152900771403</v>
      </c>
      <c r="BF211">
        <f t="shared" si="413"/>
        <v>1.9428132568574878</v>
      </c>
      <c r="BG211">
        <f t="shared" si="414"/>
        <v>-86.123589576610684</v>
      </c>
      <c r="BH211">
        <f t="shared" si="415"/>
        <v>0.61127424762903704</v>
      </c>
      <c r="BI211">
        <f t="shared" si="416"/>
        <v>93.876410423389316</v>
      </c>
      <c r="BJ211">
        <f t="shared" si="417"/>
        <v>93</v>
      </c>
      <c r="BK211">
        <f t="shared" si="418"/>
        <v>52</v>
      </c>
      <c r="BL211">
        <f t="shared" si="419"/>
        <v>35</v>
      </c>
      <c r="BM211">
        <f t="shared" si="420"/>
        <v>-62.253028258386273</v>
      </c>
      <c r="BN211" t="str">
        <f t="shared" si="421"/>
        <v>NEGATIF</v>
      </c>
      <c r="BO211">
        <f t="shared" si="422"/>
        <v>62</v>
      </c>
      <c r="BP211">
        <f t="shared" si="423"/>
        <v>15</v>
      </c>
      <c r="BQ211">
        <f t="shared" si="424"/>
        <v>10</v>
      </c>
    </row>
    <row r="212" spans="1:69">
      <c r="A212">
        <f t="shared" si="425"/>
        <v>-7.0027777777777782</v>
      </c>
      <c r="B212">
        <f t="shared" si="318"/>
        <v>111.315</v>
      </c>
      <c r="C212">
        <f>INT(G3/15)</f>
        <v>7</v>
      </c>
      <c r="D212">
        <f>L3</f>
        <v>2014</v>
      </c>
      <c r="E212">
        <f>L2</f>
        <v>3</v>
      </c>
      <c r="F212">
        <f>L4+1</f>
        <v>31</v>
      </c>
      <c r="H212">
        <v>1</v>
      </c>
      <c r="I212">
        <v>45</v>
      </c>
      <c r="J212">
        <f t="shared" si="337"/>
        <v>1.75</v>
      </c>
      <c r="L212">
        <f t="shared" si="372"/>
        <v>20</v>
      </c>
      <c r="M212">
        <f t="shared" si="373"/>
        <v>-13</v>
      </c>
      <c r="N212">
        <f t="shared" si="374"/>
        <v>2456747.28125</v>
      </c>
      <c r="O212">
        <f t="shared" ref="O212:O216" si="428">O211</f>
        <v>7.9452092914123363E-4</v>
      </c>
      <c r="P212">
        <f t="shared" si="426"/>
        <v>2456747.2820445211</v>
      </c>
      <c r="Q212">
        <f t="shared" si="427"/>
        <v>0.14243071990475201</v>
      </c>
      <c r="R212">
        <f t="shared" si="375"/>
        <v>8.0816297392557317</v>
      </c>
      <c r="S212">
        <f t="shared" si="376"/>
        <v>84.899750116378527</v>
      </c>
      <c r="T212">
        <f t="shared" si="377"/>
        <v>1.9095733119212424</v>
      </c>
      <c r="U212">
        <f t="shared" si="378"/>
        <v>0.14105104787710335</v>
      </c>
      <c r="V212">
        <f t="shared" si="379"/>
        <v>1.4817801736512444</v>
      </c>
      <c r="W212">
        <f t="shared" si="380"/>
        <v>1.6702617909764E-2</v>
      </c>
      <c r="X212">
        <f t="shared" si="381"/>
        <v>9.9912030511769743</v>
      </c>
      <c r="Y212">
        <f t="shared" si="382"/>
        <v>86.809323428299763</v>
      </c>
      <c r="Z212">
        <f t="shared" si="383"/>
        <v>1.5151085152524826</v>
      </c>
      <c r="AA212">
        <f t="shared" si="384"/>
        <v>209.56410009431542</v>
      </c>
      <c r="AB212">
        <f t="shared" si="385"/>
        <v>3.6575835406247634</v>
      </c>
      <c r="AC212">
        <f t="shared" si="386"/>
        <v>23.437438916705137</v>
      </c>
      <c r="AD212">
        <f t="shared" si="387"/>
        <v>-2.0707582851087732E-3</v>
      </c>
      <c r="AE212">
        <f t="shared" si="388"/>
        <v>23.43536815842003</v>
      </c>
      <c r="AF212">
        <f t="shared" si="389"/>
        <v>2456747.5</v>
      </c>
      <c r="AG212">
        <f t="shared" si="390"/>
        <v>0.14243668720054756</v>
      </c>
      <c r="AH212">
        <f t="shared" si="391"/>
        <v>12.552736623304554</v>
      </c>
      <c r="AI212">
        <f t="shared" si="392"/>
        <v>7.288362599217054</v>
      </c>
      <c r="AJ212">
        <f t="shared" si="393"/>
        <v>0.40902433578146957</v>
      </c>
      <c r="AK212">
        <f t="shared" si="394"/>
        <v>14.709362599217055</v>
      </c>
      <c r="AL212">
        <f t="shared" si="395"/>
        <v>211.46183847929922</v>
      </c>
      <c r="AM212">
        <f t="shared" si="396"/>
        <v>3.6907053237842105</v>
      </c>
      <c r="AN212">
        <f t="shared" si="397"/>
        <v>0.99879351031689068</v>
      </c>
      <c r="AO212" t="s">
        <v>137</v>
      </c>
      <c r="AP212">
        <f t="shared" si="398"/>
        <v>9.9878714886881763</v>
      </c>
      <c r="AQ212">
        <f t="shared" si="399"/>
        <v>9</v>
      </c>
      <c r="AR212">
        <f t="shared" si="400"/>
        <v>59</v>
      </c>
      <c r="AS212">
        <f t="shared" si="401"/>
        <v>16</v>
      </c>
      <c r="AT212">
        <f t="shared" si="402"/>
        <v>0.17432124274367625</v>
      </c>
      <c r="AU212">
        <f t="shared" si="403"/>
        <v>9.1786005089566061</v>
      </c>
      <c r="AV212" s="18">
        <f t="shared" si="371"/>
        <v>0.61190670059710706</v>
      </c>
      <c r="AW212">
        <f t="shared" si="404"/>
        <v>0.16019679960652006</v>
      </c>
      <c r="AX212">
        <f t="shared" si="405"/>
        <v>3.9553727801294505</v>
      </c>
      <c r="AY212" t="str">
        <f t="shared" si="406"/>
        <v>POSITIF</v>
      </c>
      <c r="AZ212">
        <f t="shared" si="407"/>
        <v>3</v>
      </c>
      <c r="BA212">
        <f t="shared" si="408"/>
        <v>57</v>
      </c>
      <c r="BB212">
        <f t="shared" si="409"/>
        <v>19</v>
      </c>
      <c r="BC212">
        <f t="shared" si="410"/>
        <v>6.9034278157020651E-2</v>
      </c>
      <c r="BD212">
        <f t="shared" si="411"/>
        <v>-1.5031402017481257</v>
      </c>
      <c r="BE212">
        <f t="shared" si="412"/>
        <v>-0.12222152900771403</v>
      </c>
      <c r="BF212">
        <f t="shared" si="413"/>
        <v>1.9428132568574878</v>
      </c>
      <c r="BG212">
        <f t="shared" si="414"/>
        <v>-86.931519937731224</v>
      </c>
      <c r="BH212">
        <f t="shared" si="415"/>
        <v>0.61190670059710706</v>
      </c>
      <c r="BI212">
        <f t="shared" si="416"/>
        <v>93.068480062268776</v>
      </c>
      <c r="BJ212">
        <f t="shared" si="417"/>
        <v>93</v>
      </c>
      <c r="BK212">
        <f t="shared" si="418"/>
        <v>4</v>
      </c>
      <c r="BL212">
        <f t="shared" si="419"/>
        <v>6</v>
      </c>
      <c r="BM212">
        <f t="shared" si="420"/>
        <v>-58.541468616672063</v>
      </c>
      <c r="BN212" t="str">
        <f t="shared" si="421"/>
        <v>NEGATIF</v>
      </c>
      <c r="BO212">
        <f t="shared" si="422"/>
        <v>58</v>
      </c>
      <c r="BP212">
        <f t="shared" si="423"/>
        <v>32</v>
      </c>
      <c r="BQ212">
        <f t="shared" si="424"/>
        <v>29</v>
      </c>
    </row>
    <row r="213" spans="1:69">
      <c r="A213">
        <f t="shared" si="425"/>
        <v>-7.0027777777777782</v>
      </c>
      <c r="B213">
        <f>B15</f>
        <v>111.315</v>
      </c>
      <c r="C213">
        <f>INT(G3/15)</f>
        <v>7</v>
      </c>
      <c r="D213">
        <f>L3</f>
        <v>2014</v>
      </c>
      <c r="E213">
        <f>L2</f>
        <v>3</v>
      </c>
      <c r="F213">
        <f>L4+1</f>
        <v>31</v>
      </c>
      <c r="H213">
        <v>2</v>
      </c>
      <c r="I213">
        <v>0</v>
      </c>
      <c r="J213">
        <f t="shared" si="337"/>
        <v>2</v>
      </c>
      <c r="L213">
        <f t="shared" si="372"/>
        <v>20</v>
      </c>
      <c r="M213">
        <f t="shared" si="373"/>
        <v>-13</v>
      </c>
      <c r="N213">
        <f t="shared" si="374"/>
        <v>2456747.291666667</v>
      </c>
      <c r="O213">
        <f t="shared" si="428"/>
        <v>7.9452092914123363E-4</v>
      </c>
      <c r="P213">
        <f t="shared" si="426"/>
        <v>2456747.292461188</v>
      </c>
      <c r="Q213">
        <f t="shared" si="427"/>
        <v>0.14243100509755083</v>
      </c>
      <c r="R213">
        <f t="shared" si="375"/>
        <v>8.0918968995547402</v>
      </c>
      <c r="S213">
        <f t="shared" si="376"/>
        <v>84.910016786288907</v>
      </c>
      <c r="T213">
        <f t="shared" si="377"/>
        <v>1.9095967060107557</v>
      </c>
      <c r="U213">
        <f t="shared" si="378"/>
        <v>0.1412302436291511</v>
      </c>
      <c r="V213">
        <f t="shared" si="379"/>
        <v>1.4819593608443957</v>
      </c>
      <c r="W213">
        <f t="shared" si="380"/>
        <v>1.6702617897785904E-2</v>
      </c>
      <c r="X213">
        <f t="shared" si="381"/>
        <v>10.001493605565496</v>
      </c>
      <c r="Y213">
        <f t="shared" si="382"/>
        <v>86.819613492299666</v>
      </c>
      <c r="Z213">
        <f t="shared" si="383"/>
        <v>1.5152881107495217</v>
      </c>
      <c r="AA213">
        <f t="shared" si="384"/>
        <v>209.5635484925821</v>
      </c>
      <c r="AB213">
        <f t="shared" si="385"/>
        <v>3.6575739133583571</v>
      </c>
      <c r="AC213">
        <f t="shared" si="386"/>
        <v>23.437438912996441</v>
      </c>
      <c r="AD213">
        <f t="shared" si="387"/>
        <v>-2.0707862303186355E-3</v>
      </c>
      <c r="AE213">
        <f t="shared" si="388"/>
        <v>23.435368126766122</v>
      </c>
      <c r="AF213">
        <f t="shared" si="389"/>
        <v>2456747.5</v>
      </c>
      <c r="AG213">
        <f t="shared" si="390"/>
        <v>0.14243668720054756</v>
      </c>
      <c r="AH213">
        <f t="shared" si="391"/>
        <v>12.552736623304554</v>
      </c>
      <c r="AI213">
        <f t="shared" si="392"/>
        <v>7.5390470765545547</v>
      </c>
      <c r="AJ213">
        <f t="shared" si="393"/>
        <v>0.40902433522900467</v>
      </c>
      <c r="AK213">
        <f t="shared" si="394"/>
        <v>14.960047076554556</v>
      </c>
      <c r="AL213">
        <f t="shared" si="395"/>
        <v>215.21261880866851</v>
      </c>
      <c r="AM213">
        <f t="shared" si="396"/>
        <v>3.7561687900507419</v>
      </c>
      <c r="AN213">
        <f t="shared" si="397"/>
        <v>0.99879649901481249</v>
      </c>
      <c r="AO213" t="s">
        <v>137</v>
      </c>
      <c r="AP213">
        <f t="shared" si="398"/>
        <v>9.9981620030496483</v>
      </c>
      <c r="AQ213">
        <f t="shared" si="399"/>
        <v>9</v>
      </c>
      <c r="AR213">
        <f t="shared" si="400"/>
        <v>59</v>
      </c>
      <c r="AS213">
        <f t="shared" si="401"/>
        <v>53</v>
      </c>
      <c r="AT213">
        <f t="shared" si="402"/>
        <v>0.17450084610100769</v>
      </c>
      <c r="AU213">
        <f t="shared" si="403"/>
        <v>9.1880873396498348</v>
      </c>
      <c r="AV213" s="18">
        <f t="shared" si="371"/>
        <v>0.61253915597665565</v>
      </c>
      <c r="AW213">
        <f t="shared" si="404"/>
        <v>0.16036237603769615</v>
      </c>
      <c r="AX213">
        <f t="shared" si="405"/>
        <v>3.9594130029943502</v>
      </c>
      <c r="AY213" t="str">
        <f t="shared" si="406"/>
        <v>POSITIF</v>
      </c>
      <c r="AZ213">
        <f t="shared" si="407"/>
        <v>3</v>
      </c>
      <c r="BA213">
        <f t="shared" si="408"/>
        <v>57</v>
      </c>
      <c r="BB213">
        <f t="shared" si="409"/>
        <v>33</v>
      </c>
      <c r="BC213">
        <f t="shared" si="410"/>
        <v>6.910479334852751E-2</v>
      </c>
      <c r="BD213">
        <f t="shared" si="411"/>
        <v>-1.5172412466765057</v>
      </c>
      <c r="BE213">
        <f t="shared" si="412"/>
        <v>-0.12222152900771403</v>
      </c>
      <c r="BF213">
        <f t="shared" si="413"/>
        <v>1.9428132568574878</v>
      </c>
      <c r="BG213">
        <f t="shared" si="414"/>
        <v>-87.629822504881943</v>
      </c>
      <c r="BH213">
        <f t="shared" si="415"/>
        <v>0.61253915597665565</v>
      </c>
      <c r="BI213">
        <f t="shared" si="416"/>
        <v>92.370177495118057</v>
      </c>
      <c r="BJ213">
        <f t="shared" si="417"/>
        <v>92</v>
      </c>
      <c r="BK213">
        <f t="shared" si="418"/>
        <v>22</v>
      </c>
      <c r="BL213">
        <f t="shared" si="419"/>
        <v>12</v>
      </c>
      <c r="BM213">
        <f t="shared" si="420"/>
        <v>-54.82596571214011</v>
      </c>
      <c r="BN213" t="str">
        <f t="shared" si="421"/>
        <v>NEGATIF</v>
      </c>
      <c r="BO213">
        <f t="shared" si="422"/>
        <v>54</v>
      </c>
      <c r="BP213">
        <f t="shared" si="423"/>
        <v>49</v>
      </c>
      <c r="BQ213">
        <f t="shared" si="424"/>
        <v>33</v>
      </c>
    </row>
    <row r="214" spans="1:69">
      <c r="A214">
        <f t="shared" si="425"/>
        <v>-7.0027777777777782</v>
      </c>
      <c r="B214">
        <f t="shared" ref="B214:B277" si="429">B16</f>
        <v>111.315</v>
      </c>
      <c r="C214">
        <f>INT(G3/15)</f>
        <v>7</v>
      </c>
      <c r="D214">
        <f>L3</f>
        <v>2014</v>
      </c>
      <c r="E214">
        <f>L2</f>
        <v>3</v>
      </c>
      <c r="F214">
        <f>L4+1</f>
        <v>31</v>
      </c>
      <c r="H214">
        <v>2</v>
      </c>
      <c r="I214">
        <v>15</v>
      </c>
      <c r="J214">
        <f t="shared" si="337"/>
        <v>2.25</v>
      </c>
      <c r="L214">
        <f t="shared" si="372"/>
        <v>20</v>
      </c>
      <c r="M214">
        <f t="shared" si="373"/>
        <v>-13</v>
      </c>
      <c r="N214">
        <f t="shared" si="374"/>
        <v>2456747.3020833335</v>
      </c>
      <c r="O214">
        <f t="shared" si="428"/>
        <v>7.9452092914123363E-4</v>
      </c>
      <c r="P214">
        <f t="shared" si="426"/>
        <v>2456747.3028778546</v>
      </c>
      <c r="Q214">
        <f t="shared" si="427"/>
        <v>0.14243129029033691</v>
      </c>
      <c r="R214">
        <f t="shared" si="375"/>
        <v>8.1021640593944539</v>
      </c>
      <c r="S214">
        <f t="shared" si="376"/>
        <v>84.920283455739991</v>
      </c>
      <c r="T214">
        <f t="shared" si="377"/>
        <v>1.9096200385213093</v>
      </c>
      <c r="U214">
        <f t="shared" si="378"/>
        <v>0.14140943937318262</v>
      </c>
      <c r="V214">
        <f t="shared" si="379"/>
        <v>1.4821385480295313</v>
      </c>
      <c r="W214">
        <f t="shared" si="380"/>
        <v>1.6702617885807805E-2</v>
      </c>
      <c r="X214">
        <f t="shared" si="381"/>
        <v>10.011784097915763</v>
      </c>
      <c r="Y214">
        <f t="shared" si="382"/>
        <v>86.829903494261302</v>
      </c>
      <c r="Z214">
        <f t="shared" si="383"/>
        <v>1.515467705163789</v>
      </c>
      <c r="AA214">
        <f t="shared" si="384"/>
        <v>209.56299689087345</v>
      </c>
      <c r="AB214">
        <f t="shared" si="385"/>
        <v>3.6575642860923816</v>
      </c>
      <c r="AC214">
        <f t="shared" si="386"/>
        <v>23.437438909287746</v>
      </c>
      <c r="AD214">
        <f t="shared" si="387"/>
        <v>-2.0708141948523589E-3</v>
      </c>
      <c r="AE214">
        <f t="shared" si="388"/>
        <v>23.435368095092894</v>
      </c>
      <c r="AF214">
        <f t="shared" si="389"/>
        <v>2456747.5</v>
      </c>
      <c r="AG214">
        <f t="shared" si="390"/>
        <v>0.14243668720054756</v>
      </c>
      <c r="AH214">
        <f t="shared" si="391"/>
        <v>12.552736623304554</v>
      </c>
      <c r="AI214">
        <f t="shared" si="392"/>
        <v>7.7897315538920546</v>
      </c>
      <c r="AJ214">
        <f t="shared" si="393"/>
        <v>0.40902433467620258</v>
      </c>
      <c r="AK214">
        <f t="shared" si="394"/>
        <v>15.210731553892055</v>
      </c>
      <c r="AL214">
        <f t="shared" si="395"/>
        <v>218.96339910262202</v>
      </c>
      <c r="AM214">
        <f t="shared" si="396"/>
        <v>3.8216322556991513</v>
      </c>
      <c r="AN214">
        <f t="shared" si="397"/>
        <v>0.99879948774242266</v>
      </c>
      <c r="AO214" t="s">
        <v>137</v>
      </c>
      <c r="AP214">
        <f t="shared" si="398"/>
        <v>10.008452455372646</v>
      </c>
      <c r="AQ214">
        <f t="shared" si="399"/>
        <v>10</v>
      </c>
      <c r="AR214">
        <f t="shared" si="400"/>
        <v>0</v>
      </c>
      <c r="AS214">
        <f t="shared" si="401"/>
        <v>30</v>
      </c>
      <c r="AT214">
        <f t="shared" si="402"/>
        <v>0.17468044837556351</v>
      </c>
      <c r="AU214">
        <f t="shared" si="403"/>
        <v>9.1975742057588015</v>
      </c>
      <c r="AV214" s="18">
        <f t="shared" si="371"/>
        <v>0.61317161371725348</v>
      </c>
      <c r="AW214">
        <f t="shared" si="404"/>
        <v>0.1605279530869935</v>
      </c>
      <c r="AX214">
        <f t="shared" si="405"/>
        <v>3.9634530932841954</v>
      </c>
      <c r="AY214" t="str">
        <f t="shared" si="406"/>
        <v>POSITIF</v>
      </c>
      <c r="AZ214">
        <f t="shared" si="407"/>
        <v>3</v>
      </c>
      <c r="BA214">
        <f t="shared" si="408"/>
        <v>57</v>
      </c>
      <c r="BB214">
        <f t="shared" si="409"/>
        <v>48</v>
      </c>
      <c r="BC214">
        <f t="shared" si="410"/>
        <v>6.9175306226163163E-2</v>
      </c>
      <c r="BD214">
        <f t="shared" si="411"/>
        <v>-1.5294289256484146</v>
      </c>
      <c r="BE214">
        <f t="shared" si="412"/>
        <v>-0.12222152900771403</v>
      </c>
      <c r="BF214">
        <f t="shared" si="413"/>
        <v>1.9428132568574878</v>
      </c>
      <c r="BG214">
        <f t="shared" si="414"/>
        <v>-88.248824640020544</v>
      </c>
      <c r="BH214">
        <f t="shared" si="415"/>
        <v>0.61317161371725348</v>
      </c>
      <c r="BI214">
        <f t="shared" si="416"/>
        <v>91.751175359979456</v>
      </c>
      <c r="BJ214">
        <f t="shared" si="417"/>
        <v>91</v>
      </c>
      <c r="BK214">
        <f t="shared" si="418"/>
        <v>45</v>
      </c>
      <c r="BL214">
        <f t="shared" si="419"/>
        <v>4</v>
      </c>
      <c r="BM214">
        <f t="shared" si="420"/>
        <v>-51.107806041072195</v>
      </c>
      <c r="BN214" t="str">
        <f t="shared" si="421"/>
        <v>NEGATIF</v>
      </c>
      <c r="BO214">
        <f t="shared" si="422"/>
        <v>51</v>
      </c>
      <c r="BP214">
        <f t="shared" si="423"/>
        <v>6</v>
      </c>
      <c r="BQ214">
        <f t="shared" si="424"/>
        <v>28</v>
      </c>
    </row>
    <row r="215" spans="1:69">
      <c r="A215">
        <f t="shared" si="425"/>
        <v>-7.0027777777777782</v>
      </c>
      <c r="B215">
        <f t="shared" si="429"/>
        <v>111.315</v>
      </c>
      <c r="C215">
        <f>INT(G3/15)</f>
        <v>7</v>
      </c>
      <c r="D215">
        <f>L3</f>
        <v>2014</v>
      </c>
      <c r="E215">
        <f>L2</f>
        <v>3</v>
      </c>
      <c r="F215">
        <f>L4+1</f>
        <v>31</v>
      </c>
      <c r="H215">
        <v>2</v>
      </c>
      <c r="I215">
        <v>30</v>
      </c>
      <c r="J215">
        <f t="shared" si="337"/>
        <v>2.5</v>
      </c>
      <c r="L215">
        <f t="shared" si="372"/>
        <v>20</v>
      </c>
      <c r="M215">
        <f t="shared" si="373"/>
        <v>-13</v>
      </c>
      <c r="N215">
        <f t="shared" si="374"/>
        <v>2456747.3125</v>
      </c>
      <c r="O215">
        <f t="shared" si="428"/>
        <v>7.9452092914123363E-4</v>
      </c>
      <c r="P215">
        <f t="shared" si="426"/>
        <v>2456747.3132945211</v>
      </c>
      <c r="Q215">
        <f t="shared" si="427"/>
        <v>0.14243157548312299</v>
      </c>
      <c r="R215">
        <f t="shared" si="375"/>
        <v>8.1124312192350772</v>
      </c>
      <c r="S215">
        <f t="shared" si="376"/>
        <v>84.930550125191075</v>
      </c>
      <c r="T215">
        <f t="shared" si="377"/>
        <v>1.9096433094538903</v>
      </c>
      <c r="U215">
        <f t="shared" si="378"/>
        <v>0.14158863511723005</v>
      </c>
      <c r="V215">
        <f t="shared" si="379"/>
        <v>1.4823177352146666</v>
      </c>
      <c r="W215">
        <f t="shared" si="380"/>
        <v>1.6702617873829709E-2</v>
      </c>
      <c r="X215">
        <f t="shared" si="381"/>
        <v>10.022074528688968</v>
      </c>
      <c r="Y215">
        <f t="shared" si="382"/>
        <v>86.840193434644959</v>
      </c>
      <c r="Z215">
        <f t="shared" si="383"/>
        <v>1.5156472985033178</v>
      </c>
      <c r="AA215">
        <f t="shared" si="384"/>
        <v>209.5624452891648</v>
      </c>
      <c r="AB215">
        <f t="shared" si="385"/>
        <v>3.6575546588264061</v>
      </c>
      <c r="AC215">
        <f t="shared" si="386"/>
        <v>23.43743890557905</v>
      </c>
      <c r="AD215">
        <f t="shared" si="387"/>
        <v>-2.070842178709161E-3</v>
      </c>
      <c r="AE215">
        <f t="shared" si="388"/>
        <v>23.43536806340034</v>
      </c>
      <c r="AF215">
        <f t="shared" si="389"/>
        <v>2456747.5</v>
      </c>
      <c r="AG215">
        <f t="shared" si="390"/>
        <v>0.14243668720054756</v>
      </c>
      <c r="AH215">
        <f t="shared" si="391"/>
        <v>12.552736623304554</v>
      </c>
      <c r="AI215">
        <f t="shared" si="392"/>
        <v>8.0404160312295545</v>
      </c>
      <c r="AJ215">
        <f t="shared" si="393"/>
        <v>0.40902433412306316</v>
      </c>
      <c r="AK215">
        <f t="shared" si="394"/>
        <v>15.461416031229554</v>
      </c>
      <c r="AL215">
        <f t="shared" si="395"/>
        <v>222.71417936064304</v>
      </c>
      <c r="AM215">
        <f t="shared" si="396"/>
        <v>3.8870957207204206</v>
      </c>
      <c r="AN215">
        <f t="shared" si="397"/>
        <v>0.9988024764997584</v>
      </c>
      <c r="AO215" t="s">
        <v>137</v>
      </c>
      <c r="AP215">
        <f t="shared" si="398"/>
        <v>10.018742846118364</v>
      </c>
      <c r="AQ215">
        <f t="shared" si="399"/>
        <v>10</v>
      </c>
      <c r="AR215">
        <f t="shared" si="400"/>
        <v>1</v>
      </c>
      <c r="AS215">
        <f t="shared" si="401"/>
        <v>7</v>
      </c>
      <c r="AT215">
        <f t="shared" si="402"/>
        <v>0.17486004957539306</v>
      </c>
      <c r="AU215">
        <f t="shared" si="403"/>
        <v>9.2070611078002393</v>
      </c>
      <c r="AV215" s="18">
        <f t="shared" si="371"/>
        <v>0.61380407385334934</v>
      </c>
      <c r="AW215">
        <f t="shared" si="404"/>
        <v>0.16069353076343074</v>
      </c>
      <c r="AX215">
        <f t="shared" si="405"/>
        <v>3.9674930510701745</v>
      </c>
      <c r="AY215" t="str">
        <f t="shared" si="406"/>
        <v>POSITIF</v>
      </c>
      <c r="AZ215">
        <f t="shared" si="407"/>
        <v>3</v>
      </c>
      <c r="BA215">
        <f t="shared" si="408"/>
        <v>58</v>
      </c>
      <c r="BB215">
        <f t="shared" si="409"/>
        <v>2</v>
      </c>
      <c r="BC215">
        <f t="shared" si="410"/>
        <v>6.9245816791170076E-2</v>
      </c>
      <c r="BD215">
        <f t="shared" si="411"/>
        <v>-1.540232550983458</v>
      </c>
      <c r="BE215">
        <f t="shared" si="412"/>
        <v>-0.12222152900771403</v>
      </c>
      <c r="BF215">
        <f t="shared" si="413"/>
        <v>1.9428132568574878</v>
      </c>
      <c r="BG215">
        <f t="shared" si="414"/>
        <v>-88.80938000936753</v>
      </c>
      <c r="BH215">
        <f t="shared" si="415"/>
        <v>0.61380407385334934</v>
      </c>
      <c r="BI215">
        <f t="shared" si="416"/>
        <v>91.19061999063247</v>
      </c>
      <c r="BJ215">
        <f t="shared" si="417"/>
        <v>91</v>
      </c>
      <c r="BK215">
        <f t="shared" si="418"/>
        <v>11</v>
      </c>
      <c r="BL215">
        <f t="shared" si="419"/>
        <v>26</v>
      </c>
      <c r="BM215">
        <f t="shared" si="420"/>
        <v>-47.387849709613818</v>
      </c>
      <c r="BN215" t="str">
        <f t="shared" si="421"/>
        <v>NEGATIF</v>
      </c>
      <c r="BO215">
        <f t="shared" si="422"/>
        <v>47</v>
      </c>
      <c r="BP215">
        <f t="shared" si="423"/>
        <v>23</v>
      </c>
      <c r="BQ215">
        <f t="shared" si="424"/>
        <v>16</v>
      </c>
    </row>
    <row r="216" spans="1:69">
      <c r="A216">
        <f t="shared" si="425"/>
        <v>-7.0027777777777782</v>
      </c>
      <c r="B216">
        <f t="shared" si="429"/>
        <v>111.315</v>
      </c>
      <c r="C216">
        <f>INT(G3/15)</f>
        <v>7</v>
      </c>
      <c r="D216">
        <f>L3</f>
        <v>2014</v>
      </c>
      <c r="E216">
        <f>L2</f>
        <v>3</v>
      </c>
      <c r="F216">
        <f>L4+1</f>
        <v>31</v>
      </c>
      <c r="H216">
        <v>2</v>
      </c>
      <c r="I216">
        <v>45</v>
      </c>
      <c r="J216">
        <f t="shared" si="337"/>
        <v>2.75</v>
      </c>
      <c r="L216">
        <f t="shared" si="372"/>
        <v>20</v>
      </c>
      <c r="M216">
        <f t="shared" si="373"/>
        <v>-13</v>
      </c>
      <c r="N216">
        <f t="shared" si="374"/>
        <v>2456747.322916667</v>
      </c>
      <c r="O216">
        <f t="shared" si="428"/>
        <v>7.9452092914123363E-4</v>
      </c>
      <c r="P216">
        <f t="shared" si="426"/>
        <v>2456747.323711188</v>
      </c>
      <c r="Q216">
        <f t="shared" si="427"/>
        <v>0.14243186067592181</v>
      </c>
      <c r="R216">
        <f t="shared" si="375"/>
        <v>8.1226983795340857</v>
      </c>
      <c r="S216">
        <f t="shared" si="376"/>
        <v>84.940816795101455</v>
      </c>
      <c r="T216">
        <f t="shared" si="377"/>
        <v>1.9096665188094748</v>
      </c>
      <c r="U216">
        <f t="shared" si="378"/>
        <v>0.14176783086927777</v>
      </c>
      <c r="V216">
        <f t="shared" si="379"/>
        <v>1.4824969224078182</v>
      </c>
      <c r="W216">
        <f t="shared" si="380"/>
        <v>1.670261786185161E-2</v>
      </c>
      <c r="X216">
        <f t="shared" si="381"/>
        <v>10.032364898343561</v>
      </c>
      <c r="Y216">
        <f t="shared" si="382"/>
        <v>86.850483313910928</v>
      </c>
      <c r="Z216">
        <f t="shared" si="383"/>
        <v>1.5158268907761416</v>
      </c>
      <c r="AA216">
        <f t="shared" si="384"/>
        <v>209.56189368743154</v>
      </c>
      <c r="AB216">
        <f t="shared" si="385"/>
        <v>3.6575450315600011</v>
      </c>
      <c r="AC216">
        <f t="shared" si="386"/>
        <v>23.437438901870355</v>
      </c>
      <c r="AD216">
        <f t="shared" si="387"/>
        <v>-2.070870181888256E-3</v>
      </c>
      <c r="AE216">
        <f t="shared" si="388"/>
        <v>23.435368031688466</v>
      </c>
      <c r="AF216">
        <f t="shared" si="389"/>
        <v>2456747.5</v>
      </c>
      <c r="AG216">
        <f t="shared" si="390"/>
        <v>0.14243668720054756</v>
      </c>
      <c r="AH216">
        <f t="shared" si="391"/>
        <v>12.552736623304554</v>
      </c>
      <c r="AI216">
        <f t="shared" si="392"/>
        <v>8.2911005085670553</v>
      </c>
      <c r="AJ216">
        <f t="shared" si="393"/>
        <v>0.40902433356958651</v>
      </c>
      <c r="AK216">
        <f t="shared" si="394"/>
        <v>15.712100508567055</v>
      </c>
      <c r="AL216">
        <f t="shared" si="395"/>
        <v>226.46495958221746</v>
      </c>
      <c r="AM216">
        <f t="shared" si="396"/>
        <v>3.9525591851055766</v>
      </c>
      <c r="AN216">
        <f t="shared" si="397"/>
        <v>0.99880546528685654</v>
      </c>
      <c r="AO216" t="s">
        <v>137</v>
      </c>
      <c r="AP216">
        <f t="shared" si="398"/>
        <v>10.029033175745251</v>
      </c>
      <c r="AQ216">
        <f t="shared" si="399"/>
        <v>10</v>
      </c>
      <c r="AR216">
        <f t="shared" si="400"/>
        <v>1</v>
      </c>
      <c r="AS216">
        <f t="shared" si="401"/>
        <v>44</v>
      </c>
      <c r="AT216">
        <f t="shared" si="402"/>
        <v>0.17503964970849775</v>
      </c>
      <c r="AU216">
        <f t="shared" si="403"/>
        <v>9.2165480462883451</v>
      </c>
      <c r="AV216" s="18">
        <f t="shared" si="371"/>
        <v>0.61443653641922302</v>
      </c>
      <c r="AW216">
        <f t="shared" si="404"/>
        <v>0.16085910907598236</v>
      </c>
      <c r="AX216">
        <f t="shared" si="405"/>
        <v>3.971532876422383</v>
      </c>
      <c r="AY216" t="str">
        <f t="shared" si="406"/>
        <v>POSITIF</v>
      </c>
      <c r="AZ216">
        <f t="shared" si="407"/>
        <v>3</v>
      </c>
      <c r="BA216">
        <f t="shared" si="408"/>
        <v>58</v>
      </c>
      <c r="BB216">
        <f t="shared" si="409"/>
        <v>17</v>
      </c>
      <c r="BC216">
        <f t="shared" si="410"/>
        <v>6.9316325044771657E-2</v>
      </c>
      <c r="BD216">
        <f t="shared" si="411"/>
        <v>-1.5500160878182958</v>
      </c>
      <c r="BE216">
        <f t="shared" si="412"/>
        <v>-0.12222152900771403</v>
      </c>
      <c r="BF216">
        <f t="shared" si="413"/>
        <v>1.9428132568574878</v>
      </c>
      <c r="BG216">
        <f t="shared" si="414"/>
        <v>-89.326398566446656</v>
      </c>
      <c r="BH216">
        <f t="shared" si="415"/>
        <v>0.61443653641922302</v>
      </c>
      <c r="BI216">
        <f t="shared" si="416"/>
        <v>90.673601433553344</v>
      </c>
      <c r="BJ216">
        <f t="shared" si="417"/>
        <v>90</v>
      </c>
      <c r="BK216">
        <f t="shared" si="418"/>
        <v>40</v>
      </c>
      <c r="BL216">
        <f t="shared" si="419"/>
        <v>24</v>
      </c>
      <c r="BM216">
        <f t="shared" si="420"/>
        <v>-43.666703332388657</v>
      </c>
      <c r="BN216" t="str">
        <f t="shared" si="421"/>
        <v>NEGATIF</v>
      </c>
      <c r="BO216">
        <f t="shared" si="422"/>
        <v>43</v>
      </c>
      <c r="BP216">
        <f t="shared" si="423"/>
        <v>40</v>
      </c>
      <c r="BQ216">
        <f t="shared" si="424"/>
        <v>0</v>
      </c>
    </row>
    <row r="217" spans="1:69">
      <c r="A217">
        <f t="shared" si="425"/>
        <v>-7.0027777777777782</v>
      </c>
      <c r="B217">
        <f t="shared" si="429"/>
        <v>111.315</v>
      </c>
      <c r="C217">
        <f>INT(G3/15)</f>
        <v>7</v>
      </c>
      <c r="D217">
        <f>L3</f>
        <v>2014</v>
      </c>
      <c r="E217">
        <f>L2</f>
        <v>3</v>
      </c>
      <c r="F217">
        <f>L4+1</f>
        <v>31</v>
      </c>
      <c r="H217">
        <v>3</v>
      </c>
      <c r="I217">
        <v>0</v>
      </c>
      <c r="J217">
        <f t="shared" si="337"/>
        <v>3</v>
      </c>
      <c r="L217">
        <f t="shared" si="372"/>
        <v>20</v>
      </c>
      <c r="M217">
        <f t="shared" si="373"/>
        <v>-13</v>
      </c>
      <c r="N217">
        <f t="shared" si="374"/>
        <v>2456747.3333333335</v>
      </c>
      <c r="O217">
        <f>O209</f>
        <v>7.9452092914123363E-4</v>
      </c>
      <c r="P217">
        <f t="shared" si="426"/>
        <v>2456747.3341278546</v>
      </c>
      <c r="Q217">
        <f t="shared" si="427"/>
        <v>0.14243214586870789</v>
      </c>
      <c r="R217">
        <f t="shared" si="375"/>
        <v>8.1329655393747089</v>
      </c>
      <c r="S217">
        <f t="shared" si="376"/>
        <v>84.951083464552539</v>
      </c>
      <c r="T217">
        <f t="shared" si="377"/>
        <v>1.9096896665859282</v>
      </c>
      <c r="U217">
        <f t="shared" si="378"/>
        <v>0.1419470266133252</v>
      </c>
      <c r="V217">
        <f t="shared" si="379"/>
        <v>1.4826761095929535</v>
      </c>
      <c r="W217">
        <f t="shared" si="380"/>
        <v>1.6702617849873515E-2</v>
      </c>
      <c r="X217">
        <f t="shared" si="381"/>
        <v>10.042655205960637</v>
      </c>
      <c r="Y217">
        <f t="shared" si="382"/>
        <v>86.860773131138473</v>
      </c>
      <c r="Z217">
        <f t="shared" si="383"/>
        <v>1.5160064819661907</v>
      </c>
      <c r="AA217">
        <f t="shared" si="384"/>
        <v>209.56134208572288</v>
      </c>
      <c r="AB217">
        <f t="shared" si="385"/>
        <v>3.6575354042940251</v>
      </c>
      <c r="AC217">
        <f t="shared" si="386"/>
        <v>23.437438898161659</v>
      </c>
      <c r="AD217">
        <f t="shared" si="387"/>
        <v>-2.0708982043851033E-3</v>
      </c>
      <c r="AE217">
        <f t="shared" si="388"/>
        <v>23.435367999957275</v>
      </c>
      <c r="AF217">
        <f t="shared" si="389"/>
        <v>2456747.5</v>
      </c>
      <c r="AG217">
        <f t="shared" si="390"/>
        <v>0.14243668720054756</v>
      </c>
      <c r="AH217">
        <f t="shared" si="391"/>
        <v>12.552736623304554</v>
      </c>
      <c r="AI217">
        <f t="shared" si="392"/>
        <v>8.5417849859045543</v>
      </c>
      <c r="AJ217">
        <f t="shared" si="393"/>
        <v>0.40902433301577279</v>
      </c>
      <c r="AK217">
        <f t="shared" si="394"/>
        <v>15.962784985904555</v>
      </c>
      <c r="AL217">
        <f t="shared" si="395"/>
        <v>230.21573976810083</v>
      </c>
      <c r="AM217">
        <f t="shared" si="396"/>
        <v>4.0180226488678068</v>
      </c>
      <c r="AN217">
        <f t="shared" si="397"/>
        <v>0.99880845410335328</v>
      </c>
      <c r="AO217" t="s">
        <v>137</v>
      </c>
      <c r="AP217">
        <f t="shared" si="398"/>
        <v>10.039323443334403</v>
      </c>
      <c r="AQ217">
        <f t="shared" si="399"/>
        <v>10</v>
      </c>
      <c r="AR217">
        <f t="shared" si="400"/>
        <v>2</v>
      </c>
      <c r="AS217">
        <f t="shared" si="401"/>
        <v>21</v>
      </c>
      <c r="AT217">
        <f t="shared" si="402"/>
        <v>0.17521924875883971</v>
      </c>
      <c r="AU217">
        <f t="shared" si="403"/>
        <v>9.2260350204674886</v>
      </c>
      <c r="AV217" s="18">
        <f t="shared" si="371"/>
        <v>0.61506900136449927</v>
      </c>
      <c r="AW217">
        <f t="shared" si="404"/>
        <v>0.16102468801146011</v>
      </c>
      <c r="AX217">
        <f t="shared" si="405"/>
        <v>3.9755725688701942</v>
      </c>
      <c r="AY217" t="str">
        <f t="shared" si="406"/>
        <v>POSITIF</v>
      </c>
      <c r="AZ217">
        <f t="shared" si="407"/>
        <v>3</v>
      </c>
      <c r="BA217">
        <f t="shared" si="408"/>
        <v>58</v>
      </c>
      <c r="BB217">
        <f t="shared" si="409"/>
        <v>32</v>
      </c>
      <c r="BC217">
        <f t="shared" si="410"/>
        <v>6.9386830978753908E-2</v>
      </c>
      <c r="BD217">
        <f t="shared" si="411"/>
        <v>-1.559039763933237</v>
      </c>
      <c r="BE217">
        <f t="shared" si="412"/>
        <v>-0.12222152900771403</v>
      </c>
      <c r="BF217">
        <f t="shared" si="413"/>
        <v>1.9428132568574878</v>
      </c>
      <c r="BG217">
        <f t="shared" si="414"/>
        <v>-89.810923766429752</v>
      </c>
      <c r="BH217">
        <f t="shared" si="415"/>
        <v>0.61506900136449927</v>
      </c>
      <c r="BI217">
        <f t="shared" si="416"/>
        <v>90.189076233570248</v>
      </c>
      <c r="BJ217">
        <f t="shared" si="417"/>
        <v>90</v>
      </c>
      <c r="BK217">
        <f t="shared" si="418"/>
        <v>11</v>
      </c>
      <c r="BL217">
        <f t="shared" si="419"/>
        <v>20</v>
      </c>
      <c r="BM217">
        <f t="shared" si="420"/>
        <v>-39.944816534007714</v>
      </c>
      <c r="BN217" t="str">
        <f t="shared" si="421"/>
        <v>NEGATIF</v>
      </c>
      <c r="BO217">
        <f t="shared" si="422"/>
        <v>39</v>
      </c>
      <c r="BP217">
        <f t="shared" si="423"/>
        <v>56</v>
      </c>
      <c r="BQ217">
        <f t="shared" si="424"/>
        <v>41</v>
      </c>
    </row>
    <row r="218" spans="1:69">
      <c r="A218">
        <f t="shared" si="425"/>
        <v>-7.0027777777777782</v>
      </c>
      <c r="B218">
        <f t="shared" si="429"/>
        <v>111.315</v>
      </c>
      <c r="C218">
        <f>INT(G3/15)</f>
        <v>7</v>
      </c>
      <c r="D218">
        <f>L3</f>
        <v>2014</v>
      </c>
      <c r="E218">
        <f>L2</f>
        <v>3</v>
      </c>
      <c r="F218">
        <f>L4+1</f>
        <v>31</v>
      </c>
      <c r="H218">
        <v>3</v>
      </c>
      <c r="I218">
        <v>15</v>
      </c>
      <c r="J218">
        <f t="shared" si="337"/>
        <v>3.25</v>
      </c>
      <c r="L218">
        <f t="shared" si="372"/>
        <v>20</v>
      </c>
      <c r="M218">
        <f t="shared" si="373"/>
        <v>-13</v>
      </c>
      <c r="N218">
        <f t="shared" si="374"/>
        <v>2456747.34375</v>
      </c>
      <c r="O218">
        <f t="shared" ref="O218:O234" si="430">O210</f>
        <v>7.9452092914123363E-4</v>
      </c>
      <c r="P218">
        <f t="shared" si="426"/>
        <v>2456747.3445445211</v>
      </c>
      <c r="Q218">
        <f t="shared" si="427"/>
        <v>0.14243243106149397</v>
      </c>
      <c r="R218">
        <f t="shared" si="375"/>
        <v>8.1432326992153321</v>
      </c>
      <c r="S218">
        <f t="shared" si="376"/>
        <v>84.961350134004533</v>
      </c>
      <c r="T218">
        <f t="shared" si="377"/>
        <v>1.9097127527842361</v>
      </c>
      <c r="U218">
        <f t="shared" si="378"/>
        <v>0.1421262223573726</v>
      </c>
      <c r="V218">
        <f t="shared" si="379"/>
        <v>1.4828552967781046</v>
      </c>
      <c r="W218">
        <f t="shared" si="380"/>
        <v>1.6702617837895419E-2</v>
      </c>
      <c r="X218">
        <f t="shared" si="381"/>
        <v>10.052945451999568</v>
      </c>
      <c r="Y218">
        <f t="shared" si="382"/>
        <v>86.871062886788764</v>
      </c>
      <c r="Z218">
        <f t="shared" si="383"/>
        <v>1.5161860720815139</v>
      </c>
      <c r="AA218">
        <f t="shared" si="384"/>
        <v>209.56079048401423</v>
      </c>
      <c r="AB218">
        <f t="shared" si="385"/>
        <v>3.6575257770280496</v>
      </c>
      <c r="AC218">
        <f t="shared" si="386"/>
        <v>23.437438894452963</v>
      </c>
      <c r="AD218">
        <f t="shared" si="387"/>
        <v>-2.0709262461989118E-3</v>
      </c>
      <c r="AE218">
        <f t="shared" si="388"/>
        <v>23.435367968206766</v>
      </c>
      <c r="AF218">
        <f t="shared" si="389"/>
        <v>2456747.5</v>
      </c>
      <c r="AG218">
        <f t="shared" si="390"/>
        <v>0.14243668720054756</v>
      </c>
      <c r="AH218">
        <f t="shared" si="391"/>
        <v>12.552736623304554</v>
      </c>
      <c r="AI218">
        <f t="shared" si="392"/>
        <v>8.7924694632420533</v>
      </c>
      <c r="AJ218">
        <f t="shared" si="393"/>
        <v>0.40902433246162184</v>
      </c>
      <c r="AK218">
        <f t="shared" si="394"/>
        <v>16.213469463242053</v>
      </c>
      <c r="AL218">
        <f t="shared" si="395"/>
        <v>233.9665199177781</v>
      </c>
      <c r="AM218">
        <f t="shared" si="396"/>
        <v>4.0834861119981207</v>
      </c>
      <c r="AN218">
        <f t="shared" si="397"/>
        <v>0.99881144294928592</v>
      </c>
      <c r="AO218" t="s">
        <v>137</v>
      </c>
      <c r="AP218">
        <f t="shared" si="398"/>
        <v>10.049613649345192</v>
      </c>
      <c r="AQ218">
        <f t="shared" si="399"/>
        <v>10</v>
      </c>
      <c r="AR218">
        <f t="shared" si="400"/>
        <v>2</v>
      </c>
      <c r="AS218">
        <f t="shared" si="401"/>
        <v>58</v>
      </c>
      <c r="AT218">
        <f t="shared" si="402"/>
        <v>0.17539884673443648</v>
      </c>
      <c r="AU218">
        <f t="shared" si="403"/>
        <v>9.2355220308527066</v>
      </c>
      <c r="AV218" s="18">
        <f t="shared" si="371"/>
        <v>0.61570146872351372</v>
      </c>
      <c r="AW218">
        <f t="shared" si="404"/>
        <v>0.16119026757885305</v>
      </c>
      <c r="AX218">
        <f t="shared" si="405"/>
        <v>3.979612128484074</v>
      </c>
      <c r="AY218" t="str">
        <f t="shared" si="406"/>
        <v>POSITIF</v>
      </c>
      <c r="AZ218">
        <f t="shared" si="407"/>
        <v>3</v>
      </c>
      <c r="BA218">
        <f t="shared" si="408"/>
        <v>58</v>
      </c>
      <c r="BB218">
        <f t="shared" si="409"/>
        <v>46</v>
      </c>
      <c r="BC218">
        <f t="shared" si="410"/>
        <v>6.9457334594346706E-2</v>
      </c>
      <c r="BD218">
        <f t="shared" si="411"/>
        <v>-1.5674963239818258</v>
      </c>
      <c r="BE218">
        <f t="shared" si="412"/>
        <v>-0.12222152900771403</v>
      </c>
      <c r="BF218">
        <f t="shared" si="413"/>
        <v>1.9428132568574878</v>
      </c>
      <c r="BG218">
        <f t="shared" si="414"/>
        <v>-90.271411908295406</v>
      </c>
      <c r="BH218">
        <f t="shared" si="415"/>
        <v>0.61570146872351372</v>
      </c>
      <c r="BI218">
        <f t="shared" si="416"/>
        <v>89.728588091704594</v>
      </c>
      <c r="BJ218">
        <f t="shared" si="417"/>
        <v>89</v>
      </c>
      <c r="BK218">
        <f t="shared" si="418"/>
        <v>43</v>
      </c>
      <c r="BL218">
        <f t="shared" si="419"/>
        <v>42</v>
      </c>
      <c r="BM218">
        <f t="shared" si="420"/>
        <v>-36.222538961762147</v>
      </c>
      <c r="BN218" t="str">
        <f t="shared" si="421"/>
        <v>NEGATIF</v>
      </c>
      <c r="BO218">
        <f t="shared" si="422"/>
        <v>36</v>
      </c>
      <c r="BP218">
        <f t="shared" si="423"/>
        <v>13</v>
      </c>
      <c r="BQ218">
        <f t="shared" si="424"/>
        <v>21</v>
      </c>
    </row>
    <row r="219" spans="1:69">
      <c r="A219">
        <f t="shared" si="425"/>
        <v>-7.0027777777777782</v>
      </c>
      <c r="B219">
        <f t="shared" si="429"/>
        <v>111.315</v>
      </c>
      <c r="C219">
        <f>INT(G3/15)</f>
        <v>7</v>
      </c>
      <c r="D219">
        <f>L3</f>
        <v>2014</v>
      </c>
      <c r="E219">
        <f>L2</f>
        <v>3</v>
      </c>
      <c r="F219">
        <f>L4+1</f>
        <v>31</v>
      </c>
      <c r="H219">
        <v>3</v>
      </c>
      <c r="I219">
        <v>30</v>
      </c>
      <c r="J219">
        <f t="shared" si="337"/>
        <v>3.5</v>
      </c>
      <c r="L219">
        <f t="shared" si="372"/>
        <v>20</v>
      </c>
      <c r="M219">
        <f t="shared" si="373"/>
        <v>-13</v>
      </c>
      <c r="N219">
        <f t="shared" si="374"/>
        <v>2456747.354166667</v>
      </c>
      <c r="O219">
        <f t="shared" si="430"/>
        <v>7.9452092914123363E-4</v>
      </c>
      <c r="P219">
        <f t="shared" si="426"/>
        <v>2456747.354961188</v>
      </c>
      <c r="Q219">
        <f t="shared" si="427"/>
        <v>0.1424327162542928</v>
      </c>
      <c r="R219">
        <f t="shared" si="375"/>
        <v>8.1534998595134311</v>
      </c>
      <c r="S219">
        <f t="shared" si="376"/>
        <v>84.971616803914003</v>
      </c>
      <c r="T219">
        <f t="shared" si="377"/>
        <v>1.9097357774053676</v>
      </c>
      <c r="U219">
        <f t="shared" si="378"/>
        <v>0.14230541810940447</v>
      </c>
      <c r="V219">
        <f t="shared" si="379"/>
        <v>1.4830344839712404</v>
      </c>
      <c r="W219">
        <f t="shared" si="380"/>
        <v>1.670261782591732E-2</v>
      </c>
      <c r="X219">
        <f t="shared" si="381"/>
        <v>10.063235636918799</v>
      </c>
      <c r="Y219">
        <f t="shared" si="382"/>
        <v>86.881352581319376</v>
      </c>
      <c r="Z219">
        <f t="shared" si="383"/>
        <v>1.5163656611300975</v>
      </c>
      <c r="AA219">
        <f t="shared" si="384"/>
        <v>209.56023888228091</v>
      </c>
      <c r="AB219">
        <f t="shared" si="385"/>
        <v>3.6575161497616437</v>
      </c>
      <c r="AC219">
        <f t="shared" si="386"/>
        <v>23.437438890744268</v>
      </c>
      <c r="AD219">
        <f t="shared" si="387"/>
        <v>-2.0709543073288896E-3</v>
      </c>
      <c r="AE219">
        <f t="shared" si="388"/>
        <v>23.43536793643694</v>
      </c>
      <c r="AF219">
        <f t="shared" si="389"/>
        <v>2456747.5</v>
      </c>
      <c r="AG219">
        <f t="shared" si="390"/>
        <v>0.14243668720054756</v>
      </c>
      <c r="AH219">
        <f t="shared" si="391"/>
        <v>12.552736623304554</v>
      </c>
      <c r="AI219">
        <f t="shared" si="392"/>
        <v>9.043153940579554</v>
      </c>
      <c r="AJ219">
        <f t="shared" si="393"/>
        <v>0.40902433190713378</v>
      </c>
      <c r="AK219">
        <f t="shared" si="394"/>
        <v>16.464153940579553</v>
      </c>
      <c r="AL219">
        <f t="shared" si="395"/>
        <v>237.71730003073512</v>
      </c>
      <c r="AM219">
        <f t="shared" si="396"/>
        <v>4.1489495744875455</v>
      </c>
      <c r="AN219">
        <f t="shared" si="397"/>
        <v>0.99881443182469098</v>
      </c>
      <c r="AO219" t="s">
        <v>137</v>
      </c>
      <c r="AP219">
        <f t="shared" si="398"/>
        <v>10.05990379423606</v>
      </c>
      <c r="AQ219">
        <f t="shared" si="399"/>
        <v>10</v>
      </c>
      <c r="AR219">
        <f t="shared" si="400"/>
        <v>3</v>
      </c>
      <c r="AS219">
        <f t="shared" si="401"/>
        <v>35</v>
      </c>
      <c r="AT219">
        <f t="shared" si="402"/>
        <v>0.17557844364328939</v>
      </c>
      <c r="AU219">
        <f t="shared" si="403"/>
        <v>9.2450090779581693</v>
      </c>
      <c r="AV219" s="18">
        <f t="shared" si="371"/>
        <v>0.61633393853054463</v>
      </c>
      <c r="AW219">
        <f t="shared" si="404"/>
        <v>0.16135584778713519</v>
      </c>
      <c r="AX219">
        <f t="shared" si="405"/>
        <v>3.9836515553341116</v>
      </c>
      <c r="AY219" t="str">
        <f t="shared" si="406"/>
        <v>POSITIF</v>
      </c>
      <c r="AZ219">
        <f t="shared" si="407"/>
        <v>3</v>
      </c>
      <c r="BA219">
        <f t="shared" si="408"/>
        <v>59</v>
      </c>
      <c r="BB219">
        <f t="shared" si="409"/>
        <v>1</v>
      </c>
      <c r="BC219">
        <f t="shared" si="410"/>
        <v>6.9527835892773324E-2</v>
      </c>
      <c r="BD219">
        <f t="shared" si="411"/>
        <v>-1.5755333582237723</v>
      </c>
      <c r="BE219">
        <f t="shared" si="412"/>
        <v>-0.12222152900771403</v>
      </c>
      <c r="BF219">
        <f t="shared" si="413"/>
        <v>1.9428132568574878</v>
      </c>
      <c r="BG219">
        <f t="shared" si="414"/>
        <v>-90.714552398438613</v>
      </c>
      <c r="BH219">
        <f t="shared" si="415"/>
        <v>0.61633393853054463</v>
      </c>
      <c r="BI219">
        <f t="shared" si="416"/>
        <v>89.285447601561387</v>
      </c>
      <c r="BJ219">
        <f t="shared" si="417"/>
        <v>89</v>
      </c>
      <c r="BK219">
        <f t="shared" si="418"/>
        <v>17</v>
      </c>
      <c r="BL219">
        <f t="shared" si="419"/>
        <v>7</v>
      </c>
      <c r="BM219">
        <f t="shared" si="420"/>
        <v>-32.500155713710861</v>
      </c>
      <c r="BN219" t="str">
        <f t="shared" si="421"/>
        <v>NEGATIF</v>
      </c>
      <c r="BO219">
        <f t="shared" si="422"/>
        <v>32</v>
      </c>
      <c r="BP219">
        <f t="shared" si="423"/>
        <v>30</v>
      </c>
      <c r="BQ219">
        <f t="shared" si="424"/>
        <v>0</v>
      </c>
    </row>
    <row r="220" spans="1:69">
      <c r="A220">
        <f t="shared" si="425"/>
        <v>-7.0027777777777782</v>
      </c>
      <c r="B220">
        <f t="shared" si="429"/>
        <v>111.315</v>
      </c>
      <c r="C220">
        <f>INT(G3/15)</f>
        <v>7</v>
      </c>
      <c r="D220">
        <f>L3</f>
        <v>2014</v>
      </c>
      <c r="E220">
        <f>L2</f>
        <v>3</v>
      </c>
      <c r="F220">
        <f>L4+1</f>
        <v>31</v>
      </c>
      <c r="H220">
        <v>3</v>
      </c>
      <c r="I220">
        <v>45</v>
      </c>
      <c r="J220">
        <f t="shared" si="337"/>
        <v>3.75</v>
      </c>
      <c r="L220">
        <f t="shared" si="372"/>
        <v>20</v>
      </c>
      <c r="M220">
        <f t="shared" si="373"/>
        <v>-13</v>
      </c>
      <c r="N220">
        <f t="shared" si="374"/>
        <v>2456747.3645833335</v>
      </c>
      <c r="O220">
        <f t="shared" si="430"/>
        <v>7.9452092914123363E-4</v>
      </c>
      <c r="P220">
        <f t="shared" si="426"/>
        <v>2456747.3653778546</v>
      </c>
      <c r="Q220">
        <f t="shared" si="427"/>
        <v>0.14243300144707888</v>
      </c>
      <c r="R220">
        <f t="shared" si="375"/>
        <v>8.1637670193540544</v>
      </c>
      <c r="S220">
        <f t="shared" si="376"/>
        <v>84.981883473365087</v>
      </c>
      <c r="T220">
        <f t="shared" si="377"/>
        <v>1.9097587404472161</v>
      </c>
      <c r="U220">
        <f t="shared" si="378"/>
        <v>0.1424846138534519</v>
      </c>
      <c r="V220">
        <f t="shared" si="379"/>
        <v>1.4832136711563757</v>
      </c>
      <c r="W220">
        <f t="shared" si="380"/>
        <v>1.6702617813939225E-2</v>
      </c>
      <c r="X220">
        <f t="shared" si="381"/>
        <v>10.073525759801271</v>
      </c>
      <c r="Y220">
        <f t="shared" si="382"/>
        <v>86.891642213812304</v>
      </c>
      <c r="Z220">
        <f t="shared" si="383"/>
        <v>1.5165452490959195</v>
      </c>
      <c r="AA220">
        <f t="shared" si="384"/>
        <v>209.55968728057226</v>
      </c>
      <c r="AB220">
        <f t="shared" si="385"/>
        <v>3.6575065224956682</v>
      </c>
      <c r="AC220">
        <f t="shared" si="386"/>
        <v>23.437438887035572</v>
      </c>
      <c r="AD220">
        <f t="shared" si="387"/>
        <v>-2.070982387770487E-3</v>
      </c>
      <c r="AE220">
        <f t="shared" si="388"/>
        <v>23.435367904647801</v>
      </c>
      <c r="AF220">
        <f t="shared" si="389"/>
        <v>2456747.5</v>
      </c>
      <c r="AG220">
        <f t="shared" si="390"/>
        <v>0.14243668720054756</v>
      </c>
      <c r="AH220">
        <f t="shared" si="391"/>
        <v>12.552736623304554</v>
      </c>
      <c r="AI220">
        <f t="shared" si="392"/>
        <v>9.2938384179170548</v>
      </c>
      <c r="AJ220">
        <f t="shared" si="393"/>
        <v>0.40902433135230865</v>
      </c>
      <c r="AK220">
        <f t="shared" si="394"/>
        <v>16.714838417917054</v>
      </c>
      <c r="AL220">
        <f t="shared" si="395"/>
        <v>241.46808010772591</v>
      </c>
      <c r="AM220">
        <f t="shared" si="396"/>
        <v>4.2144130363492414</v>
      </c>
      <c r="AN220">
        <f t="shared" si="397"/>
        <v>0.99881742072920499</v>
      </c>
      <c r="AO220" t="s">
        <v>137</v>
      </c>
      <c r="AP220">
        <f t="shared" si="398"/>
        <v>10.070193877089952</v>
      </c>
      <c r="AQ220">
        <f t="shared" si="399"/>
        <v>10</v>
      </c>
      <c r="AR220">
        <f t="shared" si="400"/>
        <v>4</v>
      </c>
      <c r="AS220">
        <f t="shared" si="401"/>
        <v>12</v>
      </c>
      <c r="AT220">
        <f t="shared" si="402"/>
        <v>0.17575803946939283</v>
      </c>
      <c r="AU220">
        <f t="shared" si="403"/>
        <v>9.2544961610299019</v>
      </c>
      <c r="AV220" s="18">
        <f t="shared" si="371"/>
        <v>0.61696641073532676</v>
      </c>
      <c r="AW220">
        <f t="shared" si="404"/>
        <v>0.16152142862314714</v>
      </c>
      <c r="AX220">
        <f t="shared" si="405"/>
        <v>3.9876908489504408</v>
      </c>
      <c r="AY220" t="str">
        <f t="shared" si="406"/>
        <v>POSITIF</v>
      </c>
      <c r="AZ220">
        <f t="shared" si="407"/>
        <v>3</v>
      </c>
      <c r="BA220">
        <f t="shared" si="408"/>
        <v>59</v>
      </c>
      <c r="BB220">
        <f t="shared" si="409"/>
        <v>15</v>
      </c>
      <c r="BC220">
        <f t="shared" si="410"/>
        <v>6.9598334865833056E-2</v>
      </c>
      <c r="BD220">
        <f t="shared" si="411"/>
        <v>-1.5832676188256727</v>
      </c>
      <c r="BE220">
        <f t="shared" si="412"/>
        <v>-0.12222152900771403</v>
      </c>
      <c r="BF220">
        <f t="shared" si="413"/>
        <v>1.9428132568574878</v>
      </c>
      <c r="BG220">
        <f t="shared" si="414"/>
        <v>-91.145813529225933</v>
      </c>
      <c r="BH220">
        <f t="shared" si="415"/>
        <v>0.61696641073532676</v>
      </c>
      <c r="BI220">
        <f t="shared" si="416"/>
        <v>88.854186470774067</v>
      </c>
      <c r="BJ220">
        <f t="shared" si="417"/>
        <v>88</v>
      </c>
      <c r="BK220">
        <f t="shared" si="418"/>
        <v>51</v>
      </c>
      <c r="BL220">
        <f t="shared" si="419"/>
        <v>15</v>
      </c>
      <c r="BM220">
        <f t="shared" si="420"/>
        <v>-28.777910443435932</v>
      </c>
      <c r="BN220" t="str">
        <f t="shared" si="421"/>
        <v>NEGATIF</v>
      </c>
      <c r="BO220">
        <f t="shared" si="422"/>
        <v>28</v>
      </c>
      <c r="BP220">
        <f t="shared" si="423"/>
        <v>46</v>
      </c>
      <c r="BQ220">
        <f t="shared" si="424"/>
        <v>40</v>
      </c>
    </row>
    <row r="221" spans="1:69">
      <c r="A221">
        <f t="shared" si="425"/>
        <v>-7.0027777777777782</v>
      </c>
      <c r="B221">
        <f t="shared" si="429"/>
        <v>111.315</v>
      </c>
      <c r="C221">
        <f>INT(G3/15)</f>
        <v>7</v>
      </c>
      <c r="D221">
        <f>L3</f>
        <v>2014</v>
      </c>
      <c r="E221">
        <f>L2</f>
        <v>3</v>
      </c>
      <c r="F221">
        <f>L4+1</f>
        <v>31</v>
      </c>
      <c r="H221">
        <v>4</v>
      </c>
      <c r="I221">
        <v>0</v>
      </c>
      <c r="J221">
        <f t="shared" si="337"/>
        <v>4</v>
      </c>
      <c r="L221">
        <f t="shared" si="372"/>
        <v>20</v>
      </c>
      <c r="M221">
        <f t="shared" si="373"/>
        <v>-13</v>
      </c>
      <c r="N221">
        <f t="shared" si="374"/>
        <v>2456747.375</v>
      </c>
      <c r="O221">
        <f t="shared" si="430"/>
        <v>7.9452092914123363E-4</v>
      </c>
      <c r="P221">
        <f t="shared" si="426"/>
        <v>2456747.3757945211</v>
      </c>
      <c r="Q221">
        <f t="shared" si="427"/>
        <v>0.14243328663986496</v>
      </c>
      <c r="R221">
        <f t="shared" si="375"/>
        <v>8.1740341791946776</v>
      </c>
      <c r="S221">
        <f t="shared" si="376"/>
        <v>84.992150142817081</v>
      </c>
      <c r="T221">
        <f t="shared" si="377"/>
        <v>1.9097816419107634</v>
      </c>
      <c r="U221">
        <f t="shared" si="378"/>
        <v>0.1426638095974993</v>
      </c>
      <c r="V221">
        <f t="shared" si="379"/>
        <v>1.4833928583415268</v>
      </c>
      <c r="W221">
        <f t="shared" si="380"/>
        <v>1.6702617801961125E-2</v>
      </c>
      <c r="X221">
        <f t="shared" si="381"/>
        <v>10.083815821105441</v>
      </c>
      <c r="Y221">
        <f t="shared" si="382"/>
        <v>86.90193178472785</v>
      </c>
      <c r="Z221">
        <f t="shared" si="383"/>
        <v>1.5167248359870131</v>
      </c>
      <c r="AA221">
        <f t="shared" si="384"/>
        <v>209.55913567886361</v>
      </c>
      <c r="AB221">
        <f t="shared" si="385"/>
        <v>3.6574968952296922</v>
      </c>
      <c r="AC221">
        <f t="shared" si="386"/>
        <v>23.437438883326877</v>
      </c>
      <c r="AD221">
        <f t="shared" si="387"/>
        <v>-2.071010487522906E-3</v>
      </c>
      <c r="AE221">
        <f t="shared" si="388"/>
        <v>23.435367872839354</v>
      </c>
      <c r="AF221">
        <f t="shared" si="389"/>
        <v>2456747.5</v>
      </c>
      <c r="AG221">
        <f t="shared" si="390"/>
        <v>0.14243668720054756</v>
      </c>
      <c r="AH221">
        <f t="shared" si="391"/>
        <v>12.552736623304554</v>
      </c>
      <c r="AI221">
        <f t="shared" si="392"/>
        <v>9.5445228952545538</v>
      </c>
      <c r="AJ221">
        <f t="shared" si="393"/>
        <v>0.40902433079714651</v>
      </c>
      <c r="AK221">
        <f t="shared" si="394"/>
        <v>16.965522895254555</v>
      </c>
      <c r="AL221">
        <f t="shared" si="395"/>
        <v>245.21886014823625</v>
      </c>
      <c r="AM221">
        <f t="shared" si="396"/>
        <v>4.2798764975742332</v>
      </c>
      <c r="AN221">
        <f t="shared" si="397"/>
        <v>0.99882040966286534</v>
      </c>
      <c r="AO221" t="s">
        <v>137</v>
      </c>
      <c r="AP221">
        <f t="shared" si="398"/>
        <v>10.080483898365324</v>
      </c>
      <c r="AQ221">
        <f t="shared" si="399"/>
        <v>10</v>
      </c>
      <c r="AR221">
        <f t="shared" si="400"/>
        <v>4</v>
      </c>
      <c r="AS221">
        <f t="shared" si="401"/>
        <v>49</v>
      </c>
      <c r="AT221">
        <f t="shared" si="402"/>
        <v>0.17593763422074835</v>
      </c>
      <c r="AU221">
        <f t="shared" si="403"/>
        <v>9.263983280582071</v>
      </c>
      <c r="AV221" s="18">
        <f t="shared" si="371"/>
        <v>0.61759888537213803</v>
      </c>
      <c r="AW221">
        <f t="shared" si="404"/>
        <v>0.16168701009586281</v>
      </c>
      <c r="AX221">
        <f t="shared" si="405"/>
        <v>3.9917300094031649</v>
      </c>
      <c r="AY221" t="str">
        <f t="shared" si="406"/>
        <v>POSITIF</v>
      </c>
      <c r="AZ221">
        <f t="shared" si="407"/>
        <v>3</v>
      </c>
      <c r="BA221">
        <f t="shared" si="408"/>
        <v>59</v>
      </c>
      <c r="BB221">
        <f t="shared" si="409"/>
        <v>30</v>
      </c>
      <c r="BC221">
        <f t="shared" si="410"/>
        <v>6.9668831514749438E-2</v>
      </c>
      <c r="BD221">
        <f t="shared" si="411"/>
        <v>-1.5907945454937853</v>
      </c>
      <c r="BE221">
        <f t="shared" si="412"/>
        <v>-0.12222152900771403</v>
      </c>
      <c r="BF221">
        <f t="shared" si="413"/>
        <v>1.9428132568574878</v>
      </c>
      <c r="BG221">
        <f t="shared" si="414"/>
        <v>-91.569818997689666</v>
      </c>
      <c r="BH221">
        <f t="shared" si="415"/>
        <v>0.61759888537213803</v>
      </c>
      <c r="BI221">
        <f t="shared" si="416"/>
        <v>88.430181002310334</v>
      </c>
      <c r="BJ221">
        <f t="shared" si="417"/>
        <v>88</v>
      </c>
      <c r="BK221">
        <f t="shared" si="418"/>
        <v>25</v>
      </c>
      <c r="BL221">
        <f t="shared" si="419"/>
        <v>48</v>
      </c>
      <c r="BM221">
        <f t="shared" si="420"/>
        <v>-25.056021197253166</v>
      </c>
      <c r="BN221" t="str">
        <f t="shared" si="421"/>
        <v>NEGATIF</v>
      </c>
      <c r="BO221">
        <f t="shared" si="422"/>
        <v>25</v>
      </c>
      <c r="BP221">
        <f t="shared" si="423"/>
        <v>3</v>
      </c>
      <c r="BQ221">
        <f t="shared" si="424"/>
        <v>21</v>
      </c>
    </row>
    <row r="222" spans="1:69">
      <c r="A222">
        <f t="shared" si="425"/>
        <v>-7.0027777777777782</v>
      </c>
      <c r="B222">
        <f t="shared" si="429"/>
        <v>111.315</v>
      </c>
      <c r="C222">
        <f>INT(G3/15)</f>
        <v>7</v>
      </c>
      <c r="D222">
        <f>L3</f>
        <v>2014</v>
      </c>
      <c r="E222">
        <f>L2</f>
        <v>3</v>
      </c>
      <c r="F222">
        <f>L4+1</f>
        <v>31</v>
      </c>
      <c r="H222">
        <v>4</v>
      </c>
      <c r="I222">
        <v>15</v>
      </c>
      <c r="J222">
        <f t="shared" si="337"/>
        <v>4.25</v>
      </c>
      <c r="L222">
        <f t="shared" si="372"/>
        <v>20</v>
      </c>
      <c r="M222">
        <f t="shared" si="373"/>
        <v>-13</v>
      </c>
      <c r="N222">
        <f t="shared" si="374"/>
        <v>2456747.385416667</v>
      </c>
      <c r="O222">
        <f t="shared" si="430"/>
        <v>7.9452092914123363E-4</v>
      </c>
      <c r="P222">
        <f t="shared" si="426"/>
        <v>2456747.386211188</v>
      </c>
      <c r="Q222">
        <f t="shared" si="427"/>
        <v>0.14243357183266378</v>
      </c>
      <c r="R222">
        <f t="shared" si="375"/>
        <v>8.1843013394936861</v>
      </c>
      <c r="S222">
        <f t="shared" si="376"/>
        <v>85.002416812726551</v>
      </c>
      <c r="T222">
        <f t="shared" si="377"/>
        <v>1.9098044817969755</v>
      </c>
      <c r="U222">
        <f t="shared" si="378"/>
        <v>0.14284300534954705</v>
      </c>
      <c r="V222">
        <f t="shared" si="379"/>
        <v>1.4835720455346626</v>
      </c>
      <c r="W222">
        <f t="shared" si="380"/>
        <v>1.670261778998303E-2</v>
      </c>
      <c r="X222">
        <f t="shared" si="381"/>
        <v>10.094105821290661</v>
      </c>
      <c r="Y222">
        <f t="shared" si="382"/>
        <v>86.912221294523533</v>
      </c>
      <c r="Z222">
        <f t="shared" si="383"/>
        <v>1.5169044218113641</v>
      </c>
      <c r="AA222">
        <f t="shared" si="384"/>
        <v>209.55858407713035</v>
      </c>
      <c r="AB222">
        <f t="shared" si="385"/>
        <v>3.6574872679632873</v>
      </c>
      <c r="AC222">
        <f t="shared" si="386"/>
        <v>23.437438879618181</v>
      </c>
      <c r="AD222">
        <f t="shared" si="387"/>
        <v>-2.0710386065853513E-3</v>
      </c>
      <c r="AE222">
        <f t="shared" si="388"/>
        <v>23.435367841011598</v>
      </c>
      <c r="AF222">
        <f t="shared" si="389"/>
        <v>2456747.5</v>
      </c>
      <c r="AG222">
        <f t="shared" si="390"/>
        <v>0.14243668720054756</v>
      </c>
      <c r="AH222">
        <f t="shared" si="391"/>
        <v>12.552736623304554</v>
      </c>
      <c r="AI222">
        <f t="shared" si="392"/>
        <v>9.7952073725920545</v>
      </c>
      <c r="AJ222">
        <f t="shared" si="393"/>
        <v>0.40902433024164736</v>
      </c>
      <c r="AK222">
        <f t="shared" si="394"/>
        <v>17.216207372592056</v>
      </c>
      <c r="AL222">
        <f t="shared" si="395"/>
        <v>248.96964015175118</v>
      </c>
      <c r="AM222">
        <f t="shared" si="396"/>
        <v>4.3453399581535326</v>
      </c>
      <c r="AN222">
        <f t="shared" si="397"/>
        <v>0.99882339862570824</v>
      </c>
      <c r="AO222" t="s">
        <v>137</v>
      </c>
      <c r="AP222">
        <f t="shared" si="398"/>
        <v>10.090773858521526</v>
      </c>
      <c r="AQ222">
        <f t="shared" si="399"/>
        <v>10</v>
      </c>
      <c r="AR222">
        <f t="shared" si="400"/>
        <v>5</v>
      </c>
      <c r="AS222">
        <f t="shared" si="401"/>
        <v>26</v>
      </c>
      <c r="AT222">
        <f t="shared" si="402"/>
        <v>0.1761172279053731</v>
      </c>
      <c r="AU222">
        <f t="shared" si="403"/>
        <v>9.2734704371296761</v>
      </c>
      <c r="AV222" s="18">
        <f t="shared" si="371"/>
        <v>0.61823136247531174</v>
      </c>
      <c r="AW222">
        <f t="shared" si="404"/>
        <v>0.16185259221427065</v>
      </c>
      <c r="AX222">
        <f t="shared" si="405"/>
        <v>3.9957690367627201</v>
      </c>
      <c r="AY222" t="str">
        <f t="shared" si="406"/>
        <v>POSITIF</v>
      </c>
      <c r="AZ222">
        <f t="shared" si="407"/>
        <v>3</v>
      </c>
      <c r="BA222">
        <f t="shared" si="408"/>
        <v>59</v>
      </c>
      <c r="BB222">
        <f t="shared" si="409"/>
        <v>44</v>
      </c>
      <c r="BC222">
        <f t="shared" si="410"/>
        <v>6.9739325840751806E-2</v>
      </c>
      <c r="BD222">
        <f t="shared" si="411"/>
        <v>-1.5981948369649386</v>
      </c>
      <c r="BE222">
        <f t="shared" si="412"/>
        <v>-0.12222152900771403</v>
      </c>
      <c r="BF222">
        <f t="shared" si="413"/>
        <v>1.9428132568574878</v>
      </c>
      <c r="BG222">
        <f t="shared" si="414"/>
        <v>-91.990617656254472</v>
      </c>
      <c r="BH222">
        <f t="shared" si="415"/>
        <v>0.61823136247531174</v>
      </c>
      <c r="BI222">
        <f t="shared" si="416"/>
        <v>88.009382343745528</v>
      </c>
      <c r="BJ222">
        <f t="shared" si="417"/>
        <v>88</v>
      </c>
      <c r="BK222">
        <f t="shared" si="418"/>
        <v>0</v>
      </c>
      <c r="BL222">
        <f t="shared" si="419"/>
        <v>33</v>
      </c>
      <c r="BM222">
        <f t="shared" si="420"/>
        <v>-21.334691873345598</v>
      </c>
      <c r="BN222" t="str">
        <f t="shared" si="421"/>
        <v>NEGATIF</v>
      </c>
      <c r="BO222">
        <f t="shared" si="422"/>
        <v>21</v>
      </c>
      <c r="BP222">
        <f t="shared" si="423"/>
        <v>20</v>
      </c>
      <c r="BQ222">
        <f t="shared" si="424"/>
        <v>4</v>
      </c>
    </row>
    <row r="223" spans="1:69">
      <c r="A223">
        <f t="shared" si="425"/>
        <v>-7.0027777777777782</v>
      </c>
      <c r="B223">
        <f t="shared" si="429"/>
        <v>111.315</v>
      </c>
      <c r="C223">
        <f>INT(G3/15)</f>
        <v>7</v>
      </c>
      <c r="D223">
        <f>L3</f>
        <v>2014</v>
      </c>
      <c r="E223">
        <f>L2</f>
        <v>3</v>
      </c>
      <c r="F223">
        <f>L4+1</f>
        <v>31</v>
      </c>
      <c r="H223">
        <v>4</v>
      </c>
      <c r="I223">
        <v>30</v>
      </c>
      <c r="J223">
        <f t="shared" si="337"/>
        <v>4.5</v>
      </c>
      <c r="L223">
        <f t="shared" si="372"/>
        <v>20</v>
      </c>
      <c r="M223">
        <f t="shared" si="373"/>
        <v>-13</v>
      </c>
      <c r="N223">
        <f t="shared" si="374"/>
        <v>2456747.3958333335</v>
      </c>
      <c r="O223">
        <f t="shared" si="430"/>
        <v>7.9452092914123363E-4</v>
      </c>
      <c r="P223">
        <f t="shared" si="426"/>
        <v>2456747.3966278546</v>
      </c>
      <c r="Q223">
        <f t="shared" si="427"/>
        <v>0.14243385702544986</v>
      </c>
      <c r="R223">
        <f t="shared" si="375"/>
        <v>8.1945684993343093</v>
      </c>
      <c r="S223">
        <f t="shared" si="376"/>
        <v>85.012683482177636</v>
      </c>
      <c r="T223">
        <f t="shared" si="377"/>
        <v>1.9098272601037687</v>
      </c>
      <c r="U223">
        <f t="shared" si="378"/>
        <v>0.14302220109359445</v>
      </c>
      <c r="V223">
        <f t="shared" si="379"/>
        <v>1.4837512327197979</v>
      </c>
      <c r="W223">
        <f t="shared" si="380"/>
        <v>1.6702617778004931E-2</v>
      </c>
      <c r="X223">
        <f t="shared" si="381"/>
        <v>10.104395759438077</v>
      </c>
      <c r="Y223">
        <f t="shared" si="382"/>
        <v>86.922510742281403</v>
      </c>
      <c r="Z223">
        <f t="shared" si="383"/>
        <v>1.5170840065529507</v>
      </c>
      <c r="AA223">
        <f t="shared" si="384"/>
        <v>209.5580324754217</v>
      </c>
      <c r="AB223">
        <f t="shared" si="385"/>
        <v>3.6574776406973117</v>
      </c>
      <c r="AC223">
        <f t="shared" si="386"/>
        <v>23.437438875909486</v>
      </c>
      <c r="AD223">
        <f t="shared" si="387"/>
        <v>-2.0710667449532578E-3</v>
      </c>
      <c r="AE223">
        <f t="shared" si="388"/>
        <v>23.435367809164532</v>
      </c>
      <c r="AF223">
        <f t="shared" si="389"/>
        <v>2456747.5</v>
      </c>
      <c r="AG223">
        <f t="shared" si="390"/>
        <v>0.14243668720054756</v>
      </c>
      <c r="AH223">
        <f t="shared" si="391"/>
        <v>12.552736623304554</v>
      </c>
      <c r="AI223">
        <f t="shared" si="392"/>
        <v>10.045891849929554</v>
      </c>
      <c r="AJ223">
        <f t="shared" si="393"/>
        <v>0.40902432968581121</v>
      </c>
      <c r="AK223">
        <f t="shared" si="394"/>
        <v>17.466891849929553</v>
      </c>
      <c r="AL223">
        <f t="shared" si="395"/>
        <v>252.72042011902627</v>
      </c>
      <c r="AM223">
        <f t="shared" si="396"/>
        <v>4.4108034181003282</v>
      </c>
      <c r="AN223">
        <f t="shared" si="397"/>
        <v>0.99882638761737064</v>
      </c>
      <c r="AO223" t="s">
        <v>137</v>
      </c>
      <c r="AP223">
        <f t="shared" si="398"/>
        <v>10.101063756639707</v>
      </c>
      <c r="AQ223">
        <f t="shared" si="399"/>
        <v>10</v>
      </c>
      <c r="AR223">
        <f t="shared" si="400"/>
        <v>6</v>
      </c>
      <c r="AS223">
        <f t="shared" si="401"/>
        <v>3</v>
      </c>
      <c r="AT223">
        <f t="shared" si="402"/>
        <v>0.17629682050723014</v>
      </c>
      <c r="AU223">
        <f t="shared" si="403"/>
        <v>9.2829576299170267</v>
      </c>
      <c r="AV223" s="18">
        <f t="shared" si="371"/>
        <v>0.61886384199446842</v>
      </c>
      <c r="AW223">
        <f t="shared" si="404"/>
        <v>0.16201817496518139</v>
      </c>
      <c r="AX223">
        <f t="shared" si="405"/>
        <v>3.9998079305585712</v>
      </c>
      <c r="AY223" t="str">
        <f t="shared" si="406"/>
        <v>POSITIF</v>
      </c>
      <c r="AZ223">
        <f t="shared" si="407"/>
        <v>3</v>
      </c>
      <c r="BA223">
        <f t="shared" si="408"/>
        <v>59</v>
      </c>
      <c r="BB223">
        <f t="shared" si="409"/>
        <v>59</v>
      </c>
      <c r="BC223">
        <f t="shared" si="410"/>
        <v>6.9809817835627785E-2</v>
      </c>
      <c r="BD223">
        <f t="shared" si="411"/>
        <v>-1.6055391590448698</v>
      </c>
      <c r="BE223">
        <f t="shared" si="412"/>
        <v>-0.12222152900771403</v>
      </c>
      <c r="BF223">
        <f t="shared" si="413"/>
        <v>1.9428132568574878</v>
      </c>
      <c r="BG223">
        <f t="shared" si="414"/>
        <v>-92.411885090496042</v>
      </c>
      <c r="BH223">
        <f t="shared" si="415"/>
        <v>0.61886384199446842</v>
      </c>
      <c r="BI223">
        <f t="shared" si="416"/>
        <v>87.588114909503958</v>
      </c>
      <c r="BJ223">
        <f t="shared" si="417"/>
        <v>87</v>
      </c>
      <c r="BK223">
        <f t="shared" si="418"/>
        <v>35</v>
      </c>
      <c r="BL223">
        <f t="shared" si="419"/>
        <v>17</v>
      </c>
      <c r="BM223">
        <f t="shared" si="420"/>
        <v>-17.614121052397731</v>
      </c>
      <c r="BN223" t="str">
        <f t="shared" si="421"/>
        <v>NEGATIF</v>
      </c>
      <c r="BO223">
        <f t="shared" si="422"/>
        <v>17</v>
      </c>
      <c r="BP223">
        <f t="shared" si="423"/>
        <v>36</v>
      </c>
      <c r="BQ223">
        <f t="shared" si="424"/>
        <v>50</v>
      </c>
    </row>
    <row r="224" spans="1:69">
      <c r="A224">
        <f t="shared" si="425"/>
        <v>-7.0027777777777782</v>
      </c>
      <c r="B224">
        <f t="shared" si="429"/>
        <v>111.315</v>
      </c>
      <c r="C224">
        <f>INT(G3/15)</f>
        <v>7</v>
      </c>
      <c r="D224">
        <f>L3</f>
        <v>2014</v>
      </c>
      <c r="E224">
        <f>L2</f>
        <v>3</v>
      </c>
      <c r="F224">
        <f>L4+1</f>
        <v>31</v>
      </c>
      <c r="H224">
        <v>4</v>
      </c>
      <c r="I224">
        <v>45</v>
      </c>
      <c r="J224">
        <f t="shared" si="337"/>
        <v>4.75</v>
      </c>
      <c r="L224">
        <f t="shared" si="372"/>
        <v>20</v>
      </c>
      <c r="M224">
        <f t="shared" si="373"/>
        <v>-13</v>
      </c>
      <c r="N224">
        <f t="shared" si="374"/>
        <v>2456747.40625</v>
      </c>
      <c r="O224">
        <f t="shared" si="430"/>
        <v>7.9452092914123363E-4</v>
      </c>
      <c r="P224">
        <f t="shared" si="426"/>
        <v>2456747.4070445211</v>
      </c>
      <c r="Q224">
        <f t="shared" si="427"/>
        <v>0.14243414221823592</v>
      </c>
      <c r="R224">
        <f t="shared" si="375"/>
        <v>8.2048356591731135</v>
      </c>
      <c r="S224">
        <f t="shared" si="376"/>
        <v>85.02295015162872</v>
      </c>
      <c r="T224">
        <f t="shared" si="377"/>
        <v>1.9098499768321209</v>
      </c>
      <c r="U224">
        <f t="shared" si="378"/>
        <v>0.14320139683761013</v>
      </c>
      <c r="V224">
        <f t="shared" si="379"/>
        <v>1.4839304199049332</v>
      </c>
      <c r="W224">
        <f t="shared" si="380"/>
        <v>1.6702617766026835E-2</v>
      </c>
      <c r="X224">
        <f t="shared" si="381"/>
        <v>10.114685636005234</v>
      </c>
      <c r="Y224">
        <f t="shared" si="382"/>
        <v>86.93280012846084</v>
      </c>
      <c r="Z224">
        <f t="shared" si="383"/>
        <v>1.5172635902197911</v>
      </c>
      <c r="AA224">
        <f t="shared" si="384"/>
        <v>209.5574808737131</v>
      </c>
      <c r="AB224">
        <f t="shared" si="385"/>
        <v>3.6574680134313371</v>
      </c>
      <c r="AC224">
        <f t="shared" si="386"/>
        <v>23.43743887220079</v>
      </c>
      <c r="AD224">
        <f t="shared" si="387"/>
        <v>-2.0710949026258208E-3</v>
      </c>
      <c r="AE224">
        <f t="shared" si="388"/>
        <v>23.435367777298165</v>
      </c>
      <c r="AF224">
        <f t="shared" si="389"/>
        <v>2456747.5</v>
      </c>
      <c r="AG224">
        <f t="shared" si="390"/>
        <v>0.14243668720054756</v>
      </c>
      <c r="AH224">
        <f t="shared" si="391"/>
        <v>12.552736623304554</v>
      </c>
      <c r="AI224">
        <f t="shared" si="392"/>
        <v>10.296576327267054</v>
      </c>
      <c r="AJ224">
        <f t="shared" si="393"/>
        <v>0.40902432912963821</v>
      </c>
      <c r="AK224">
        <f t="shared" si="394"/>
        <v>17.717576327267054</v>
      </c>
      <c r="AL224">
        <f t="shared" si="395"/>
        <v>256.47120004954837</v>
      </c>
      <c r="AM224">
        <f t="shared" si="396"/>
        <v>4.4762668774056635</v>
      </c>
      <c r="AN224">
        <f t="shared" si="397"/>
        <v>0.99882937663788918</v>
      </c>
      <c r="AO224" t="s">
        <v>137</v>
      </c>
      <c r="AP224">
        <f t="shared" si="398"/>
        <v>10.111353593177411</v>
      </c>
      <c r="AQ224">
        <f t="shared" si="399"/>
        <v>10</v>
      </c>
      <c r="AR224">
        <f t="shared" si="400"/>
        <v>6</v>
      </c>
      <c r="AS224">
        <f t="shared" si="401"/>
        <v>40</v>
      </c>
      <c r="AT224">
        <f t="shared" si="402"/>
        <v>0.17647641203430506</v>
      </c>
      <c r="AU224">
        <f t="shared" si="403"/>
        <v>9.2924448594574258</v>
      </c>
      <c r="AV224" s="18">
        <f t="shared" si="371"/>
        <v>0.61949632396382837</v>
      </c>
      <c r="AW224">
        <f t="shared" si="404"/>
        <v>0.16218375835755383</v>
      </c>
      <c r="AX224">
        <f t="shared" si="405"/>
        <v>4.0038466908604589</v>
      </c>
      <c r="AY224" t="str">
        <f t="shared" si="406"/>
        <v>POSITIF</v>
      </c>
      <c r="AZ224">
        <f t="shared" si="407"/>
        <v>4</v>
      </c>
      <c r="BA224">
        <f t="shared" si="408"/>
        <v>0</v>
      </c>
      <c r="BB224">
        <f t="shared" si="409"/>
        <v>13</v>
      </c>
      <c r="BC224">
        <f t="shared" si="410"/>
        <v>6.9880307500594568E-2</v>
      </c>
      <c r="BD224">
        <f t="shared" si="411"/>
        <v>-1.6128916628038139</v>
      </c>
      <c r="BE224">
        <f t="shared" si="412"/>
        <v>-0.12222152900771403</v>
      </c>
      <c r="BF224">
        <f t="shared" si="413"/>
        <v>1.9428132568574878</v>
      </c>
      <c r="BG224">
        <f t="shared" si="414"/>
        <v>-92.837081855208936</v>
      </c>
      <c r="BH224">
        <f t="shared" si="415"/>
        <v>0.61949632396382837</v>
      </c>
      <c r="BI224">
        <f t="shared" si="416"/>
        <v>87.162918144791064</v>
      </c>
      <c r="BJ224">
        <f t="shared" si="417"/>
        <v>87</v>
      </c>
      <c r="BK224">
        <f t="shared" si="418"/>
        <v>9</v>
      </c>
      <c r="BL224">
        <f t="shared" si="419"/>
        <v>46</v>
      </c>
      <c r="BM224">
        <f t="shared" si="420"/>
        <v>-13.894509314616581</v>
      </c>
      <c r="BN224" t="str">
        <f t="shared" si="421"/>
        <v>NEGATIF</v>
      </c>
      <c r="BO224">
        <f t="shared" si="422"/>
        <v>13</v>
      </c>
      <c r="BP224">
        <f t="shared" si="423"/>
        <v>53</v>
      </c>
      <c r="BQ224">
        <f t="shared" si="424"/>
        <v>40</v>
      </c>
    </row>
    <row r="225" spans="1:69">
      <c r="A225">
        <f t="shared" si="425"/>
        <v>-7.0027777777777782</v>
      </c>
      <c r="B225">
        <f t="shared" si="429"/>
        <v>111.315</v>
      </c>
      <c r="C225">
        <f>INT(G3/15)</f>
        <v>7</v>
      </c>
      <c r="D225">
        <f>L3</f>
        <v>2014</v>
      </c>
      <c r="E225">
        <f>L2</f>
        <v>3</v>
      </c>
      <c r="F225">
        <f>L4+1</f>
        <v>31</v>
      </c>
      <c r="H225">
        <v>5</v>
      </c>
      <c r="I225">
        <v>0</v>
      </c>
      <c r="J225">
        <f t="shared" si="337"/>
        <v>5</v>
      </c>
      <c r="L225">
        <f t="shared" si="372"/>
        <v>20</v>
      </c>
      <c r="M225">
        <f t="shared" si="373"/>
        <v>-13</v>
      </c>
      <c r="N225">
        <f t="shared" si="374"/>
        <v>2456747.416666667</v>
      </c>
      <c r="O225">
        <f t="shared" si="430"/>
        <v>7.9452092914123363E-4</v>
      </c>
      <c r="P225">
        <f t="shared" si="426"/>
        <v>2456747.417461188</v>
      </c>
      <c r="Q225">
        <f t="shared" si="427"/>
        <v>0.14243442741103476</v>
      </c>
      <c r="R225">
        <f t="shared" si="375"/>
        <v>8.2151028194730316</v>
      </c>
      <c r="S225">
        <f t="shared" si="376"/>
        <v>85.033216821539099</v>
      </c>
      <c r="T225">
        <f t="shared" si="377"/>
        <v>1.9098726319830017</v>
      </c>
      <c r="U225">
        <f t="shared" si="378"/>
        <v>0.14338059258967373</v>
      </c>
      <c r="V225">
        <f t="shared" si="379"/>
        <v>1.4841096070980848</v>
      </c>
      <c r="W225">
        <f t="shared" si="380"/>
        <v>1.6702617754048736E-2</v>
      </c>
      <c r="X225">
        <f t="shared" si="381"/>
        <v>10.124975451456033</v>
      </c>
      <c r="Y225">
        <f t="shared" si="382"/>
        <v>86.943089453522106</v>
      </c>
      <c r="Z225">
        <f t="shared" si="383"/>
        <v>1.5174431728199183</v>
      </c>
      <c r="AA225">
        <f t="shared" si="384"/>
        <v>209.55692927197973</v>
      </c>
      <c r="AB225">
        <f t="shared" si="385"/>
        <v>3.6574583861649299</v>
      </c>
      <c r="AC225">
        <f t="shared" si="386"/>
        <v>23.437438868492094</v>
      </c>
      <c r="AD225">
        <f t="shared" si="387"/>
        <v>-2.0711230796022512E-3</v>
      </c>
      <c r="AE225">
        <f t="shared" si="388"/>
        <v>23.435367745412492</v>
      </c>
      <c r="AF225">
        <f t="shared" si="389"/>
        <v>2456747.5</v>
      </c>
      <c r="AG225">
        <f t="shared" si="390"/>
        <v>0.14243668720054756</v>
      </c>
      <c r="AH225">
        <f t="shared" si="391"/>
        <v>12.552736623304554</v>
      </c>
      <c r="AI225">
        <f t="shared" si="392"/>
        <v>10.547260804604555</v>
      </c>
      <c r="AJ225">
        <f t="shared" si="393"/>
        <v>0.4090243285731282</v>
      </c>
      <c r="AK225">
        <f t="shared" si="394"/>
        <v>17.968260804604554</v>
      </c>
      <c r="AL225">
        <f t="shared" si="395"/>
        <v>260.22197994279827</v>
      </c>
      <c r="AM225">
        <f t="shared" si="396"/>
        <v>4.5417303360604757</v>
      </c>
      <c r="AN225">
        <f t="shared" si="397"/>
        <v>0.99883236568730105</v>
      </c>
      <c r="AO225" t="s">
        <v>137</v>
      </c>
      <c r="AP225">
        <f t="shared" si="398"/>
        <v>10.121643368598535</v>
      </c>
      <c r="AQ225">
        <f t="shared" si="399"/>
        <v>10</v>
      </c>
      <c r="AR225">
        <f t="shared" si="400"/>
        <v>7</v>
      </c>
      <c r="AS225">
        <f t="shared" si="401"/>
        <v>17</v>
      </c>
      <c r="AT225">
        <f t="shared" si="402"/>
        <v>0.17665600249469449</v>
      </c>
      <c r="AU225">
        <f t="shared" si="403"/>
        <v>9.3019321262700565</v>
      </c>
      <c r="AV225" s="18">
        <f t="shared" si="371"/>
        <v>0.62012880841800377</v>
      </c>
      <c r="AW225">
        <f t="shared" si="404"/>
        <v>0.1623493424004494</v>
      </c>
      <c r="AX225">
        <f t="shared" si="405"/>
        <v>4.0078853177405973</v>
      </c>
      <c r="AY225" t="str">
        <f t="shared" si="406"/>
        <v>POSITIF</v>
      </c>
      <c r="AZ225">
        <f t="shared" si="407"/>
        <v>4</v>
      </c>
      <c r="BA225">
        <f t="shared" si="408"/>
        <v>0</v>
      </c>
      <c r="BB225">
        <f t="shared" si="409"/>
        <v>28</v>
      </c>
      <c r="BC225">
        <f t="shared" si="410"/>
        <v>6.9950794836912522E-2</v>
      </c>
      <c r="BD225">
        <f t="shared" si="411"/>
        <v>-1.6203127463168816</v>
      </c>
      <c r="BE225">
        <f t="shared" si="412"/>
        <v>-0.12222152900771403</v>
      </c>
      <c r="BF225">
        <f t="shared" si="413"/>
        <v>1.9428132568574878</v>
      </c>
      <c r="BG225">
        <f t="shared" si="414"/>
        <v>-93.269585135745288</v>
      </c>
      <c r="BH225">
        <f t="shared" si="415"/>
        <v>0.62012880841800377</v>
      </c>
      <c r="BI225">
        <f t="shared" si="416"/>
        <v>86.730414864254712</v>
      </c>
      <c r="BJ225">
        <f t="shared" si="417"/>
        <v>86</v>
      </c>
      <c r="BK225">
        <f t="shared" si="418"/>
        <v>43</v>
      </c>
      <c r="BL225">
        <f t="shared" si="419"/>
        <v>49</v>
      </c>
      <c r="BM225">
        <f t="shared" si="420"/>
        <v>-10.176065792026266</v>
      </c>
      <c r="BN225" t="str">
        <f t="shared" si="421"/>
        <v>NEGATIF</v>
      </c>
      <c r="BO225">
        <f t="shared" si="422"/>
        <v>10</v>
      </c>
      <c r="BP225">
        <f t="shared" si="423"/>
        <v>10</v>
      </c>
      <c r="BQ225">
        <f t="shared" si="424"/>
        <v>33</v>
      </c>
    </row>
    <row r="226" spans="1:69">
      <c r="A226">
        <f t="shared" si="425"/>
        <v>-7.0027777777777782</v>
      </c>
      <c r="B226">
        <f t="shared" si="429"/>
        <v>111.315</v>
      </c>
      <c r="C226">
        <f>INT(G3/15)</f>
        <v>7</v>
      </c>
      <c r="D226">
        <f>L3</f>
        <v>2014</v>
      </c>
      <c r="E226">
        <f>L2</f>
        <v>3</v>
      </c>
      <c r="F226">
        <f>L4+1</f>
        <v>31</v>
      </c>
      <c r="H226">
        <v>5</v>
      </c>
      <c r="I226">
        <v>15</v>
      </c>
      <c r="J226">
        <f t="shared" si="337"/>
        <v>5.25</v>
      </c>
      <c r="L226">
        <f t="shared" si="372"/>
        <v>20</v>
      </c>
      <c r="M226">
        <f t="shared" si="373"/>
        <v>-13</v>
      </c>
      <c r="N226">
        <f t="shared" si="374"/>
        <v>2456747.4270833335</v>
      </c>
      <c r="O226">
        <f t="shared" si="430"/>
        <v>7.9452092914123363E-4</v>
      </c>
      <c r="P226">
        <f t="shared" si="426"/>
        <v>2456747.4278778546</v>
      </c>
      <c r="Q226">
        <f t="shared" si="427"/>
        <v>0.14243471260382082</v>
      </c>
      <c r="R226">
        <f t="shared" si="375"/>
        <v>8.2253699793127453</v>
      </c>
      <c r="S226">
        <f t="shared" si="376"/>
        <v>85.043483490989274</v>
      </c>
      <c r="T226">
        <f t="shared" si="377"/>
        <v>1.9098952255543418</v>
      </c>
      <c r="U226">
        <f t="shared" si="378"/>
        <v>0.14355978833370528</v>
      </c>
      <c r="V226">
        <f t="shared" si="379"/>
        <v>1.4842887942832041</v>
      </c>
      <c r="W226">
        <f t="shared" si="380"/>
        <v>1.6702617742070641E-2</v>
      </c>
      <c r="X226">
        <f t="shared" si="381"/>
        <v>10.135265204867087</v>
      </c>
      <c r="Y226">
        <f t="shared" si="382"/>
        <v>86.953378716543611</v>
      </c>
      <c r="Z226">
        <f t="shared" si="383"/>
        <v>1.5176227543372471</v>
      </c>
      <c r="AA226">
        <f t="shared" si="384"/>
        <v>209.55637767027113</v>
      </c>
      <c r="AB226">
        <f t="shared" si="385"/>
        <v>3.6574487588989553</v>
      </c>
      <c r="AC226">
        <f t="shared" si="386"/>
        <v>23.437438864783399</v>
      </c>
      <c r="AD226">
        <f t="shared" si="387"/>
        <v>-2.0711512758779579E-3</v>
      </c>
      <c r="AE226">
        <f t="shared" si="388"/>
        <v>23.435367713507521</v>
      </c>
      <c r="AF226">
        <f t="shared" si="389"/>
        <v>2456747.5</v>
      </c>
      <c r="AG226">
        <f t="shared" si="390"/>
        <v>0.14243668720054756</v>
      </c>
      <c r="AH226">
        <f t="shared" si="391"/>
        <v>12.552736623304554</v>
      </c>
      <c r="AI226">
        <f t="shared" si="392"/>
        <v>10.797945281942054</v>
      </c>
      <c r="AJ226">
        <f t="shared" si="393"/>
        <v>0.40902432801628141</v>
      </c>
      <c r="AK226">
        <f t="shared" si="394"/>
        <v>18.218945281942055</v>
      </c>
      <c r="AL226">
        <f t="shared" si="395"/>
        <v>263.97275979953582</v>
      </c>
      <c r="AM226">
        <f t="shared" si="396"/>
        <v>4.607193794078027</v>
      </c>
      <c r="AN226">
        <f t="shared" si="397"/>
        <v>0.99883535476524221</v>
      </c>
      <c r="AO226" t="s">
        <v>137</v>
      </c>
      <c r="AP226">
        <f t="shared" si="398"/>
        <v>10.1319330819797</v>
      </c>
      <c r="AQ226">
        <f t="shared" si="399"/>
        <v>10</v>
      </c>
      <c r="AR226">
        <f t="shared" si="400"/>
        <v>7</v>
      </c>
      <c r="AS226">
        <f t="shared" si="401"/>
        <v>54</v>
      </c>
      <c r="AT226">
        <f t="shared" si="402"/>
        <v>0.17683559187228232</v>
      </c>
      <c r="AU226">
        <f t="shared" si="403"/>
        <v>9.3114194295949932</v>
      </c>
      <c r="AV226" s="18">
        <f t="shared" si="371"/>
        <v>0.62076129530633284</v>
      </c>
      <c r="AW226">
        <f t="shared" si="404"/>
        <v>0.16251492708060497</v>
      </c>
      <c r="AX226">
        <f t="shared" si="405"/>
        <v>4.011923810726711</v>
      </c>
      <c r="AY226" t="str">
        <f t="shared" si="406"/>
        <v>POSITIF</v>
      </c>
      <c r="AZ226">
        <f t="shared" si="407"/>
        <v>4</v>
      </c>
      <c r="BA226">
        <f t="shared" si="408"/>
        <v>0</v>
      </c>
      <c r="BB226">
        <f t="shared" si="409"/>
        <v>42</v>
      </c>
      <c r="BC226">
        <f t="shared" si="410"/>
        <v>7.0021279836338907E-2</v>
      </c>
      <c r="BD226">
        <f t="shared" si="411"/>
        <v>-1.6278613525879175</v>
      </c>
      <c r="BE226">
        <f t="shared" si="412"/>
        <v>-0.12222152900771403</v>
      </c>
      <c r="BF226">
        <f t="shared" si="413"/>
        <v>1.9428132568574878</v>
      </c>
      <c r="BG226">
        <f t="shared" si="414"/>
        <v>-93.712805877165849</v>
      </c>
      <c r="BH226">
        <f t="shared" si="415"/>
        <v>0.62076129530633284</v>
      </c>
      <c r="BI226">
        <f t="shared" si="416"/>
        <v>86.287194122834151</v>
      </c>
      <c r="BJ226">
        <f t="shared" si="417"/>
        <v>86</v>
      </c>
      <c r="BK226">
        <f t="shared" si="418"/>
        <v>17</v>
      </c>
      <c r="BL226">
        <f t="shared" si="419"/>
        <v>13</v>
      </c>
      <c r="BM226">
        <f t="shared" si="420"/>
        <v>-6.459014523778694</v>
      </c>
      <c r="BN226" t="str">
        <f t="shared" si="421"/>
        <v>NEGATIF</v>
      </c>
      <c r="BO226">
        <f t="shared" si="422"/>
        <v>6</v>
      </c>
      <c r="BP226">
        <f t="shared" si="423"/>
        <v>27</v>
      </c>
      <c r="BQ226">
        <f t="shared" si="424"/>
        <v>32</v>
      </c>
    </row>
    <row r="227" spans="1:69">
      <c r="A227">
        <f t="shared" si="425"/>
        <v>-7.0027777777777782</v>
      </c>
      <c r="B227">
        <f t="shared" si="429"/>
        <v>111.315</v>
      </c>
      <c r="C227">
        <f>INT(G3/15)</f>
        <v>7</v>
      </c>
      <c r="D227">
        <f>L3</f>
        <v>2014</v>
      </c>
      <c r="E227">
        <f>L2</f>
        <v>3</v>
      </c>
      <c r="F227">
        <f>L4+1</f>
        <v>31</v>
      </c>
      <c r="H227">
        <v>5</v>
      </c>
      <c r="I227">
        <v>30</v>
      </c>
      <c r="J227">
        <f t="shared" si="337"/>
        <v>5.5</v>
      </c>
      <c r="L227">
        <f t="shared" si="372"/>
        <v>20</v>
      </c>
      <c r="M227">
        <f t="shared" si="373"/>
        <v>-13</v>
      </c>
      <c r="N227">
        <f t="shared" si="374"/>
        <v>2456747.4375</v>
      </c>
      <c r="O227">
        <f t="shared" si="430"/>
        <v>7.9452092914123363E-4</v>
      </c>
      <c r="P227">
        <f t="shared" si="426"/>
        <v>2456747.4382945211</v>
      </c>
      <c r="Q227">
        <f t="shared" si="427"/>
        <v>0.1424349977966069</v>
      </c>
      <c r="R227">
        <f t="shared" si="375"/>
        <v>8.235637139152459</v>
      </c>
      <c r="S227">
        <f t="shared" si="376"/>
        <v>85.053750160441268</v>
      </c>
      <c r="T227">
        <f t="shared" si="377"/>
        <v>1.9099177575471247</v>
      </c>
      <c r="U227">
        <f t="shared" si="378"/>
        <v>0.1437389840777368</v>
      </c>
      <c r="V227">
        <f t="shared" si="379"/>
        <v>1.4844679814683555</v>
      </c>
      <c r="W227">
        <f t="shared" si="380"/>
        <v>1.6702617730092541E-2</v>
      </c>
      <c r="X227">
        <f t="shared" si="381"/>
        <v>10.145554896699583</v>
      </c>
      <c r="Y227">
        <f t="shared" si="382"/>
        <v>86.963667917988388</v>
      </c>
      <c r="Z227">
        <f t="shared" si="383"/>
        <v>1.5178023347798595</v>
      </c>
      <c r="AA227">
        <f t="shared" si="384"/>
        <v>209.55582606856248</v>
      </c>
      <c r="AB227">
        <f t="shared" si="385"/>
        <v>3.6574391316329797</v>
      </c>
      <c r="AC227">
        <f t="shared" si="386"/>
        <v>23.437438861074703</v>
      </c>
      <c r="AD227">
        <f t="shared" si="387"/>
        <v>-2.0711794914521401E-3</v>
      </c>
      <c r="AE227">
        <f t="shared" si="388"/>
        <v>23.435367681583251</v>
      </c>
      <c r="AF227">
        <f t="shared" si="389"/>
        <v>2456747.5</v>
      </c>
      <c r="AG227">
        <f t="shared" si="390"/>
        <v>0.14243668720054756</v>
      </c>
      <c r="AH227">
        <f t="shared" si="391"/>
        <v>12.552736623304554</v>
      </c>
      <c r="AI227">
        <f t="shared" si="392"/>
        <v>11.048629759279555</v>
      </c>
      <c r="AJ227">
        <f t="shared" si="393"/>
        <v>0.40902432745909784</v>
      </c>
      <c r="AK227">
        <f t="shared" si="394"/>
        <v>18.469629759279556</v>
      </c>
      <c r="AL227">
        <f t="shared" si="395"/>
        <v>267.72353961924449</v>
      </c>
      <c r="AM227">
        <f t="shared" si="396"/>
        <v>4.6726572514493023</v>
      </c>
      <c r="AN227">
        <f t="shared" si="397"/>
        <v>0.99883834387175041</v>
      </c>
      <c r="AO227" t="s">
        <v>137</v>
      </c>
      <c r="AP227">
        <f t="shared" si="398"/>
        <v>10.142222733782084</v>
      </c>
      <c r="AQ227">
        <f t="shared" si="399"/>
        <v>10</v>
      </c>
      <c r="AR227">
        <f t="shared" si="400"/>
        <v>8</v>
      </c>
      <c r="AS227">
        <f t="shared" si="401"/>
        <v>32</v>
      </c>
      <c r="AT227">
        <f t="shared" si="402"/>
        <v>0.17701518017511769</v>
      </c>
      <c r="AU227">
        <f t="shared" si="403"/>
        <v>9.3209067699488823</v>
      </c>
      <c r="AV227" s="18">
        <f t="shared" si="371"/>
        <v>0.62139378466325879</v>
      </c>
      <c r="AW227">
        <f t="shared" si="404"/>
        <v>0.16268051240703765</v>
      </c>
      <c r="AX227">
        <f t="shared" si="405"/>
        <v>4.0159621698899608</v>
      </c>
      <c r="AY227" t="str">
        <f t="shared" si="406"/>
        <v>POSITIF</v>
      </c>
      <c r="AZ227">
        <f t="shared" si="407"/>
        <v>4</v>
      </c>
      <c r="BA227">
        <f t="shared" si="408"/>
        <v>0</v>
      </c>
      <c r="BB227">
        <f t="shared" si="409"/>
        <v>57</v>
      </c>
      <c r="BC227">
        <f t="shared" si="410"/>
        <v>7.0091762500115701E-2</v>
      </c>
      <c r="BD227">
        <f t="shared" si="411"/>
        <v>-1.6355970138388367</v>
      </c>
      <c r="BE227">
        <f t="shared" si="412"/>
        <v>-0.12222152900771403</v>
      </c>
      <c r="BF227">
        <f t="shared" si="413"/>
        <v>1.9428132568574878</v>
      </c>
      <c r="BG227">
        <f t="shared" si="414"/>
        <v>-94.170300775498291</v>
      </c>
      <c r="BH227">
        <f t="shared" si="415"/>
        <v>0.62139378466325879</v>
      </c>
      <c r="BI227">
        <f t="shared" si="416"/>
        <v>85.829699224501709</v>
      </c>
      <c r="BJ227">
        <f t="shared" si="417"/>
        <v>85</v>
      </c>
      <c r="BK227">
        <f t="shared" si="418"/>
        <v>49</v>
      </c>
      <c r="BL227">
        <f t="shared" si="419"/>
        <v>46</v>
      </c>
      <c r="BM227">
        <f t="shared" si="420"/>
        <v>-2.7436010893215745</v>
      </c>
      <c r="BN227" t="str">
        <f t="shared" si="421"/>
        <v>NEGATIF</v>
      </c>
      <c r="BO227">
        <f t="shared" si="422"/>
        <v>2</v>
      </c>
      <c r="BP227">
        <f t="shared" si="423"/>
        <v>44</v>
      </c>
      <c r="BQ227">
        <f t="shared" si="424"/>
        <v>36</v>
      </c>
    </row>
    <row r="228" spans="1:69">
      <c r="A228">
        <f t="shared" si="425"/>
        <v>-7.0027777777777782</v>
      </c>
      <c r="B228">
        <f t="shared" si="429"/>
        <v>111.315</v>
      </c>
      <c r="C228">
        <f>INT(G3/15)</f>
        <v>7</v>
      </c>
      <c r="D228">
        <f>L3</f>
        <v>2014</v>
      </c>
      <c r="E228">
        <f>L2</f>
        <v>3</v>
      </c>
      <c r="F228">
        <f>L4+1</f>
        <v>31</v>
      </c>
      <c r="H228">
        <v>5</v>
      </c>
      <c r="I228">
        <v>45</v>
      </c>
      <c r="J228">
        <f t="shared" si="337"/>
        <v>5.75</v>
      </c>
      <c r="L228">
        <f t="shared" si="372"/>
        <v>20</v>
      </c>
      <c r="M228">
        <f t="shared" si="373"/>
        <v>-13</v>
      </c>
      <c r="N228">
        <f t="shared" si="374"/>
        <v>2456747.447916667</v>
      </c>
      <c r="O228">
        <f t="shared" si="430"/>
        <v>7.9452092914123363E-4</v>
      </c>
      <c r="P228">
        <f t="shared" si="426"/>
        <v>2456747.448711188</v>
      </c>
      <c r="Q228">
        <f t="shared" si="427"/>
        <v>0.14243528298940572</v>
      </c>
      <c r="R228">
        <f t="shared" si="375"/>
        <v>8.2459042994514675</v>
      </c>
      <c r="S228">
        <f t="shared" si="376"/>
        <v>85.064016830350738</v>
      </c>
      <c r="T228">
        <f t="shared" si="377"/>
        <v>1.9099402279623094</v>
      </c>
      <c r="U228">
        <f t="shared" si="378"/>
        <v>0.14391817982978455</v>
      </c>
      <c r="V228">
        <f t="shared" si="379"/>
        <v>1.484647168661491</v>
      </c>
      <c r="W228">
        <f t="shared" si="380"/>
        <v>1.6702617718114446E-2</v>
      </c>
      <c r="X228">
        <f t="shared" si="381"/>
        <v>10.155844527413777</v>
      </c>
      <c r="Y228">
        <f t="shared" si="382"/>
        <v>86.973957058313047</v>
      </c>
      <c r="Z228">
        <f t="shared" si="383"/>
        <v>1.5179819141557245</v>
      </c>
      <c r="AA228">
        <f t="shared" si="384"/>
        <v>209.55527446682922</v>
      </c>
      <c r="AB228">
        <f t="shared" si="385"/>
        <v>3.6574295043665748</v>
      </c>
      <c r="AC228">
        <f t="shared" si="386"/>
        <v>23.437438857366008</v>
      </c>
      <c r="AD228">
        <f t="shared" si="387"/>
        <v>-2.0712077263239947E-3</v>
      </c>
      <c r="AE228">
        <f t="shared" si="388"/>
        <v>23.435367649639684</v>
      </c>
      <c r="AF228">
        <f t="shared" si="389"/>
        <v>2456747.5</v>
      </c>
      <c r="AG228">
        <f t="shared" si="390"/>
        <v>0.14243668720054756</v>
      </c>
      <c r="AH228">
        <f t="shared" si="391"/>
        <v>12.552736623304554</v>
      </c>
      <c r="AI228">
        <f t="shared" si="392"/>
        <v>11.299314236617054</v>
      </c>
      <c r="AJ228">
        <f t="shared" si="393"/>
        <v>0.40902432690157736</v>
      </c>
      <c r="AK228">
        <f t="shared" si="394"/>
        <v>18.720314236617053</v>
      </c>
      <c r="AL228">
        <f t="shared" si="395"/>
        <v>271.47431940140825</v>
      </c>
      <c r="AM228">
        <f t="shared" si="396"/>
        <v>4.7381207081652956</v>
      </c>
      <c r="AN228">
        <f t="shared" si="397"/>
        <v>0.99884133300686173</v>
      </c>
      <c r="AO228" t="s">
        <v>137</v>
      </c>
      <c r="AP228">
        <f t="shared" si="398"/>
        <v>10.152512324465949</v>
      </c>
      <c r="AQ228">
        <f t="shared" si="399"/>
        <v>10</v>
      </c>
      <c r="AR228">
        <f t="shared" si="400"/>
        <v>9</v>
      </c>
      <c r="AS228">
        <f t="shared" si="401"/>
        <v>9</v>
      </c>
      <c r="AT228">
        <f t="shared" si="402"/>
        <v>0.17719476741123366</v>
      </c>
      <c r="AU228">
        <f t="shared" si="403"/>
        <v>9.3303941478475245</v>
      </c>
      <c r="AV228" s="18">
        <f t="shared" si="371"/>
        <v>0.62202627652316833</v>
      </c>
      <c r="AW228">
        <f t="shared" si="404"/>
        <v>0.16284609838874989</v>
      </c>
      <c r="AX228">
        <f t="shared" si="405"/>
        <v>4.0200003953011256</v>
      </c>
      <c r="AY228" t="str">
        <f t="shared" si="406"/>
        <v>POSITIF</v>
      </c>
      <c r="AZ228">
        <f t="shared" si="407"/>
        <v>4</v>
      </c>
      <c r="BA228">
        <f t="shared" si="408"/>
        <v>1</v>
      </c>
      <c r="BB228">
        <f t="shared" si="409"/>
        <v>12</v>
      </c>
      <c r="BC228">
        <f t="shared" si="410"/>
        <v>7.0162242829478222E-2</v>
      </c>
      <c r="BD228">
        <f t="shared" si="411"/>
        <v>-1.6435818061258145</v>
      </c>
      <c r="BE228">
        <f t="shared" si="412"/>
        <v>-0.12222152900771403</v>
      </c>
      <c r="BF228">
        <f t="shared" si="413"/>
        <v>1.9428132568574878</v>
      </c>
      <c r="BG228">
        <f t="shared" si="414"/>
        <v>-94.645887287967554</v>
      </c>
      <c r="BH228">
        <f t="shared" si="415"/>
        <v>0.62202627652316833</v>
      </c>
      <c r="BI228">
        <f t="shared" si="416"/>
        <v>85.354112712032446</v>
      </c>
      <c r="BJ228">
        <f t="shared" si="417"/>
        <v>85</v>
      </c>
      <c r="BK228">
        <f t="shared" si="418"/>
        <v>21</v>
      </c>
      <c r="BL228">
        <f t="shared" si="419"/>
        <v>14</v>
      </c>
      <c r="BM228">
        <f t="shared" si="420"/>
        <v>0.96990004141339237</v>
      </c>
      <c r="BN228" t="str">
        <f t="shared" si="421"/>
        <v>POSITIF</v>
      </c>
      <c r="BO228">
        <f t="shared" si="422"/>
        <v>0</v>
      </c>
      <c r="BP228">
        <f t="shared" si="423"/>
        <v>58</v>
      </c>
      <c r="BQ228">
        <f t="shared" si="424"/>
        <v>11</v>
      </c>
    </row>
    <row r="229" spans="1:69">
      <c r="A229">
        <f t="shared" si="425"/>
        <v>-7.0027777777777782</v>
      </c>
      <c r="B229">
        <f t="shared" si="429"/>
        <v>111.315</v>
      </c>
      <c r="C229">
        <f>INT(G3/15)</f>
        <v>7</v>
      </c>
      <c r="D229">
        <f>L3</f>
        <v>2014</v>
      </c>
      <c r="E229">
        <f>L2</f>
        <v>3</v>
      </c>
      <c r="F229">
        <f>L4+1</f>
        <v>31</v>
      </c>
      <c r="H229">
        <v>6</v>
      </c>
      <c r="I229">
        <v>0</v>
      </c>
      <c r="J229">
        <f t="shared" si="337"/>
        <v>6</v>
      </c>
      <c r="L229">
        <f t="shared" si="372"/>
        <v>20</v>
      </c>
      <c r="M229">
        <f t="shared" si="373"/>
        <v>-13</v>
      </c>
      <c r="N229">
        <f t="shared" si="374"/>
        <v>2456747.4583333335</v>
      </c>
      <c r="O229">
        <f t="shared" si="430"/>
        <v>7.9452092914123363E-4</v>
      </c>
      <c r="P229">
        <f t="shared" si="426"/>
        <v>2456747.4591278546</v>
      </c>
      <c r="Q229">
        <f t="shared" si="427"/>
        <v>0.1424355681821918</v>
      </c>
      <c r="R229">
        <f t="shared" si="375"/>
        <v>8.2561714592920907</v>
      </c>
      <c r="S229">
        <f t="shared" si="376"/>
        <v>85.074283499802732</v>
      </c>
      <c r="T229">
        <f t="shared" si="377"/>
        <v>1.9099626367978597</v>
      </c>
      <c r="U229">
        <f t="shared" si="378"/>
        <v>0.14409737557383198</v>
      </c>
      <c r="V229">
        <f t="shared" si="379"/>
        <v>1.4848263558466424</v>
      </c>
      <c r="W229">
        <f t="shared" si="380"/>
        <v>1.6702617706136347E-2</v>
      </c>
      <c r="X229">
        <f t="shared" si="381"/>
        <v>10.16613409608995</v>
      </c>
      <c r="Y229">
        <f t="shared" si="382"/>
        <v>86.984246136600589</v>
      </c>
      <c r="Z229">
        <f t="shared" si="383"/>
        <v>1.5181614924488376</v>
      </c>
      <c r="AA229">
        <f t="shared" si="384"/>
        <v>209.55472286512057</v>
      </c>
      <c r="AB229">
        <f t="shared" si="385"/>
        <v>3.6574198771005992</v>
      </c>
      <c r="AC229">
        <f t="shared" si="386"/>
        <v>23.437438853657312</v>
      </c>
      <c r="AD229">
        <f t="shared" si="387"/>
        <v>-2.0712359804889299E-3</v>
      </c>
      <c r="AE229">
        <f t="shared" si="388"/>
        <v>23.435367617676825</v>
      </c>
      <c r="AF229">
        <f t="shared" si="389"/>
        <v>2456747.5</v>
      </c>
      <c r="AG229">
        <f t="shared" si="390"/>
        <v>0.14243668720054756</v>
      </c>
      <c r="AH229">
        <f t="shared" si="391"/>
        <v>12.552736623304554</v>
      </c>
      <c r="AI229">
        <f t="shared" si="392"/>
        <v>11.549998713954555</v>
      </c>
      <c r="AJ229">
        <f t="shared" si="393"/>
        <v>0.40902432634372027</v>
      </c>
      <c r="AK229">
        <f t="shared" si="394"/>
        <v>18.970998713954554</v>
      </c>
      <c r="AL229">
        <f t="shared" si="395"/>
        <v>275.22509914678398</v>
      </c>
      <c r="AM229">
        <f t="shared" si="396"/>
        <v>4.8035841642392167</v>
      </c>
      <c r="AN229">
        <f t="shared" si="397"/>
        <v>0.99884432217021346</v>
      </c>
      <c r="AO229" t="s">
        <v>137</v>
      </c>
      <c r="AP229">
        <f t="shared" si="398"/>
        <v>10.162801853111576</v>
      </c>
      <c r="AQ229">
        <f t="shared" si="399"/>
        <v>10</v>
      </c>
      <c r="AR229">
        <f t="shared" si="400"/>
        <v>9</v>
      </c>
      <c r="AS229">
        <f t="shared" si="401"/>
        <v>46</v>
      </c>
      <c r="AT229">
        <f t="shared" si="402"/>
        <v>0.17737435356457812</v>
      </c>
      <c r="AU229">
        <f t="shared" si="403"/>
        <v>9.3398815625343197</v>
      </c>
      <c r="AV229" s="18">
        <f t="shared" si="371"/>
        <v>0.62265877083562127</v>
      </c>
      <c r="AW229">
        <f t="shared" si="404"/>
        <v>0.16301168501253654</v>
      </c>
      <c r="AX229">
        <f t="shared" si="405"/>
        <v>4.024038486489407</v>
      </c>
      <c r="AY229" t="str">
        <f t="shared" si="406"/>
        <v>POSITIF</v>
      </c>
      <c r="AZ229">
        <f t="shared" si="407"/>
        <v>4</v>
      </c>
      <c r="BA229">
        <f t="shared" si="408"/>
        <v>1</v>
      </c>
      <c r="BB229">
        <f t="shared" si="409"/>
        <v>26</v>
      </c>
      <c r="BC229">
        <f t="shared" si="410"/>
        <v>7.0232720816209501E-2</v>
      </c>
      <c r="BD229">
        <f t="shared" si="411"/>
        <v>-1.6518823566464802</v>
      </c>
      <c r="BE229">
        <f t="shared" si="412"/>
        <v>-0.12222152900771403</v>
      </c>
      <c r="BF229">
        <f t="shared" si="413"/>
        <v>1.9428132568574878</v>
      </c>
      <c r="BG229">
        <f t="shared" si="414"/>
        <v>-95.143769649515193</v>
      </c>
      <c r="BH229">
        <f t="shared" si="415"/>
        <v>0.62265877083562127</v>
      </c>
      <c r="BI229">
        <f t="shared" si="416"/>
        <v>84.856230350484807</v>
      </c>
      <c r="BJ229">
        <f t="shared" si="417"/>
        <v>84</v>
      </c>
      <c r="BK229">
        <f t="shared" si="418"/>
        <v>51</v>
      </c>
      <c r="BL229">
        <f t="shared" si="419"/>
        <v>22</v>
      </c>
      <c r="BM229">
        <f t="shared" si="420"/>
        <v>4.6811769569070201</v>
      </c>
      <c r="BN229" t="str">
        <f t="shared" si="421"/>
        <v>POSITIF</v>
      </c>
      <c r="BO229">
        <f t="shared" si="422"/>
        <v>4</v>
      </c>
      <c r="BP229">
        <f t="shared" si="423"/>
        <v>40</v>
      </c>
      <c r="BQ229">
        <f t="shared" si="424"/>
        <v>52</v>
      </c>
    </row>
    <row r="230" spans="1:69">
      <c r="A230">
        <f t="shared" si="425"/>
        <v>-7.0027777777777782</v>
      </c>
      <c r="B230">
        <f t="shared" si="429"/>
        <v>111.315</v>
      </c>
      <c r="C230">
        <f>INT(G3/15)</f>
        <v>7</v>
      </c>
      <c r="D230">
        <f>L3</f>
        <v>2014</v>
      </c>
      <c r="E230">
        <f>L2</f>
        <v>3</v>
      </c>
      <c r="F230">
        <f>L4+1</f>
        <v>31</v>
      </c>
      <c r="H230">
        <v>6</v>
      </c>
      <c r="I230">
        <v>15</v>
      </c>
      <c r="J230">
        <f t="shared" si="337"/>
        <v>6.25</v>
      </c>
      <c r="L230">
        <f t="shared" si="372"/>
        <v>20</v>
      </c>
      <c r="M230">
        <f t="shared" si="373"/>
        <v>-13</v>
      </c>
      <c r="N230">
        <f t="shared" si="374"/>
        <v>2456747.46875</v>
      </c>
      <c r="O230">
        <f t="shared" si="430"/>
        <v>7.9452092914123363E-4</v>
      </c>
      <c r="P230">
        <f t="shared" si="426"/>
        <v>2456747.4695445211</v>
      </c>
      <c r="Q230">
        <f t="shared" si="427"/>
        <v>0.14243585337497788</v>
      </c>
      <c r="R230">
        <f t="shared" si="375"/>
        <v>8.2664386191327139</v>
      </c>
      <c r="S230">
        <f t="shared" si="376"/>
        <v>85.084550169253816</v>
      </c>
      <c r="T230">
        <f t="shared" si="377"/>
        <v>1.9099849840547445</v>
      </c>
      <c r="U230">
        <f t="shared" si="378"/>
        <v>0.14427657131787938</v>
      </c>
      <c r="V230">
        <f t="shared" si="379"/>
        <v>1.4850055430317777</v>
      </c>
      <c r="W230">
        <f t="shared" si="380"/>
        <v>1.6702617694158251E-2</v>
      </c>
      <c r="X230">
        <f t="shared" si="381"/>
        <v>10.176423603187459</v>
      </c>
      <c r="Y230">
        <f t="shared" si="382"/>
        <v>86.994535153308561</v>
      </c>
      <c r="Z230">
        <f t="shared" si="383"/>
        <v>1.5183410696671844</v>
      </c>
      <c r="AA230">
        <f t="shared" si="384"/>
        <v>209.55417126341192</v>
      </c>
      <c r="AB230">
        <f t="shared" si="385"/>
        <v>3.6574102498346233</v>
      </c>
      <c r="AC230">
        <f t="shared" si="386"/>
        <v>23.437438849948617</v>
      </c>
      <c r="AD230">
        <f t="shared" si="387"/>
        <v>-2.0712642539461347E-3</v>
      </c>
      <c r="AE230">
        <f t="shared" si="388"/>
        <v>23.435367585694671</v>
      </c>
      <c r="AF230">
        <f t="shared" si="389"/>
        <v>2456747.5</v>
      </c>
      <c r="AG230">
        <f t="shared" si="390"/>
        <v>0.14243668720054756</v>
      </c>
      <c r="AH230">
        <f t="shared" si="391"/>
        <v>12.552736623304554</v>
      </c>
      <c r="AI230">
        <f t="shared" si="392"/>
        <v>11.800683191292054</v>
      </c>
      <c r="AJ230">
        <f t="shared" si="393"/>
        <v>0.40902432578552639</v>
      </c>
      <c r="AK230">
        <f t="shared" si="394"/>
        <v>19.221683191292055</v>
      </c>
      <c r="AL230">
        <f t="shared" si="395"/>
        <v>278.9758788548566</v>
      </c>
      <c r="AM230">
        <f t="shared" si="396"/>
        <v>4.8690476196620756</v>
      </c>
      <c r="AN230">
        <f t="shared" si="397"/>
        <v>0.99884731136184157</v>
      </c>
      <c r="AO230" t="s">
        <v>137</v>
      </c>
      <c r="AP230">
        <f t="shared" si="398"/>
        <v>10.173091320178321</v>
      </c>
      <c r="AQ230">
        <f t="shared" si="399"/>
        <v>10</v>
      </c>
      <c r="AR230">
        <f t="shared" si="400"/>
        <v>10</v>
      </c>
      <c r="AS230">
        <f t="shared" si="401"/>
        <v>23</v>
      </c>
      <c r="AT230">
        <f t="shared" si="402"/>
        <v>0.17755393864316835</v>
      </c>
      <c r="AU230">
        <f t="shared" si="403"/>
        <v>9.3493690145242159</v>
      </c>
      <c r="AV230" s="18">
        <f t="shared" si="371"/>
        <v>0.62329126763494769</v>
      </c>
      <c r="AW230">
        <f t="shared" si="404"/>
        <v>0.16317727228738513</v>
      </c>
      <c r="AX230">
        <f t="shared" si="405"/>
        <v>4.0280764435252419</v>
      </c>
      <c r="AY230" t="str">
        <f t="shared" si="406"/>
        <v>POSITIF</v>
      </c>
      <c r="AZ230">
        <f t="shared" si="407"/>
        <v>4</v>
      </c>
      <c r="BA230">
        <f t="shared" si="408"/>
        <v>1</v>
      </c>
      <c r="BB230">
        <f t="shared" si="409"/>
        <v>41</v>
      </c>
      <c r="BC230">
        <f t="shared" si="410"/>
        <v>7.0303196461538903E-2</v>
      </c>
      <c r="BD230">
        <f t="shared" si="411"/>
        <v>-1.6605720431430915</v>
      </c>
      <c r="BE230">
        <f t="shared" si="412"/>
        <v>-0.12222152900771403</v>
      </c>
      <c r="BF230">
        <f t="shared" si="413"/>
        <v>1.9428132568574878</v>
      </c>
      <c r="BG230">
        <f t="shared" si="414"/>
        <v>-95.668684677988566</v>
      </c>
      <c r="BH230">
        <f t="shared" si="415"/>
        <v>0.62329126763494769</v>
      </c>
      <c r="BI230">
        <f t="shared" si="416"/>
        <v>84.331315322011434</v>
      </c>
      <c r="BJ230">
        <f t="shared" si="417"/>
        <v>84</v>
      </c>
      <c r="BK230">
        <f t="shared" si="418"/>
        <v>19</v>
      </c>
      <c r="BL230">
        <f t="shared" si="419"/>
        <v>52</v>
      </c>
      <c r="BM230">
        <f t="shared" si="420"/>
        <v>8.3898699796207659</v>
      </c>
      <c r="BN230" t="str">
        <f t="shared" si="421"/>
        <v>POSITIF</v>
      </c>
      <c r="BO230">
        <f t="shared" si="422"/>
        <v>8</v>
      </c>
      <c r="BP230">
        <f t="shared" si="423"/>
        <v>23</v>
      </c>
      <c r="BQ230">
        <f t="shared" si="424"/>
        <v>23</v>
      </c>
    </row>
    <row r="231" spans="1:69">
      <c r="A231">
        <f t="shared" si="425"/>
        <v>-7.0027777777777782</v>
      </c>
      <c r="B231">
        <f t="shared" si="429"/>
        <v>111.315</v>
      </c>
      <c r="C231">
        <f>INT(G3/15)</f>
        <v>7</v>
      </c>
      <c r="D231">
        <f>L3</f>
        <v>2014</v>
      </c>
      <c r="E231">
        <f>L2</f>
        <v>3</v>
      </c>
      <c r="F231">
        <f>L4+1</f>
        <v>31</v>
      </c>
      <c r="H231">
        <v>6</v>
      </c>
      <c r="I231">
        <v>30</v>
      </c>
      <c r="J231">
        <f t="shared" si="337"/>
        <v>6.5</v>
      </c>
      <c r="L231">
        <f t="shared" si="372"/>
        <v>20</v>
      </c>
      <c r="M231">
        <f t="shared" si="373"/>
        <v>-13</v>
      </c>
      <c r="N231">
        <f t="shared" si="374"/>
        <v>2456747.479166667</v>
      </c>
      <c r="O231">
        <f t="shared" si="430"/>
        <v>7.9452092914123363E-4</v>
      </c>
      <c r="P231">
        <f t="shared" si="426"/>
        <v>2456747.479961188</v>
      </c>
      <c r="Q231">
        <f t="shared" si="427"/>
        <v>0.1424361385677767</v>
      </c>
      <c r="R231">
        <f t="shared" si="375"/>
        <v>8.2767057794317225</v>
      </c>
      <c r="S231">
        <f t="shared" si="376"/>
        <v>85.094816839163286</v>
      </c>
      <c r="T231">
        <f t="shared" si="377"/>
        <v>1.9100072697339292</v>
      </c>
      <c r="U231">
        <f t="shared" si="378"/>
        <v>0.14445576706992713</v>
      </c>
      <c r="V231">
        <f t="shared" si="379"/>
        <v>1.4851847302249133</v>
      </c>
      <c r="W231">
        <f t="shared" si="380"/>
        <v>1.6702617682180156E-2</v>
      </c>
      <c r="X231">
        <f t="shared" si="381"/>
        <v>10.186713049165652</v>
      </c>
      <c r="Y231">
        <f t="shared" si="382"/>
        <v>87.004824108897211</v>
      </c>
      <c r="Z231">
        <f t="shared" si="383"/>
        <v>1.5185206458187979</v>
      </c>
      <c r="AA231">
        <f t="shared" si="384"/>
        <v>209.5536196616786</v>
      </c>
      <c r="AB231">
        <f t="shared" si="385"/>
        <v>3.6574006225682174</v>
      </c>
      <c r="AC231">
        <f t="shared" si="386"/>
        <v>23.437438846239921</v>
      </c>
      <c r="AD231">
        <f t="shared" si="387"/>
        <v>-2.0712925466947977E-3</v>
      </c>
      <c r="AE231">
        <f t="shared" si="388"/>
        <v>23.435367553693226</v>
      </c>
      <c r="AF231">
        <f t="shared" si="389"/>
        <v>2456747.5</v>
      </c>
      <c r="AG231">
        <f t="shared" si="390"/>
        <v>0.14243668720054756</v>
      </c>
      <c r="AH231">
        <f t="shared" si="391"/>
        <v>12.552736623304554</v>
      </c>
      <c r="AI231">
        <f t="shared" si="392"/>
        <v>12.051367668629554</v>
      </c>
      <c r="AJ231">
        <f t="shared" si="393"/>
        <v>0.40902432522699578</v>
      </c>
      <c r="AK231">
        <f t="shared" si="394"/>
        <v>19.472367668629555</v>
      </c>
      <c r="AL231">
        <f t="shared" si="395"/>
        <v>282.72665852511113</v>
      </c>
      <c r="AM231">
        <f t="shared" si="396"/>
        <v>4.9345110744248846</v>
      </c>
      <c r="AN231">
        <f t="shared" si="397"/>
        <v>0.99885030058178348</v>
      </c>
      <c r="AO231" t="s">
        <v>137</v>
      </c>
      <c r="AP231">
        <f t="shared" si="398"/>
        <v>10.183380726125529</v>
      </c>
      <c r="AQ231">
        <f t="shared" si="399"/>
        <v>10</v>
      </c>
      <c r="AR231">
        <f t="shared" si="400"/>
        <v>11</v>
      </c>
      <c r="AS231">
        <f t="shared" si="401"/>
        <v>0</v>
      </c>
      <c r="AT231">
        <f t="shared" si="402"/>
        <v>0.17773352265502143</v>
      </c>
      <c r="AU231">
        <f t="shared" si="403"/>
        <v>9.3588565043321559</v>
      </c>
      <c r="AV231" s="18">
        <f t="shared" si="371"/>
        <v>0.62392376695547702</v>
      </c>
      <c r="AW231">
        <f t="shared" si="404"/>
        <v>0.16334286022228309</v>
      </c>
      <c r="AX231">
        <f t="shared" si="405"/>
        <v>4.0321142664790406</v>
      </c>
      <c r="AY231" t="str">
        <f t="shared" si="406"/>
        <v>POSITIF</v>
      </c>
      <c r="AZ231">
        <f t="shared" si="407"/>
        <v>4</v>
      </c>
      <c r="BA231">
        <f t="shared" si="408"/>
        <v>1</v>
      </c>
      <c r="BB231">
        <f t="shared" si="409"/>
        <v>55</v>
      </c>
      <c r="BC231">
        <f t="shared" si="410"/>
        <v>7.037366976669529E-2</v>
      </c>
      <c r="BD231">
        <f t="shared" si="411"/>
        <v>-1.6697335386831516</v>
      </c>
      <c r="BE231">
        <f t="shared" si="412"/>
        <v>-0.12222152900771403</v>
      </c>
      <c r="BF231">
        <f t="shared" si="413"/>
        <v>1.9428132568574878</v>
      </c>
      <c r="BG231">
        <f t="shared" si="414"/>
        <v>-96.22607799969478</v>
      </c>
      <c r="BH231">
        <f t="shared" si="415"/>
        <v>0.62392376695547702</v>
      </c>
      <c r="BI231">
        <f t="shared" si="416"/>
        <v>83.77392200030522</v>
      </c>
      <c r="BJ231">
        <f t="shared" si="417"/>
        <v>83</v>
      </c>
      <c r="BK231">
        <f t="shared" si="418"/>
        <v>46</v>
      </c>
      <c r="BL231">
        <f t="shared" si="419"/>
        <v>26</v>
      </c>
      <c r="BM231">
        <f t="shared" si="420"/>
        <v>12.095558853924352</v>
      </c>
      <c r="BN231" t="str">
        <f t="shared" si="421"/>
        <v>POSITIF</v>
      </c>
      <c r="BO231">
        <f t="shared" si="422"/>
        <v>12</v>
      </c>
      <c r="BP231">
        <f t="shared" si="423"/>
        <v>5</v>
      </c>
      <c r="BQ231">
        <f t="shared" si="424"/>
        <v>44</v>
      </c>
    </row>
    <row r="232" spans="1:69">
      <c r="A232">
        <f t="shared" si="425"/>
        <v>-7.0027777777777782</v>
      </c>
      <c r="B232">
        <f t="shared" si="429"/>
        <v>111.315</v>
      </c>
      <c r="C232">
        <f>INT(G3/15)</f>
        <v>7</v>
      </c>
      <c r="D232">
        <f>L3</f>
        <v>2014</v>
      </c>
      <c r="E232">
        <f>L2</f>
        <v>3</v>
      </c>
      <c r="F232">
        <f>L4+1</f>
        <v>31</v>
      </c>
      <c r="H232">
        <v>6</v>
      </c>
      <c r="I232">
        <v>45</v>
      </c>
      <c r="J232">
        <f t="shared" si="337"/>
        <v>6.75</v>
      </c>
      <c r="L232">
        <f t="shared" si="372"/>
        <v>20</v>
      </c>
      <c r="M232">
        <f t="shared" si="373"/>
        <v>-13</v>
      </c>
      <c r="N232">
        <f t="shared" si="374"/>
        <v>2456747.4895833335</v>
      </c>
      <c r="O232">
        <f t="shared" si="430"/>
        <v>7.9452092914123363E-4</v>
      </c>
      <c r="P232">
        <f t="shared" si="426"/>
        <v>2456747.4903778546</v>
      </c>
      <c r="Q232">
        <f t="shared" si="427"/>
        <v>0.14243642376056279</v>
      </c>
      <c r="R232">
        <f t="shared" si="375"/>
        <v>8.2869729392714362</v>
      </c>
      <c r="S232">
        <f t="shared" si="376"/>
        <v>85.10508350861528</v>
      </c>
      <c r="T232">
        <f t="shared" si="377"/>
        <v>1.9100294938333979</v>
      </c>
      <c r="U232">
        <f t="shared" si="378"/>
        <v>0.14463496281395866</v>
      </c>
      <c r="V232">
        <f t="shared" si="379"/>
        <v>1.4853639174100646</v>
      </c>
      <c r="W232">
        <f t="shared" si="380"/>
        <v>1.6702617670202057E-2</v>
      </c>
      <c r="X232">
        <f t="shared" si="381"/>
        <v>10.197002433104835</v>
      </c>
      <c r="Y232">
        <f t="shared" si="382"/>
        <v>87.015113002448672</v>
      </c>
      <c r="Z232">
        <f t="shared" si="383"/>
        <v>1.5187002208876581</v>
      </c>
      <c r="AA232">
        <f t="shared" si="384"/>
        <v>209.55306805996995</v>
      </c>
      <c r="AB232">
        <f t="shared" si="385"/>
        <v>3.6573909953022419</v>
      </c>
      <c r="AC232">
        <f t="shared" si="386"/>
        <v>23.437438842531225</v>
      </c>
      <c r="AD232">
        <f t="shared" si="387"/>
        <v>-2.0713208587303149E-3</v>
      </c>
      <c r="AE232">
        <f t="shared" si="388"/>
        <v>23.435367521672497</v>
      </c>
      <c r="AF232">
        <f t="shared" si="389"/>
        <v>2456747.5</v>
      </c>
      <c r="AG232">
        <f t="shared" si="390"/>
        <v>0.14243668720054756</v>
      </c>
      <c r="AH232">
        <f t="shared" si="391"/>
        <v>12.552736623304554</v>
      </c>
      <c r="AI232">
        <f t="shared" si="392"/>
        <v>12.302052145967053</v>
      </c>
      <c r="AJ232">
        <f t="shared" si="393"/>
        <v>0.40902432466812866</v>
      </c>
      <c r="AK232">
        <f t="shared" si="394"/>
        <v>19.723052145967053</v>
      </c>
      <c r="AL232">
        <f t="shared" si="395"/>
        <v>286.47743815830432</v>
      </c>
      <c r="AM232">
        <f t="shared" si="396"/>
        <v>4.999974528540851</v>
      </c>
      <c r="AN232">
        <f t="shared" si="397"/>
        <v>0.99885328982967603</v>
      </c>
      <c r="AO232" t="s">
        <v>137</v>
      </c>
      <c r="AP232">
        <f t="shared" si="398"/>
        <v>10.193670070033509</v>
      </c>
      <c r="AQ232">
        <f t="shared" si="399"/>
        <v>10</v>
      </c>
      <c r="AR232">
        <f t="shared" si="400"/>
        <v>11</v>
      </c>
      <c r="AS232">
        <f t="shared" si="401"/>
        <v>37</v>
      </c>
      <c r="AT232">
        <f t="shared" si="402"/>
        <v>0.17791310558408568</v>
      </c>
      <c r="AU232">
        <f t="shared" si="403"/>
        <v>9.3683440312015041</v>
      </c>
      <c r="AV232" s="18">
        <f t="shared" si="371"/>
        <v>0.62455626874676695</v>
      </c>
      <c r="AW232">
        <f t="shared" si="404"/>
        <v>0.16350844880402463</v>
      </c>
      <c r="AX232">
        <f t="shared" si="405"/>
        <v>4.0361519548800562</v>
      </c>
      <c r="AY232" t="str">
        <f t="shared" si="406"/>
        <v>POSITIF</v>
      </c>
      <c r="AZ232">
        <f t="shared" si="407"/>
        <v>4</v>
      </c>
      <c r="BA232">
        <f t="shared" si="408"/>
        <v>2</v>
      </c>
      <c r="BB232">
        <f t="shared" si="409"/>
        <v>10</v>
      </c>
      <c r="BC232">
        <f t="shared" si="410"/>
        <v>7.0444140723462598E-2</v>
      </c>
      <c r="BD232">
        <f t="shared" si="411"/>
        <v>-1.6794618873755529</v>
      </c>
      <c r="BE232">
        <f t="shared" si="412"/>
        <v>-0.12222152900771403</v>
      </c>
      <c r="BF232">
        <f t="shared" si="413"/>
        <v>1.9428132568574878</v>
      </c>
      <c r="BG232">
        <f t="shared" si="414"/>
        <v>-96.822324490279385</v>
      </c>
      <c r="BH232">
        <f t="shared" si="415"/>
        <v>0.62455626874676695</v>
      </c>
      <c r="BI232">
        <f t="shared" si="416"/>
        <v>83.177675509720615</v>
      </c>
      <c r="BJ232">
        <f t="shared" si="417"/>
        <v>83</v>
      </c>
      <c r="BK232">
        <f t="shared" si="418"/>
        <v>10</v>
      </c>
      <c r="BL232">
        <f t="shared" si="419"/>
        <v>39</v>
      </c>
      <c r="BM232">
        <f t="shared" si="420"/>
        <v>15.797746479769547</v>
      </c>
      <c r="BN232" t="str">
        <f t="shared" si="421"/>
        <v>POSITIF</v>
      </c>
      <c r="BO232">
        <f t="shared" si="422"/>
        <v>15</v>
      </c>
      <c r="BP232">
        <f t="shared" si="423"/>
        <v>47</v>
      </c>
      <c r="BQ232">
        <f t="shared" si="424"/>
        <v>51</v>
      </c>
    </row>
    <row r="233" spans="1:69">
      <c r="A233">
        <f t="shared" si="425"/>
        <v>-7.0027777777777782</v>
      </c>
      <c r="B233">
        <f t="shared" si="429"/>
        <v>111.315</v>
      </c>
      <c r="C233">
        <f>INT(G3/15)</f>
        <v>7</v>
      </c>
      <c r="D233">
        <f>L3</f>
        <v>2014</v>
      </c>
      <c r="E233">
        <f>L2</f>
        <v>3</v>
      </c>
      <c r="F233">
        <f>L4+1</f>
        <v>31</v>
      </c>
      <c r="H233">
        <v>7</v>
      </c>
      <c r="I233">
        <v>0</v>
      </c>
      <c r="J233">
        <f t="shared" si="337"/>
        <v>7</v>
      </c>
      <c r="L233">
        <f t="shared" si="372"/>
        <v>20</v>
      </c>
      <c r="M233">
        <f t="shared" si="373"/>
        <v>-13</v>
      </c>
      <c r="N233">
        <f t="shared" si="374"/>
        <v>2456747.5</v>
      </c>
      <c r="O233">
        <f t="shared" si="430"/>
        <v>7.9452092914123363E-4</v>
      </c>
      <c r="P233">
        <f t="shared" si="426"/>
        <v>2456747.5007945211</v>
      </c>
      <c r="Q233">
        <f t="shared" si="427"/>
        <v>0.14243670895334887</v>
      </c>
      <c r="R233">
        <f t="shared" si="375"/>
        <v>8.2972400991120594</v>
      </c>
      <c r="S233">
        <f t="shared" si="376"/>
        <v>85.115350178066365</v>
      </c>
      <c r="T233">
        <f t="shared" si="377"/>
        <v>1.9100516563541166</v>
      </c>
      <c r="U233">
        <f t="shared" si="378"/>
        <v>0.14481415855800608</v>
      </c>
      <c r="V233">
        <f t="shared" si="379"/>
        <v>1.4855431045951999</v>
      </c>
      <c r="W233">
        <f t="shared" si="380"/>
        <v>1.6702617658223961E-2</v>
      </c>
      <c r="X233">
        <f t="shared" si="381"/>
        <v>10.207291755466176</v>
      </c>
      <c r="Y233">
        <f t="shared" si="382"/>
        <v>87.025401834420478</v>
      </c>
      <c r="Z233">
        <f t="shared" si="383"/>
        <v>1.5188797948817505</v>
      </c>
      <c r="AA233">
        <f t="shared" si="384"/>
        <v>209.55251645826129</v>
      </c>
      <c r="AB233">
        <f t="shared" si="385"/>
        <v>3.6573813680362663</v>
      </c>
      <c r="AC233">
        <f t="shared" si="386"/>
        <v>23.43743883882253</v>
      </c>
      <c r="AD233">
        <f t="shared" si="387"/>
        <v>-2.0713491900518723E-3</v>
      </c>
      <c r="AE233">
        <f t="shared" si="388"/>
        <v>23.43536748963248</v>
      </c>
      <c r="AF233">
        <f t="shared" si="389"/>
        <v>2456747.5</v>
      </c>
      <c r="AG233">
        <f t="shared" si="390"/>
        <v>0.14243668720054756</v>
      </c>
      <c r="AH233">
        <f t="shared" si="391"/>
        <v>12.552736623304554</v>
      </c>
      <c r="AI233">
        <f t="shared" si="392"/>
        <v>12.552736623304554</v>
      </c>
      <c r="AJ233">
        <f t="shared" si="393"/>
        <v>0.40902432410892486</v>
      </c>
      <c r="AK233">
        <f t="shared" si="394"/>
        <v>19.973736623304553</v>
      </c>
      <c r="AL233">
        <f t="shared" si="395"/>
        <v>290.22821775391941</v>
      </c>
      <c r="AM233">
        <f t="shared" si="396"/>
        <v>5.0654379820009554</v>
      </c>
      <c r="AN233">
        <f t="shared" si="397"/>
        <v>0.99885627910555541</v>
      </c>
      <c r="AO233" t="s">
        <v>137</v>
      </c>
      <c r="AP233">
        <f t="shared" si="398"/>
        <v>10.20395935236343</v>
      </c>
      <c r="AQ233">
        <f t="shared" si="399"/>
        <v>10</v>
      </c>
      <c r="AR233">
        <f t="shared" si="400"/>
        <v>12</v>
      </c>
      <c r="AS233">
        <f t="shared" si="401"/>
        <v>14</v>
      </c>
      <c r="AT233">
        <f t="shared" si="402"/>
        <v>0.17809268743841009</v>
      </c>
      <c r="AU233">
        <f t="shared" si="403"/>
        <v>9.377831595648864</v>
      </c>
      <c r="AV233" s="18">
        <f t="shared" si="371"/>
        <v>0.6251887730432576</v>
      </c>
      <c r="AW233">
        <f t="shared" si="404"/>
        <v>0.16367403804162622</v>
      </c>
      <c r="AX233">
        <f t="shared" si="405"/>
        <v>4.0401895087994291</v>
      </c>
      <c r="AY233" t="str">
        <f t="shared" si="406"/>
        <v>POSITIF</v>
      </c>
      <c r="AZ233">
        <f t="shared" si="407"/>
        <v>4</v>
      </c>
      <c r="BA233">
        <f t="shared" si="408"/>
        <v>2</v>
      </c>
      <c r="BB233">
        <f t="shared" si="409"/>
        <v>24</v>
      </c>
      <c r="BC233">
        <f t="shared" si="410"/>
        <v>7.0514609333082456E-2</v>
      </c>
      <c r="BD233">
        <f t="shared" si="411"/>
        <v>-1.6898683517897157</v>
      </c>
      <c r="BE233">
        <f t="shared" si="412"/>
        <v>-0.12222152900771403</v>
      </c>
      <c r="BF233">
        <f t="shared" si="413"/>
        <v>1.9428132568574878</v>
      </c>
      <c r="BG233">
        <f t="shared" si="414"/>
        <v>-97.465011720590468</v>
      </c>
      <c r="BH233">
        <f t="shared" si="415"/>
        <v>0.6251887730432576</v>
      </c>
      <c r="BI233">
        <f t="shared" si="416"/>
        <v>82.534988279409532</v>
      </c>
      <c r="BJ233">
        <f t="shared" si="417"/>
        <v>82</v>
      </c>
      <c r="BK233">
        <f t="shared" si="418"/>
        <v>32</v>
      </c>
      <c r="BL233">
        <f t="shared" si="419"/>
        <v>5</v>
      </c>
      <c r="BM233">
        <f t="shared" si="420"/>
        <v>19.495837861432367</v>
      </c>
      <c r="BN233" t="str">
        <f t="shared" si="421"/>
        <v>POSITIF</v>
      </c>
      <c r="BO233">
        <f t="shared" si="422"/>
        <v>19</v>
      </c>
      <c r="BP233">
        <f t="shared" si="423"/>
        <v>29</v>
      </c>
      <c r="BQ233">
        <f t="shared" si="424"/>
        <v>45</v>
      </c>
    </row>
    <row r="234" spans="1:69">
      <c r="A234">
        <f t="shared" si="425"/>
        <v>-7.0027777777777782</v>
      </c>
      <c r="B234">
        <f t="shared" si="429"/>
        <v>111.315</v>
      </c>
      <c r="C234">
        <f>INT(G3/15)</f>
        <v>7</v>
      </c>
      <c r="D234">
        <f>L3</f>
        <v>2014</v>
      </c>
      <c r="E234">
        <f>L2</f>
        <v>3</v>
      </c>
      <c r="F234">
        <f>L4+1</f>
        <v>31</v>
      </c>
      <c r="H234">
        <v>7</v>
      </c>
      <c r="I234">
        <v>15</v>
      </c>
      <c r="J234">
        <f t="shared" si="337"/>
        <v>7.25</v>
      </c>
      <c r="L234">
        <f t="shared" si="372"/>
        <v>20</v>
      </c>
      <c r="M234">
        <f t="shared" si="373"/>
        <v>-13</v>
      </c>
      <c r="N234">
        <f t="shared" si="374"/>
        <v>2456747.510416667</v>
      </c>
      <c r="O234">
        <f t="shared" si="430"/>
        <v>7.9452092914123363E-4</v>
      </c>
      <c r="P234">
        <f t="shared" si="426"/>
        <v>2456747.511211188</v>
      </c>
      <c r="Q234">
        <f t="shared" si="427"/>
        <v>0.14243699414614769</v>
      </c>
      <c r="R234">
        <f t="shared" si="375"/>
        <v>8.3075072594110679</v>
      </c>
      <c r="S234">
        <f t="shared" si="376"/>
        <v>85.125616847976744</v>
      </c>
      <c r="T234">
        <f t="shared" si="377"/>
        <v>1.9100737572970505</v>
      </c>
      <c r="U234">
        <f t="shared" si="378"/>
        <v>0.14499335431005381</v>
      </c>
      <c r="V234">
        <f t="shared" si="379"/>
        <v>1.4857222917883515</v>
      </c>
      <c r="W234">
        <f t="shared" si="380"/>
        <v>1.6702617646245862E-2</v>
      </c>
      <c r="X234">
        <f t="shared" si="381"/>
        <v>10.217581016708118</v>
      </c>
      <c r="Y234">
        <f t="shared" si="382"/>
        <v>87.0356906052738</v>
      </c>
      <c r="Z234">
        <f t="shared" si="383"/>
        <v>1.5190593678091242</v>
      </c>
      <c r="AA234">
        <f t="shared" si="384"/>
        <v>209.55196485652803</v>
      </c>
      <c r="AB234">
        <f t="shared" si="385"/>
        <v>3.6573717407698609</v>
      </c>
      <c r="AC234">
        <f t="shared" si="386"/>
        <v>23.437438835113834</v>
      </c>
      <c r="AD234">
        <f t="shared" si="387"/>
        <v>-2.0713775406586547E-3</v>
      </c>
      <c r="AE234">
        <f t="shared" si="388"/>
        <v>23.435367457573175</v>
      </c>
      <c r="AF234">
        <f t="shared" si="389"/>
        <v>2456747.5</v>
      </c>
      <c r="AG234">
        <f t="shared" si="390"/>
        <v>0.14243668720054756</v>
      </c>
      <c r="AH234">
        <f t="shared" si="391"/>
        <v>12.552736623304554</v>
      </c>
      <c r="AI234">
        <f t="shared" si="392"/>
        <v>12.803421100642055</v>
      </c>
      <c r="AJ234">
        <f t="shared" si="393"/>
        <v>0.40902432354938445</v>
      </c>
      <c r="AK234">
        <f t="shared" si="394"/>
        <v>20.224421100642054</v>
      </c>
      <c r="AL234">
        <f t="shared" si="395"/>
        <v>293.97899731144247</v>
      </c>
      <c r="AM234">
        <f t="shared" si="396"/>
        <v>5.130901434796229</v>
      </c>
      <c r="AN234">
        <f t="shared" si="397"/>
        <v>0.99885926840945916</v>
      </c>
      <c r="AO234" t="s">
        <v>137</v>
      </c>
      <c r="AP234">
        <f t="shared" si="398"/>
        <v>10.214248573573732</v>
      </c>
      <c r="AQ234">
        <f t="shared" si="399"/>
        <v>10</v>
      </c>
      <c r="AR234">
        <f t="shared" si="400"/>
        <v>12</v>
      </c>
      <c r="AS234">
        <f t="shared" si="401"/>
        <v>51</v>
      </c>
      <c r="AT234">
        <f t="shared" si="402"/>
        <v>0.1782722682259959</v>
      </c>
      <c r="AU234">
        <f t="shared" si="403"/>
        <v>9.3873191981883295</v>
      </c>
      <c r="AV234" s="18">
        <f t="shared" si="371"/>
        <v>0.62582127987922198</v>
      </c>
      <c r="AW234">
        <f t="shared" si="404"/>
        <v>0.16383962794406046</v>
      </c>
      <c r="AX234">
        <f t="shared" si="405"/>
        <v>4.044226928307209</v>
      </c>
      <c r="AY234" t="str">
        <f t="shared" si="406"/>
        <v>POSITIF</v>
      </c>
      <c r="AZ234">
        <f t="shared" si="407"/>
        <v>4</v>
      </c>
      <c r="BA234">
        <f t="shared" si="408"/>
        <v>2</v>
      </c>
      <c r="BB234">
        <f t="shared" si="409"/>
        <v>39</v>
      </c>
      <c r="BC234">
        <f t="shared" si="410"/>
        <v>7.0585075596777458E-2</v>
      </c>
      <c r="BD234">
        <f t="shared" si="411"/>
        <v>-1.7010853600191673</v>
      </c>
      <c r="BE234">
        <f t="shared" si="412"/>
        <v>-0.12222152900771403</v>
      </c>
      <c r="BF234">
        <f t="shared" si="413"/>
        <v>1.9428132568574878</v>
      </c>
      <c r="BG234">
        <f t="shared" si="414"/>
        <v>-98.163312917866733</v>
      </c>
      <c r="BH234">
        <f t="shared" si="415"/>
        <v>0.62582127987922198</v>
      </c>
      <c r="BI234">
        <f t="shared" si="416"/>
        <v>81.836687082133267</v>
      </c>
      <c r="BJ234">
        <f t="shared" si="417"/>
        <v>81</v>
      </c>
      <c r="BK234">
        <f t="shared" si="418"/>
        <v>50</v>
      </c>
      <c r="BL234">
        <f t="shared" si="419"/>
        <v>12</v>
      </c>
      <c r="BM234">
        <f t="shared" si="420"/>
        <v>23.189112403716948</v>
      </c>
      <c r="BN234" t="str">
        <f t="shared" si="421"/>
        <v>POSITIF</v>
      </c>
      <c r="BO234">
        <f t="shared" si="422"/>
        <v>23</v>
      </c>
      <c r="BP234">
        <f t="shared" si="423"/>
        <v>11</v>
      </c>
      <c r="BQ234">
        <f t="shared" si="424"/>
        <v>20</v>
      </c>
    </row>
    <row r="235" spans="1:69">
      <c r="A235">
        <f t="shared" si="425"/>
        <v>-7.0027777777777782</v>
      </c>
      <c r="B235">
        <f t="shared" si="429"/>
        <v>111.315</v>
      </c>
      <c r="C235">
        <f>INT(G3/15)</f>
        <v>7</v>
      </c>
      <c r="D235">
        <f>L3</f>
        <v>2014</v>
      </c>
      <c r="E235">
        <f>L2</f>
        <v>3</v>
      </c>
      <c r="F235">
        <f>L4+1</f>
        <v>31</v>
      </c>
      <c r="H235">
        <v>7</v>
      </c>
      <c r="I235">
        <v>30</v>
      </c>
      <c r="J235">
        <f t="shared" si="337"/>
        <v>7.5</v>
      </c>
      <c r="L235">
        <f t="shared" si="372"/>
        <v>20</v>
      </c>
      <c r="M235">
        <f t="shared" si="373"/>
        <v>-13</v>
      </c>
      <c r="N235">
        <f t="shared" si="374"/>
        <v>2456747.5208333335</v>
      </c>
      <c r="O235">
        <f>O209</f>
        <v>7.9452092914123363E-4</v>
      </c>
      <c r="P235">
        <f t="shared" si="426"/>
        <v>2456747.5216278546</v>
      </c>
      <c r="Q235">
        <f t="shared" si="427"/>
        <v>0.14243727933893377</v>
      </c>
      <c r="R235">
        <f t="shared" si="375"/>
        <v>8.3177744192516911</v>
      </c>
      <c r="S235">
        <f t="shared" si="376"/>
        <v>85.135883517427828</v>
      </c>
      <c r="T235">
        <f t="shared" si="377"/>
        <v>1.9100957966602008</v>
      </c>
      <c r="U235">
        <f t="shared" si="378"/>
        <v>0.14517255005410123</v>
      </c>
      <c r="V235">
        <f t="shared" si="379"/>
        <v>1.4859014789734868</v>
      </c>
      <c r="W235">
        <f t="shared" si="380"/>
        <v>1.6702617634267766E-2</v>
      </c>
      <c r="X235">
        <f t="shared" si="381"/>
        <v>10.227870215911892</v>
      </c>
      <c r="Y235">
        <f t="shared" si="382"/>
        <v>87.045979314088029</v>
      </c>
      <c r="Z235">
        <f t="shared" si="383"/>
        <v>1.5192389396537114</v>
      </c>
      <c r="AA235">
        <f t="shared" si="384"/>
        <v>209.55141325481938</v>
      </c>
      <c r="AB235">
        <f t="shared" si="385"/>
        <v>3.6573621135038854</v>
      </c>
      <c r="AC235">
        <f t="shared" si="386"/>
        <v>23.437438831405139</v>
      </c>
      <c r="AD235">
        <f t="shared" si="387"/>
        <v>-2.0714059105460454E-3</v>
      </c>
      <c r="AE235">
        <f t="shared" si="388"/>
        <v>23.435367425494594</v>
      </c>
      <c r="AF235">
        <f t="shared" si="389"/>
        <v>2456747.5</v>
      </c>
      <c r="AG235">
        <f t="shared" si="390"/>
        <v>0.14243668720054756</v>
      </c>
      <c r="AH235">
        <f t="shared" si="391"/>
        <v>12.552736623304554</v>
      </c>
      <c r="AI235">
        <f t="shared" si="392"/>
        <v>13.054105577979554</v>
      </c>
      <c r="AJ235">
        <f t="shared" si="393"/>
        <v>0.40902432298950758</v>
      </c>
      <c r="AK235">
        <f t="shared" si="394"/>
        <v>20.475105577979555</v>
      </c>
      <c r="AL235">
        <f t="shared" si="395"/>
        <v>297.72977683162929</v>
      </c>
      <c r="AM235">
        <f t="shared" si="396"/>
        <v>5.196364886939862</v>
      </c>
      <c r="AN235">
        <f t="shared" si="397"/>
        <v>0.998862257741023</v>
      </c>
      <c r="AO235" t="s">
        <v>137</v>
      </c>
      <c r="AP235">
        <f t="shared" si="398"/>
        <v>10.224537732745647</v>
      </c>
      <c r="AQ235">
        <f t="shared" si="399"/>
        <v>10</v>
      </c>
      <c r="AR235">
        <f t="shared" si="400"/>
        <v>13</v>
      </c>
      <c r="AS235">
        <f t="shared" si="401"/>
        <v>28</v>
      </c>
      <c r="AT235">
        <f t="shared" si="402"/>
        <v>0.17845184793080759</v>
      </c>
      <c r="AU235">
        <f t="shared" si="403"/>
        <v>9.3968068380640588</v>
      </c>
      <c r="AV235" s="18">
        <f t="shared" si="371"/>
        <v>0.62645378920427064</v>
      </c>
      <c r="AW235">
        <f t="shared" si="404"/>
        <v>0.16400521849813546</v>
      </c>
      <c r="AX235">
        <f t="shared" si="405"/>
        <v>4.0482642129330477</v>
      </c>
      <c r="AY235" t="str">
        <f t="shared" si="406"/>
        <v>POSITIF</v>
      </c>
      <c r="AZ235">
        <f t="shared" si="407"/>
        <v>4</v>
      </c>
      <c r="BA235">
        <f t="shared" si="408"/>
        <v>2</v>
      </c>
      <c r="BB235">
        <f t="shared" si="409"/>
        <v>53</v>
      </c>
      <c r="BC235">
        <f t="shared" si="410"/>
        <v>7.0655539506338488E-2</v>
      </c>
      <c r="BD235">
        <f t="shared" si="411"/>
        <v>-1.7132730150822566</v>
      </c>
      <c r="BE235">
        <f t="shared" si="412"/>
        <v>-0.12222152900771403</v>
      </c>
      <c r="BF235">
        <f t="shared" si="413"/>
        <v>1.9428132568574878</v>
      </c>
      <c r="BG235">
        <f t="shared" si="414"/>
        <v>-98.928487864870561</v>
      </c>
      <c r="BH235">
        <f t="shared" si="415"/>
        <v>0.62645378920427064</v>
      </c>
      <c r="BI235">
        <f t="shared" si="416"/>
        <v>81.071512135129439</v>
      </c>
      <c r="BJ235">
        <f t="shared" si="417"/>
        <v>81</v>
      </c>
      <c r="BK235">
        <f t="shared" si="418"/>
        <v>4</v>
      </c>
      <c r="BL235">
        <f t="shared" si="419"/>
        <v>17</v>
      </c>
      <c r="BM235">
        <f t="shared" si="420"/>
        <v>26.876686841657435</v>
      </c>
      <c r="BN235" t="str">
        <f t="shared" si="421"/>
        <v>POSITIF</v>
      </c>
      <c r="BO235">
        <f t="shared" si="422"/>
        <v>26</v>
      </c>
      <c r="BP235">
        <f t="shared" si="423"/>
        <v>52</v>
      </c>
      <c r="BQ235">
        <f t="shared" si="424"/>
        <v>36</v>
      </c>
    </row>
    <row r="236" spans="1:69">
      <c r="A236">
        <f t="shared" si="425"/>
        <v>-7.0027777777777782</v>
      </c>
      <c r="B236">
        <f t="shared" si="429"/>
        <v>111.315</v>
      </c>
      <c r="C236">
        <f>INT(G3/15)</f>
        <v>7</v>
      </c>
      <c r="D236">
        <f>L3</f>
        <v>2014</v>
      </c>
      <c r="E236">
        <f>L2</f>
        <v>3</v>
      </c>
      <c r="F236">
        <f>L4+1</f>
        <v>31</v>
      </c>
      <c r="H236">
        <v>7</v>
      </c>
      <c r="I236">
        <v>45</v>
      </c>
      <c r="J236">
        <f t="shared" si="337"/>
        <v>7.75</v>
      </c>
      <c r="L236">
        <f t="shared" si="372"/>
        <v>20</v>
      </c>
      <c r="M236">
        <f t="shared" si="373"/>
        <v>-13</v>
      </c>
      <c r="N236">
        <f t="shared" si="374"/>
        <v>2456747.53125</v>
      </c>
      <c r="O236">
        <f t="shared" ref="O236:O299" si="431">O210</f>
        <v>7.9452092914123363E-4</v>
      </c>
      <c r="P236">
        <f t="shared" si="426"/>
        <v>2456747.5320445211</v>
      </c>
      <c r="Q236">
        <f t="shared" si="427"/>
        <v>0.14243756453171985</v>
      </c>
      <c r="R236">
        <f t="shared" si="375"/>
        <v>8.3280415790914049</v>
      </c>
      <c r="S236">
        <f t="shared" si="376"/>
        <v>85.146150186878913</v>
      </c>
      <c r="T236">
        <f t="shared" si="377"/>
        <v>1.9101177744445372</v>
      </c>
      <c r="U236">
        <f t="shared" si="378"/>
        <v>0.14535174579813276</v>
      </c>
      <c r="V236">
        <f t="shared" si="379"/>
        <v>1.4860806661586221</v>
      </c>
      <c r="W236">
        <f t="shared" si="380"/>
        <v>1.6702617622289667E-2</v>
      </c>
      <c r="X236">
        <f t="shared" si="381"/>
        <v>10.238159353535941</v>
      </c>
      <c r="Y236">
        <f t="shared" si="382"/>
        <v>87.056267961323456</v>
      </c>
      <c r="Z236">
        <f t="shared" si="383"/>
        <v>1.5194185104235458</v>
      </c>
      <c r="AA236">
        <f t="shared" si="384"/>
        <v>209.55086165311073</v>
      </c>
      <c r="AB236">
        <f t="shared" si="385"/>
        <v>3.6573524862379099</v>
      </c>
      <c r="AC236">
        <f t="shared" si="386"/>
        <v>23.437438827696443</v>
      </c>
      <c r="AD236">
        <f t="shared" si="387"/>
        <v>-2.0714342997132222E-3</v>
      </c>
      <c r="AE236">
        <f t="shared" si="388"/>
        <v>23.435367393396731</v>
      </c>
      <c r="AF236">
        <f t="shared" si="389"/>
        <v>2456747.5</v>
      </c>
      <c r="AG236">
        <f t="shared" si="390"/>
        <v>0.14243668720054756</v>
      </c>
      <c r="AH236">
        <f t="shared" si="391"/>
        <v>12.552736623304554</v>
      </c>
      <c r="AI236">
        <f t="shared" si="392"/>
        <v>13.304790055317055</v>
      </c>
      <c r="AJ236">
        <f t="shared" si="393"/>
        <v>0.40902432242929421</v>
      </c>
      <c r="AK236">
        <f t="shared" si="394"/>
        <v>20.725790055317056</v>
      </c>
      <c r="AL236">
        <f t="shared" si="395"/>
        <v>301.48055631396574</v>
      </c>
      <c r="AM236">
        <f t="shared" si="396"/>
        <v>5.2618283384228812</v>
      </c>
      <c r="AN236">
        <f t="shared" si="397"/>
        <v>0.99886524710028479</v>
      </c>
      <c r="AO236" t="s">
        <v>137</v>
      </c>
      <c r="AP236">
        <f t="shared" si="398"/>
        <v>10.234826830337621</v>
      </c>
      <c r="AQ236">
        <f t="shared" si="399"/>
        <v>10</v>
      </c>
      <c r="AR236">
        <f t="shared" si="400"/>
        <v>14</v>
      </c>
      <c r="AS236">
        <f t="shared" si="401"/>
        <v>5</v>
      </c>
      <c r="AT236">
        <f t="shared" si="402"/>
        <v>0.17863142656084655</v>
      </c>
      <c r="AU236">
        <f t="shared" si="403"/>
        <v>9.4062945157901261</v>
      </c>
      <c r="AV236" s="18">
        <f t="shared" si="371"/>
        <v>0.62708630105267504</v>
      </c>
      <c r="AW236">
        <f t="shared" si="404"/>
        <v>0.16417080971282344</v>
      </c>
      <c r="AX236">
        <f t="shared" si="405"/>
        <v>4.0523013627470075</v>
      </c>
      <c r="AY236" t="str">
        <f t="shared" si="406"/>
        <v>POSITIF</v>
      </c>
      <c r="AZ236">
        <f t="shared" si="407"/>
        <v>4</v>
      </c>
      <c r="BA236">
        <f t="shared" si="408"/>
        <v>3</v>
      </c>
      <c r="BB236">
        <f t="shared" si="409"/>
        <v>8</v>
      </c>
      <c r="BC236">
        <f t="shared" si="410"/>
        <v>7.0726001062988375E-2</v>
      </c>
      <c r="BD236">
        <f t="shared" si="411"/>
        <v>-1.7266278372612465</v>
      </c>
      <c r="BE236">
        <f t="shared" si="412"/>
        <v>-0.12222152900771403</v>
      </c>
      <c r="BF236">
        <f t="shared" si="413"/>
        <v>1.9428132568574878</v>
      </c>
      <c r="BG236">
        <f t="shared" si="414"/>
        <v>-99.774568730479004</v>
      </c>
      <c r="BH236">
        <f t="shared" si="415"/>
        <v>0.62708630105267504</v>
      </c>
      <c r="BI236">
        <f t="shared" si="416"/>
        <v>80.225431269520996</v>
      </c>
      <c r="BJ236">
        <f t="shared" si="417"/>
        <v>80</v>
      </c>
      <c r="BK236">
        <f t="shared" si="418"/>
        <v>13</v>
      </c>
      <c r="BL236">
        <f t="shared" si="419"/>
        <v>31</v>
      </c>
      <c r="BM236">
        <f t="shared" si="420"/>
        <v>30.557464803276183</v>
      </c>
      <c r="BN236" t="str">
        <f t="shared" si="421"/>
        <v>POSITIF</v>
      </c>
      <c r="BO236">
        <f t="shared" si="422"/>
        <v>30</v>
      </c>
      <c r="BP236">
        <f t="shared" si="423"/>
        <v>33</v>
      </c>
      <c r="BQ236">
        <f t="shared" si="424"/>
        <v>26</v>
      </c>
    </row>
    <row r="237" spans="1:69">
      <c r="A237">
        <f t="shared" si="425"/>
        <v>-7.0027777777777782</v>
      </c>
      <c r="B237">
        <f t="shared" si="429"/>
        <v>111.315</v>
      </c>
      <c r="C237">
        <f>INT(G3/15)</f>
        <v>7</v>
      </c>
      <c r="D237">
        <f>L3</f>
        <v>2014</v>
      </c>
      <c r="E237">
        <f>L2</f>
        <v>3</v>
      </c>
      <c r="F237">
        <f>L4+1</f>
        <v>31</v>
      </c>
      <c r="H237">
        <v>8</v>
      </c>
      <c r="I237">
        <v>0</v>
      </c>
      <c r="J237">
        <f t="shared" si="337"/>
        <v>8</v>
      </c>
      <c r="L237">
        <f t="shared" si="372"/>
        <v>20</v>
      </c>
      <c r="M237">
        <f t="shared" si="373"/>
        <v>-13</v>
      </c>
      <c r="N237">
        <f t="shared" si="374"/>
        <v>2456747.541666667</v>
      </c>
      <c r="O237">
        <f t="shared" si="431"/>
        <v>7.9452092914123363E-4</v>
      </c>
      <c r="P237">
        <f t="shared" si="426"/>
        <v>2456747.542461188</v>
      </c>
      <c r="Q237">
        <f t="shared" si="427"/>
        <v>0.14243784972451867</v>
      </c>
      <c r="R237">
        <f t="shared" si="375"/>
        <v>8.3383087393904134</v>
      </c>
      <c r="S237">
        <f t="shared" si="376"/>
        <v>85.156416856789292</v>
      </c>
      <c r="T237">
        <f t="shared" si="377"/>
        <v>1.9101396906510204</v>
      </c>
      <c r="U237">
        <f t="shared" si="378"/>
        <v>0.14553094155018051</v>
      </c>
      <c r="V237">
        <f t="shared" si="379"/>
        <v>1.4862598533517737</v>
      </c>
      <c r="W237">
        <f t="shared" si="380"/>
        <v>1.6702617610311572E-2</v>
      </c>
      <c r="X237">
        <f t="shared" si="381"/>
        <v>10.248448430041433</v>
      </c>
      <c r="Y237">
        <f t="shared" si="382"/>
        <v>87.066556547440314</v>
      </c>
      <c r="Z237">
        <f t="shared" si="383"/>
        <v>1.51959808012666</v>
      </c>
      <c r="AA237">
        <f t="shared" si="384"/>
        <v>209.55031005137741</v>
      </c>
      <c r="AB237">
        <f t="shared" si="385"/>
        <v>3.6573428589715036</v>
      </c>
      <c r="AC237">
        <f t="shared" si="386"/>
        <v>23.437438823987748</v>
      </c>
      <c r="AD237">
        <f t="shared" si="387"/>
        <v>-2.0714627081593693E-3</v>
      </c>
      <c r="AE237">
        <f t="shared" si="388"/>
        <v>23.435367361279589</v>
      </c>
      <c r="AF237">
        <f t="shared" si="389"/>
        <v>2456747.5</v>
      </c>
      <c r="AG237">
        <f t="shared" si="390"/>
        <v>0.14243668720054756</v>
      </c>
      <c r="AH237">
        <f t="shared" si="391"/>
        <v>12.552736623304554</v>
      </c>
      <c r="AI237">
        <f t="shared" si="392"/>
        <v>13.555474532654554</v>
      </c>
      <c r="AJ237">
        <f t="shared" si="393"/>
        <v>0.40902432186874427</v>
      </c>
      <c r="AK237">
        <f t="shared" si="394"/>
        <v>20.976474532654553</v>
      </c>
      <c r="AL237">
        <f t="shared" si="395"/>
        <v>305.2313357579352</v>
      </c>
      <c r="AM237">
        <f t="shared" si="396"/>
        <v>5.3272917892362708</v>
      </c>
      <c r="AN237">
        <f t="shared" si="397"/>
        <v>0.99886823648728096</v>
      </c>
      <c r="AO237" t="s">
        <v>137</v>
      </c>
      <c r="AP237">
        <f t="shared" si="398"/>
        <v>10.245115866810817</v>
      </c>
      <c r="AQ237">
        <f t="shared" si="399"/>
        <v>10</v>
      </c>
      <c r="AR237">
        <f t="shared" si="400"/>
        <v>14</v>
      </c>
      <c r="AS237">
        <f t="shared" si="401"/>
        <v>42</v>
      </c>
      <c r="AT237">
        <f t="shared" si="402"/>
        <v>0.17881100412416159</v>
      </c>
      <c r="AU237">
        <f t="shared" si="403"/>
        <v>9.4157822318831172</v>
      </c>
      <c r="AV237" s="18">
        <f t="shared" si="371"/>
        <v>0.62771881545887454</v>
      </c>
      <c r="AW237">
        <f t="shared" si="404"/>
        <v>0.16433640159714061</v>
      </c>
      <c r="AX237">
        <f t="shared" si="405"/>
        <v>4.0563383778202038</v>
      </c>
      <c r="AY237" t="str">
        <f t="shared" si="406"/>
        <v>POSITIF</v>
      </c>
      <c r="AZ237">
        <f t="shared" si="407"/>
        <v>4</v>
      </c>
      <c r="BA237">
        <f t="shared" si="408"/>
        <v>3</v>
      </c>
      <c r="BB237">
        <f t="shared" si="409"/>
        <v>22</v>
      </c>
      <c r="BC237">
        <f t="shared" si="410"/>
        <v>7.0796460267968278E-2</v>
      </c>
      <c r="BD237">
        <f t="shared" si="411"/>
        <v>-1.7413947341042373</v>
      </c>
      <c r="BE237">
        <f t="shared" si="412"/>
        <v>-0.12222152900771403</v>
      </c>
      <c r="BF237">
        <f t="shared" si="413"/>
        <v>1.9428132568574878</v>
      </c>
      <c r="BG237">
        <f t="shared" si="414"/>
        <v>-100.71931724076104</v>
      </c>
      <c r="BH237">
        <f t="shared" si="415"/>
        <v>0.62771881545887454</v>
      </c>
      <c r="BI237">
        <f t="shared" si="416"/>
        <v>79.280682759238957</v>
      </c>
      <c r="BJ237">
        <f t="shared" si="417"/>
        <v>79</v>
      </c>
      <c r="BK237">
        <f t="shared" si="418"/>
        <v>16</v>
      </c>
      <c r="BL237">
        <f t="shared" si="419"/>
        <v>50</v>
      </c>
      <c r="BM237">
        <f t="shared" si="420"/>
        <v>34.230066997312498</v>
      </c>
      <c r="BN237" t="str">
        <f t="shared" si="421"/>
        <v>POSITIF</v>
      </c>
      <c r="BO237">
        <f t="shared" si="422"/>
        <v>34</v>
      </c>
      <c r="BP237">
        <f t="shared" si="423"/>
        <v>13</v>
      </c>
      <c r="BQ237">
        <f t="shared" si="424"/>
        <v>48</v>
      </c>
    </row>
    <row r="238" spans="1:69">
      <c r="A238">
        <f t="shared" si="425"/>
        <v>-7.0027777777777782</v>
      </c>
      <c r="B238">
        <f t="shared" si="429"/>
        <v>111.315</v>
      </c>
      <c r="C238">
        <f>INT(G3/15)</f>
        <v>7</v>
      </c>
      <c r="D238">
        <f>L3</f>
        <v>2014</v>
      </c>
      <c r="E238">
        <f>L2</f>
        <v>3</v>
      </c>
      <c r="F238">
        <f>L4+1</f>
        <v>31</v>
      </c>
      <c r="H238">
        <v>8</v>
      </c>
      <c r="I238">
        <v>15</v>
      </c>
      <c r="J238">
        <f t="shared" si="337"/>
        <v>8.25</v>
      </c>
      <c r="L238">
        <f t="shared" si="372"/>
        <v>20</v>
      </c>
      <c r="M238">
        <f t="shared" si="373"/>
        <v>-13</v>
      </c>
      <c r="N238">
        <f t="shared" si="374"/>
        <v>2456747.5520833335</v>
      </c>
      <c r="O238">
        <f t="shared" si="431"/>
        <v>7.9452092914123363E-4</v>
      </c>
      <c r="P238">
        <f t="shared" si="426"/>
        <v>2456747.5528778546</v>
      </c>
      <c r="Q238">
        <f t="shared" si="427"/>
        <v>0.14243813491730475</v>
      </c>
      <c r="R238">
        <f t="shared" si="375"/>
        <v>8.3485758992310366</v>
      </c>
      <c r="S238">
        <f t="shared" si="376"/>
        <v>85.166683526240377</v>
      </c>
      <c r="T238">
        <f t="shared" si="377"/>
        <v>1.9101615452776737</v>
      </c>
      <c r="U238">
        <f t="shared" si="378"/>
        <v>0.14571013729422791</v>
      </c>
      <c r="V238">
        <f t="shared" si="379"/>
        <v>1.486439040536909</v>
      </c>
      <c r="W238">
        <f t="shared" si="380"/>
        <v>1.6702617598333473E-2</v>
      </c>
      <c r="X238">
        <f t="shared" si="381"/>
        <v>10.258737444508711</v>
      </c>
      <c r="Y238">
        <f t="shared" si="382"/>
        <v>87.076845071518051</v>
      </c>
      <c r="Z238">
        <f t="shared" si="383"/>
        <v>1.5197776487469872</v>
      </c>
      <c r="AA238">
        <f t="shared" si="384"/>
        <v>209.54975844966876</v>
      </c>
      <c r="AB238">
        <f t="shared" si="385"/>
        <v>3.657333231705528</v>
      </c>
      <c r="AC238">
        <f t="shared" si="386"/>
        <v>23.437438820279052</v>
      </c>
      <c r="AD238">
        <f t="shared" si="387"/>
        <v>-2.0714911358798542E-3</v>
      </c>
      <c r="AE238">
        <f t="shared" si="388"/>
        <v>23.435367329143173</v>
      </c>
      <c r="AF238">
        <f t="shared" si="389"/>
        <v>2456747.5</v>
      </c>
      <c r="AG238">
        <f t="shared" si="390"/>
        <v>0.14243668720054756</v>
      </c>
      <c r="AH238">
        <f t="shared" si="391"/>
        <v>12.552736623304554</v>
      </c>
      <c r="AI238">
        <f t="shared" si="392"/>
        <v>13.806159009992054</v>
      </c>
      <c r="AJ238">
        <f t="shared" si="393"/>
        <v>0.40902432130785804</v>
      </c>
      <c r="AK238">
        <f t="shared" si="394"/>
        <v>21.227159009992054</v>
      </c>
      <c r="AL238">
        <f t="shared" si="395"/>
        <v>308.9821151642945</v>
      </c>
      <c r="AM238">
        <f t="shared" si="396"/>
        <v>5.3927552393932388</v>
      </c>
      <c r="AN238">
        <f t="shared" si="397"/>
        <v>0.99887122590164767</v>
      </c>
      <c r="AO238" t="s">
        <v>137</v>
      </c>
      <c r="AP238">
        <f t="shared" si="398"/>
        <v>10.25540484124558</v>
      </c>
      <c r="AQ238">
        <f t="shared" si="399"/>
        <v>10</v>
      </c>
      <c r="AR238">
        <f t="shared" si="400"/>
        <v>15</v>
      </c>
      <c r="AS238">
        <f t="shared" si="401"/>
        <v>19</v>
      </c>
      <c r="AT238">
        <f t="shared" si="402"/>
        <v>0.17899058060470174</v>
      </c>
      <c r="AU238">
        <f t="shared" si="403"/>
        <v>9.425269985586322</v>
      </c>
      <c r="AV238" s="18">
        <f t="shared" si="371"/>
        <v>0.62835133237242147</v>
      </c>
      <c r="AW238">
        <f t="shared" si="404"/>
        <v>0.1645019941378798</v>
      </c>
      <c r="AX238">
        <f t="shared" si="405"/>
        <v>4.0603752576819758</v>
      </c>
      <c r="AY238" t="str">
        <f t="shared" si="406"/>
        <v>POSITIF</v>
      </c>
      <c r="AZ238">
        <f t="shared" si="407"/>
        <v>4</v>
      </c>
      <c r="BA238">
        <f t="shared" si="408"/>
        <v>3</v>
      </c>
      <c r="BB238">
        <f t="shared" si="409"/>
        <v>37</v>
      </c>
      <c r="BC238">
        <f t="shared" si="410"/>
        <v>7.0866917113063657E-2</v>
      </c>
      <c r="BD238">
        <f t="shared" si="411"/>
        <v>-1.7578837062119705</v>
      </c>
      <c r="BE238">
        <f t="shared" si="412"/>
        <v>-0.12222152900771403</v>
      </c>
      <c r="BF238">
        <f t="shared" si="413"/>
        <v>1.9428132568574878</v>
      </c>
      <c r="BG238">
        <f t="shared" si="414"/>
        <v>-101.78558704380721</v>
      </c>
      <c r="BH238">
        <f t="shared" si="415"/>
        <v>0.62835133237242147</v>
      </c>
      <c r="BI238">
        <f t="shared" si="416"/>
        <v>78.214412956192788</v>
      </c>
      <c r="BJ238">
        <f t="shared" si="417"/>
        <v>78</v>
      </c>
      <c r="BK238">
        <f t="shared" si="418"/>
        <v>12</v>
      </c>
      <c r="BL238">
        <f t="shared" si="419"/>
        <v>51</v>
      </c>
      <c r="BM238">
        <f t="shared" si="420"/>
        <v>37.892732768129058</v>
      </c>
      <c r="BN238" t="str">
        <f t="shared" si="421"/>
        <v>POSITIF</v>
      </c>
      <c r="BO238">
        <f t="shared" si="422"/>
        <v>37</v>
      </c>
      <c r="BP238">
        <f t="shared" si="423"/>
        <v>53</v>
      </c>
      <c r="BQ238">
        <f t="shared" si="424"/>
        <v>33</v>
      </c>
    </row>
    <row r="239" spans="1:69">
      <c r="A239">
        <f t="shared" si="425"/>
        <v>-7.0027777777777782</v>
      </c>
      <c r="B239">
        <f t="shared" si="429"/>
        <v>111.315</v>
      </c>
      <c r="C239">
        <f>INT(G3/15)</f>
        <v>7</v>
      </c>
      <c r="D239">
        <f>L3</f>
        <v>2014</v>
      </c>
      <c r="E239">
        <f>L2</f>
        <v>3</v>
      </c>
      <c r="F239">
        <f>L4+1</f>
        <v>31</v>
      </c>
      <c r="H239">
        <v>8</v>
      </c>
      <c r="I239">
        <v>30</v>
      </c>
      <c r="J239">
        <f t="shared" si="337"/>
        <v>8.5</v>
      </c>
      <c r="L239">
        <f t="shared" si="372"/>
        <v>20</v>
      </c>
      <c r="M239">
        <f t="shared" si="373"/>
        <v>-13</v>
      </c>
      <c r="N239">
        <f t="shared" si="374"/>
        <v>2456747.5625</v>
      </c>
      <c r="O239">
        <f t="shared" si="431"/>
        <v>7.9452092914123363E-4</v>
      </c>
      <c r="P239">
        <f t="shared" si="426"/>
        <v>2456747.5632945211</v>
      </c>
      <c r="Q239">
        <f t="shared" si="427"/>
        <v>0.14243842011009084</v>
      </c>
      <c r="R239">
        <f t="shared" si="375"/>
        <v>8.3588430590716598</v>
      </c>
      <c r="S239">
        <f t="shared" si="376"/>
        <v>85.176950195691461</v>
      </c>
      <c r="T239">
        <f t="shared" si="377"/>
        <v>1.9101833383254647</v>
      </c>
      <c r="U239">
        <f t="shared" si="378"/>
        <v>0.14588933303827534</v>
      </c>
      <c r="V239">
        <f t="shared" si="379"/>
        <v>1.4866182277220443</v>
      </c>
      <c r="W239">
        <f t="shared" si="380"/>
        <v>1.6702617586355377E-2</v>
      </c>
      <c r="X239">
        <f t="shared" si="381"/>
        <v>10.269026397397125</v>
      </c>
      <c r="Y239">
        <f t="shared" si="382"/>
        <v>87.087133534016928</v>
      </c>
      <c r="Z239">
        <f t="shared" si="383"/>
        <v>1.5199572162925605</v>
      </c>
      <c r="AA239">
        <f t="shared" si="384"/>
        <v>209.54920684796011</v>
      </c>
      <c r="AB239">
        <f t="shared" si="385"/>
        <v>3.6573236044395525</v>
      </c>
      <c r="AC239">
        <f t="shared" si="386"/>
        <v>23.437438816570356</v>
      </c>
      <c r="AD239">
        <f t="shared" si="387"/>
        <v>-2.0715195828738533E-3</v>
      </c>
      <c r="AE239">
        <f t="shared" si="388"/>
        <v>23.435367296987483</v>
      </c>
      <c r="AF239">
        <f t="shared" si="389"/>
        <v>2456747.5</v>
      </c>
      <c r="AG239">
        <f t="shared" si="390"/>
        <v>0.14243668720054756</v>
      </c>
      <c r="AH239">
        <f t="shared" si="391"/>
        <v>12.552736623304554</v>
      </c>
      <c r="AI239">
        <f t="shared" si="392"/>
        <v>14.056843487329553</v>
      </c>
      <c r="AJ239">
        <f t="shared" si="393"/>
        <v>0.40902432074663536</v>
      </c>
      <c r="AK239">
        <f t="shared" si="394"/>
        <v>21.477843487329555</v>
      </c>
      <c r="AL239">
        <f t="shared" si="395"/>
        <v>312.73289453252869</v>
      </c>
      <c r="AM239">
        <f t="shared" si="396"/>
        <v>5.4582186888847986</v>
      </c>
      <c r="AN239">
        <f t="shared" si="397"/>
        <v>0.99887421534342224</v>
      </c>
      <c r="AO239" t="s">
        <v>137</v>
      </c>
      <c r="AP239">
        <f t="shared" si="398"/>
        <v>10.265693754101264</v>
      </c>
      <c r="AQ239">
        <f t="shared" si="399"/>
        <v>10</v>
      </c>
      <c r="AR239">
        <f t="shared" si="400"/>
        <v>15</v>
      </c>
      <c r="AS239">
        <f t="shared" si="401"/>
        <v>56</v>
      </c>
      <c r="AT239">
        <f t="shared" si="402"/>
        <v>0.17917015601048419</v>
      </c>
      <c r="AU239">
        <f t="shared" si="403"/>
        <v>9.4347577774146334</v>
      </c>
      <c r="AV239" s="18">
        <f t="shared" si="371"/>
        <v>0.62898385182764227</v>
      </c>
      <c r="AW239">
        <f t="shared" si="404"/>
        <v>0.16466758734402764</v>
      </c>
      <c r="AX239">
        <f t="shared" si="405"/>
        <v>4.0644120024027357</v>
      </c>
      <c r="AY239" t="str">
        <f t="shared" si="406"/>
        <v>POSITIF</v>
      </c>
      <c r="AZ239">
        <f t="shared" si="407"/>
        <v>4</v>
      </c>
      <c r="BA239">
        <f t="shared" si="408"/>
        <v>3</v>
      </c>
      <c r="BB239">
        <f t="shared" si="409"/>
        <v>51</v>
      </c>
      <c r="BC239">
        <f t="shared" si="410"/>
        <v>7.0937371599503418E-2</v>
      </c>
      <c r="BD239">
        <f t="shared" si="411"/>
        <v>-1.7764936249897176</v>
      </c>
      <c r="BE239">
        <f t="shared" si="412"/>
        <v>-0.12222152900771403</v>
      </c>
      <c r="BF239">
        <f t="shared" si="413"/>
        <v>1.9428132568574878</v>
      </c>
      <c r="BG239">
        <f t="shared" si="414"/>
        <v>-103.00330321462097</v>
      </c>
      <c r="BH239">
        <f t="shared" si="415"/>
        <v>0.62898385182764227</v>
      </c>
      <c r="BI239">
        <f t="shared" si="416"/>
        <v>76.996696785379029</v>
      </c>
      <c r="BJ239">
        <f t="shared" si="417"/>
        <v>76</v>
      </c>
      <c r="BK239">
        <f t="shared" si="418"/>
        <v>59</v>
      </c>
      <c r="BL239">
        <f t="shared" si="419"/>
        <v>48</v>
      </c>
      <c r="BM239">
        <f t="shared" si="420"/>
        <v>41.543178447202138</v>
      </c>
      <c r="BN239" t="str">
        <f t="shared" si="421"/>
        <v>POSITIF</v>
      </c>
      <c r="BO239">
        <f t="shared" si="422"/>
        <v>41</v>
      </c>
      <c r="BP239">
        <f t="shared" si="423"/>
        <v>32</v>
      </c>
      <c r="BQ239">
        <f t="shared" si="424"/>
        <v>35</v>
      </c>
    </row>
    <row r="240" spans="1:69">
      <c r="A240">
        <f t="shared" si="425"/>
        <v>-7.0027777777777782</v>
      </c>
      <c r="B240">
        <f t="shared" si="429"/>
        <v>111.315</v>
      </c>
      <c r="C240">
        <f>INT(G3/15)</f>
        <v>7</v>
      </c>
      <c r="D240">
        <f>L3</f>
        <v>2014</v>
      </c>
      <c r="E240">
        <f>L2</f>
        <v>3</v>
      </c>
      <c r="F240">
        <f>L4+1</f>
        <v>31</v>
      </c>
      <c r="H240">
        <v>8</v>
      </c>
      <c r="I240">
        <v>45</v>
      </c>
      <c r="J240">
        <f t="shared" si="337"/>
        <v>8.75</v>
      </c>
      <c r="L240">
        <f t="shared" si="372"/>
        <v>20</v>
      </c>
      <c r="M240">
        <f t="shared" si="373"/>
        <v>-13</v>
      </c>
      <c r="N240">
        <f t="shared" si="374"/>
        <v>2456747.572916667</v>
      </c>
      <c r="O240">
        <f t="shared" si="431"/>
        <v>7.9452092914123363E-4</v>
      </c>
      <c r="P240">
        <f t="shared" si="426"/>
        <v>2456747.573711188</v>
      </c>
      <c r="Q240">
        <f t="shared" si="427"/>
        <v>0.14243870530288966</v>
      </c>
      <c r="R240">
        <f t="shared" si="375"/>
        <v>8.3691102193706683</v>
      </c>
      <c r="S240">
        <f t="shared" si="376"/>
        <v>85.18721686560184</v>
      </c>
      <c r="T240">
        <f t="shared" si="377"/>
        <v>1.9102050697953523</v>
      </c>
      <c r="U240">
        <f t="shared" si="378"/>
        <v>0.14606852879032309</v>
      </c>
      <c r="V240">
        <f t="shared" si="379"/>
        <v>1.4867974149151959</v>
      </c>
      <c r="W240">
        <f t="shared" si="380"/>
        <v>1.6702617574377278E-2</v>
      </c>
      <c r="X240">
        <f t="shared" si="381"/>
        <v>10.279315289166021</v>
      </c>
      <c r="Y240">
        <f t="shared" si="382"/>
        <v>87.097421935397193</v>
      </c>
      <c r="Z240">
        <f t="shared" si="383"/>
        <v>1.520136782771413</v>
      </c>
      <c r="AA240">
        <f t="shared" si="384"/>
        <v>209.54865524622684</v>
      </c>
      <c r="AB240">
        <f t="shared" si="385"/>
        <v>3.6573139771731475</v>
      </c>
      <c r="AC240">
        <f t="shared" si="386"/>
        <v>23.437438812861661</v>
      </c>
      <c r="AD240">
        <f t="shared" si="387"/>
        <v>-2.0715480491405383E-3</v>
      </c>
      <c r="AE240">
        <f t="shared" si="388"/>
        <v>23.43536726481252</v>
      </c>
      <c r="AF240">
        <f t="shared" si="389"/>
        <v>2456747.5</v>
      </c>
      <c r="AG240">
        <f t="shared" si="390"/>
        <v>0.14243668720054756</v>
      </c>
      <c r="AH240">
        <f t="shared" si="391"/>
        <v>12.552736623304554</v>
      </c>
      <c r="AI240">
        <f t="shared" si="392"/>
        <v>14.307527964667054</v>
      </c>
      <c r="AJ240">
        <f t="shared" si="393"/>
        <v>0.40902432018507634</v>
      </c>
      <c r="AK240">
        <f t="shared" si="394"/>
        <v>21.728527964667055</v>
      </c>
      <c r="AL240">
        <f t="shared" si="395"/>
        <v>316.48367386212288</v>
      </c>
      <c r="AM240">
        <f t="shared" si="396"/>
        <v>5.5236821377019627</v>
      </c>
      <c r="AN240">
        <f t="shared" si="397"/>
        <v>0.99887720481264186</v>
      </c>
      <c r="AO240" t="s">
        <v>137</v>
      </c>
      <c r="AP240">
        <f t="shared" si="398"/>
        <v>10.275982605837209</v>
      </c>
      <c r="AQ240">
        <f t="shared" si="399"/>
        <v>10</v>
      </c>
      <c r="AR240">
        <f t="shared" si="400"/>
        <v>16</v>
      </c>
      <c r="AS240">
        <f t="shared" si="401"/>
        <v>33</v>
      </c>
      <c r="AT240">
        <f t="shared" si="402"/>
        <v>0.17934973034952598</v>
      </c>
      <c r="AU240">
        <f t="shared" si="403"/>
        <v>9.4442456078829355</v>
      </c>
      <c r="AV240" s="18">
        <f t="shared" si="371"/>
        <v>0.62961637385886238</v>
      </c>
      <c r="AW240">
        <f t="shared" si="404"/>
        <v>0.16483318122457055</v>
      </c>
      <c r="AX240">
        <f t="shared" si="405"/>
        <v>4.0684486120528796</v>
      </c>
      <c r="AY240" t="str">
        <f t="shared" si="406"/>
        <v>POSITIF</v>
      </c>
      <c r="AZ240">
        <f t="shared" si="407"/>
        <v>4</v>
      </c>
      <c r="BA240">
        <f t="shared" si="408"/>
        <v>4</v>
      </c>
      <c r="BB240">
        <f t="shared" si="409"/>
        <v>6</v>
      </c>
      <c r="BC240">
        <f t="shared" si="410"/>
        <v>7.1007823728516203E-2</v>
      </c>
      <c r="BD240">
        <f t="shared" si="411"/>
        <v>-1.7977467815251953</v>
      </c>
      <c r="BE240">
        <f t="shared" si="412"/>
        <v>-0.12222152900771403</v>
      </c>
      <c r="BF240">
        <f t="shared" si="413"/>
        <v>1.9428132568574878</v>
      </c>
      <c r="BG240">
        <f t="shared" si="414"/>
        <v>-104.41240211491866</v>
      </c>
      <c r="BH240">
        <f t="shared" si="415"/>
        <v>0.62961637385886238</v>
      </c>
      <c r="BI240">
        <f t="shared" si="416"/>
        <v>75.587597885081337</v>
      </c>
      <c r="BJ240">
        <f t="shared" si="417"/>
        <v>75</v>
      </c>
      <c r="BK240">
        <f t="shared" si="418"/>
        <v>35</v>
      </c>
      <c r="BL240">
        <f t="shared" si="419"/>
        <v>15</v>
      </c>
      <c r="BM240">
        <f t="shared" si="420"/>
        <v>45.178388999659759</v>
      </c>
      <c r="BN240" t="str">
        <f t="shared" si="421"/>
        <v>POSITIF</v>
      </c>
      <c r="BO240">
        <f t="shared" si="422"/>
        <v>45</v>
      </c>
      <c r="BP240">
        <f t="shared" si="423"/>
        <v>10</v>
      </c>
      <c r="BQ240">
        <f t="shared" si="424"/>
        <v>42</v>
      </c>
    </row>
    <row r="241" spans="1:69">
      <c r="A241">
        <f t="shared" si="425"/>
        <v>-7.0027777777777782</v>
      </c>
      <c r="B241">
        <f t="shared" si="429"/>
        <v>111.315</v>
      </c>
      <c r="C241">
        <f>INT(G3/15)</f>
        <v>7</v>
      </c>
      <c r="D241">
        <f>L3</f>
        <v>2014</v>
      </c>
      <c r="E241">
        <f>L2</f>
        <v>3</v>
      </c>
      <c r="F241">
        <f>L4+1</f>
        <v>31</v>
      </c>
      <c r="H241">
        <v>9</v>
      </c>
      <c r="I241">
        <v>0</v>
      </c>
      <c r="J241">
        <f t="shared" ref="J241:J304" si="432">H241+I241/60</f>
        <v>9</v>
      </c>
      <c r="L241">
        <f t="shared" si="372"/>
        <v>20</v>
      </c>
      <c r="M241">
        <f t="shared" si="373"/>
        <v>-13</v>
      </c>
      <c r="N241">
        <f t="shared" si="374"/>
        <v>2456747.5833333335</v>
      </c>
      <c r="O241">
        <f t="shared" si="431"/>
        <v>7.9452092914123363E-4</v>
      </c>
      <c r="P241">
        <f t="shared" si="426"/>
        <v>2456747.5841278546</v>
      </c>
      <c r="Q241">
        <f t="shared" si="427"/>
        <v>0.14243899049567574</v>
      </c>
      <c r="R241">
        <f t="shared" si="375"/>
        <v>8.3793773792103821</v>
      </c>
      <c r="S241">
        <f t="shared" si="376"/>
        <v>85.197483535052925</v>
      </c>
      <c r="T241">
        <f t="shared" si="377"/>
        <v>1.910226739685382</v>
      </c>
      <c r="U241">
        <f t="shared" si="378"/>
        <v>0.14624772453435461</v>
      </c>
      <c r="V241">
        <f t="shared" si="379"/>
        <v>1.4869766021003312</v>
      </c>
      <c r="W241">
        <f t="shared" si="380"/>
        <v>1.6702617562399182E-2</v>
      </c>
      <c r="X241">
        <f t="shared" si="381"/>
        <v>10.289604118895763</v>
      </c>
      <c r="Y241">
        <f t="shared" si="382"/>
        <v>87.107710274738309</v>
      </c>
      <c r="Z241">
        <f t="shared" si="383"/>
        <v>1.520316348167478</v>
      </c>
      <c r="AA241">
        <f t="shared" si="384"/>
        <v>209.54810364451819</v>
      </c>
      <c r="AB241">
        <f t="shared" si="385"/>
        <v>3.6573043499071716</v>
      </c>
      <c r="AC241">
        <f t="shared" si="386"/>
        <v>23.437438809152965</v>
      </c>
      <c r="AD241">
        <f t="shared" si="387"/>
        <v>-2.0715765346752705E-3</v>
      </c>
      <c r="AE241">
        <f t="shared" si="388"/>
        <v>23.43536723261829</v>
      </c>
      <c r="AF241">
        <f t="shared" si="389"/>
        <v>2456747.5</v>
      </c>
      <c r="AG241">
        <f t="shared" si="390"/>
        <v>0.14243668720054756</v>
      </c>
      <c r="AH241">
        <f t="shared" si="391"/>
        <v>12.552736623304554</v>
      </c>
      <c r="AI241">
        <f t="shared" si="392"/>
        <v>14.558212442004553</v>
      </c>
      <c r="AJ241">
        <f t="shared" si="393"/>
        <v>0.40902431962318103</v>
      </c>
      <c r="AK241">
        <f t="shared" si="394"/>
        <v>21.979212442004552</v>
      </c>
      <c r="AL241">
        <f t="shared" si="395"/>
        <v>320.23445315383378</v>
      </c>
      <c r="AM241">
        <f t="shared" si="396"/>
        <v>5.5891455858579384</v>
      </c>
      <c r="AN241">
        <f t="shared" si="397"/>
        <v>0.99888019430894226</v>
      </c>
      <c r="AO241" t="s">
        <v>137</v>
      </c>
      <c r="AP241">
        <f t="shared" si="398"/>
        <v>10.286271395533781</v>
      </c>
      <c r="AQ241">
        <f t="shared" si="399"/>
        <v>10</v>
      </c>
      <c r="AR241">
        <f t="shared" si="400"/>
        <v>17</v>
      </c>
      <c r="AS241">
        <f t="shared" si="401"/>
        <v>10</v>
      </c>
      <c r="AT241">
        <f t="shared" si="402"/>
        <v>0.17952930360577643</v>
      </c>
      <c r="AU241">
        <f t="shared" si="403"/>
        <v>9.4537334762344862</v>
      </c>
      <c r="AV241" s="18">
        <f t="shared" si="371"/>
        <v>0.63024889841563236</v>
      </c>
      <c r="AW241">
        <f t="shared" si="404"/>
        <v>0.1649987757663009</v>
      </c>
      <c r="AX241">
        <f t="shared" si="405"/>
        <v>4.0724850861617892</v>
      </c>
      <c r="AY241" t="str">
        <f t="shared" si="406"/>
        <v>POSITIF</v>
      </c>
      <c r="AZ241">
        <f t="shared" si="407"/>
        <v>4</v>
      </c>
      <c r="BA241">
        <f t="shared" si="408"/>
        <v>4</v>
      </c>
      <c r="BB241">
        <f t="shared" si="409"/>
        <v>20</v>
      </c>
      <c r="BC241">
        <f t="shared" si="410"/>
        <v>7.107827349188818E-2</v>
      </c>
      <c r="BD241">
        <f t="shared" si="411"/>
        <v>-1.8223401968216215</v>
      </c>
      <c r="BE241">
        <f t="shared" si="412"/>
        <v>-0.12222152900771403</v>
      </c>
      <c r="BF241">
        <f t="shared" si="413"/>
        <v>1.9428132568574878</v>
      </c>
      <c r="BG241">
        <f t="shared" si="414"/>
        <v>-106.06729993238952</v>
      </c>
      <c r="BH241">
        <f t="shared" si="415"/>
        <v>0.63024889841563236</v>
      </c>
      <c r="BI241">
        <f t="shared" si="416"/>
        <v>73.932700067610483</v>
      </c>
      <c r="BJ241">
        <f t="shared" si="417"/>
        <v>73</v>
      </c>
      <c r="BK241">
        <f t="shared" si="418"/>
        <v>55</v>
      </c>
      <c r="BL241">
        <f t="shared" si="419"/>
        <v>57</v>
      </c>
      <c r="BM241">
        <f t="shared" si="420"/>
        <v>48.794303974070381</v>
      </c>
      <c r="BN241" t="str">
        <f t="shared" si="421"/>
        <v>POSITIF</v>
      </c>
      <c r="BO241">
        <f t="shared" si="422"/>
        <v>48</v>
      </c>
      <c r="BP241">
        <f t="shared" si="423"/>
        <v>47</v>
      </c>
      <c r="BQ241">
        <f t="shared" si="424"/>
        <v>39</v>
      </c>
    </row>
    <row r="242" spans="1:69">
      <c r="A242">
        <f t="shared" si="425"/>
        <v>-7.0027777777777782</v>
      </c>
      <c r="B242">
        <f t="shared" si="429"/>
        <v>111.315</v>
      </c>
      <c r="C242">
        <f>INT(G3/15)</f>
        <v>7</v>
      </c>
      <c r="D242">
        <f>L3</f>
        <v>2014</v>
      </c>
      <c r="E242">
        <f>L2</f>
        <v>3</v>
      </c>
      <c r="F242">
        <f>L4+1</f>
        <v>31</v>
      </c>
      <c r="H242">
        <v>9</v>
      </c>
      <c r="I242">
        <v>15</v>
      </c>
      <c r="J242">
        <f t="shared" si="432"/>
        <v>9.25</v>
      </c>
      <c r="L242">
        <f t="shared" si="372"/>
        <v>20</v>
      </c>
      <c r="M242">
        <f t="shared" si="373"/>
        <v>-13</v>
      </c>
      <c r="N242">
        <f t="shared" si="374"/>
        <v>2456747.59375</v>
      </c>
      <c r="O242">
        <f t="shared" si="431"/>
        <v>7.9452092914123363E-4</v>
      </c>
      <c r="P242">
        <f t="shared" si="426"/>
        <v>2456747.5945445211</v>
      </c>
      <c r="Q242">
        <f t="shared" si="427"/>
        <v>0.14243927568846179</v>
      </c>
      <c r="R242">
        <f t="shared" si="375"/>
        <v>8.3896445390500958</v>
      </c>
      <c r="S242">
        <f t="shared" si="376"/>
        <v>85.2077502045031</v>
      </c>
      <c r="T242">
        <f t="shared" si="377"/>
        <v>1.9102483479965173</v>
      </c>
      <c r="U242">
        <f t="shared" si="378"/>
        <v>0.14642692027838616</v>
      </c>
      <c r="V242">
        <f t="shared" si="379"/>
        <v>1.4871557892854508</v>
      </c>
      <c r="W242">
        <f t="shared" si="380"/>
        <v>1.6702617550421087E-2</v>
      </c>
      <c r="X242">
        <f t="shared" si="381"/>
        <v>10.299892887046614</v>
      </c>
      <c r="Y242">
        <f t="shared" si="382"/>
        <v>87.117998552499614</v>
      </c>
      <c r="Z242">
        <f t="shared" si="383"/>
        <v>1.5204959124887722</v>
      </c>
      <c r="AA242">
        <f t="shared" si="384"/>
        <v>209.5475520428096</v>
      </c>
      <c r="AB242">
        <f t="shared" si="385"/>
        <v>3.6572947226411974</v>
      </c>
      <c r="AC242">
        <f t="shared" si="386"/>
        <v>23.43743880544427</v>
      </c>
      <c r="AD242">
        <f t="shared" si="387"/>
        <v>-2.0716050394772169E-3</v>
      </c>
      <c r="AE242">
        <f t="shared" si="388"/>
        <v>23.435367200404791</v>
      </c>
      <c r="AF242">
        <f t="shared" si="389"/>
        <v>2456747.5</v>
      </c>
      <c r="AG242">
        <f t="shared" si="390"/>
        <v>0.14243668720054756</v>
      </c>
      <c r="AH242">
        <f t="shared" si="391"/>
        <v>12.552736623304554</v>
      </c>
      <c r="AI242">
        <f t="shared" si="392"/>
        <v>14.808896919342054</v>
      </c>
      <c r="AJ242">
        <f t="shared" si="393"/>
        <v>0.40902431906094938</v>
      </c>
      <c r="AK242">
        <f t="shared" si="394"/>
        <v>22.229896919342053</v>
      </c>
      <c r="AL242">
        <f t="shared" si="395"/>
        <v>323.98523240714582</v>
      </c>
      <c r="AM242">
        <f t="shared" si="396"/>
        <v>5.6546090333437284</v>
      </c>
      <c r="AN242">
        <f t="shared" si="397"/>
        <v>0.99888318383236074</v>
      </c>
      <c r="AO242" t="s">
        <v>137</v>
      </c>
      <c r="AP242">
        <f t="shared" si="398"/>
        <v>10.296560123651245</v>
      </c>
      <c r="AQ242">
        <f t="shared" si="399"/>
        <v>10</v>
      </c>
      <c r="AR242">
        <f t="shared" si="400"/>
        <v>17</v>
      </c>
      <c r="AS242">
        <f t="shared" si="401"/>
        <v>47</v>
      </c>
      <c r="AT242">
        <f t="shared" si="402"/>
        <v>0.17970887578726868</v>
      </c>
      <c r="AU242">
        <f t="shared" si="403"/>
        <v>9.4632213829849974</v>
      </c>
      <c r="AV242" s="18">
        <f t="shared" si="371"/>
        <v>0.63088142553233317</v>
      </c>
      <c r="AW242">
        <f t="shared" si="404"/>
        <v>0.16516437097821951</v>
      </c>
      <c r="AX242">
        <f t="shared" si="405"/>
        <v>4.0765214248002266</v>
      </c>
      <c r="AY242" t="str">
        <f t="shared" si="406"/>
        <v>POSITIF</v>
      </c>
      <c r="AZ242">
        <f t="shared" si="407"/>
        <v>4</v>
      </c>
      <c r="BA242">
        <f t="shared" si="408"/>
        <v>4</v>
      </c>
      <c r="BB242">
        <f t="shared" si="409"/>
        <v>35</v>
      </c>
      <c r="BC242">
        <f t="shared" si="410"/>
        <v>7.1148720890854375E-2</v>
      </c>
      <c r="BD242">
        <f t="shared" si="411"/>
        <v>-1.8512236125205559</v>
      </c>
      <c r="BE242">
        <f t="shared" si="412"/>
        <v>-0.12222152900771403</v>
      </c>
      <c r="BF242">
        <f t="shared" si="413"/>
        <v>1.9428132568574878</v>
      </c>
      <c r="BG242">
        <f t="shared" si="414"/>
        <v>-108.04385071930216</v>
      </c>
      <c r="BH242">
        <f t="shared" si="415"/>
        <v>0.63088142553233317</v>
      </c>
      <c r="BI242">
        <f t="shared" si="416"/>
        <v>71.956149280697844</v>
      </c>
      <c r="BJ242">
        <f t="shared" si="417"/>
        <v>71</v>
      </c>
      <c r="BK242">
        <f t="shared" si="418"/>
        <v>57</v>
      </c>
      <c r="BL242">
        <f t="shared" si="419"/>
        <v>22</v>
      </c>
      <c r="BM242">
        <f t="shared" si="420"/>
        <v>52.385331164748585</v>
      </c>
      <c r="BN242" t="str">
        <f t="shared" si="421"/>
        <v>POSITIF</v>
      </c>
      <c r="BO242">
        <f t="shared" si="422"/>
        <v>52</v>
      </c>
      <c r="BP242">
        <f t="shared" si="423"/>
        <v>23</v>
      </c>
      <c r="BQ242">
        <f t="shared" si="424"/>
        <v>7</v>
      </c>
    </row>
    <row r="243" spans="1:69">
      <c r="A243">
        <f t="shared" si="425"/>
        <v>-7.0027777777777782</v>
      </c>
      <c r="B243">
        <f t="shared" si="429"/>
        <v>111.315</v>
      </c>
      <c r="C243">
        <f>INT(G3/15)</f>
        <v>7</v>
      </c>
      <c r="D243">
        <f>L3</f>
        <v>2014</v>
      </c>
      <c r="E243">
        <f>L2</f>
        <v>3</v>
      </c>
      <c r="F243">
        <f>L4+1</f>
        <v>31</v>
      </c>
      <c r="H243">
        <v>9</v>
      </c>
      <c r="I243">
        <v>30</v>
      </c>
      <c r="J243">
        <f t="shared" si="432"/>
        <v>9.5</v>
      </c>
      <c r="L243">
        <f t="shared" si="372"/>
        <v>20</v>
      </c>
      <c r="M243">
        <f t="shared" si="373"/>
        <v>-13</v>
      </c>
      <c r="N243">
        <f t="shared" si="374"/>
        <v>2456747.604166667</v>
      </c>
      <c r="O243">
        <f t="shared" si="431"/>
        <v>7.9452092914123363E-4</v>
      </c>
      <c r="P243">
        <f t="shared" si="426"/>
        <v>2456747.604961188</v>
      </c>
      <c r="Q243">
        <f t="shared" si="427"/>
        <v>0.14243956088126064</v>
      </c>
      <c r="R243">
        <f t="shared" si="375"/>
        <v>8.3999116993500138</v>
      </c>
      <c r="S243">
        <f t="shared" si="376"/>
        <v>85.218016874414388</v>
      </c>
      <c r="T243">
        <f t="shared" si="377"/>
        <v>1.9102698947297208</v>
      </c>
      <c r="U243">
        <f t="shared" si="378"/>
        <v>0.14660611603044976</v>
      </c>
      <c r="V243">
        <f t="shared" si="379"/>
        <v>1.4873349764786181</v>
      </c>
      <c r="W243">
        <f t="shared" si="380"/>
        <v>1.6702617538442988E-2</v>
      </c>
      <c r="X243">
        <f t="shared" si="381"/>
        <v>10.310181594079735</v>
      </c>
      <c r="Y243">
        <f t="shared" si="382"/>
        <v>87.128286769144111</v>
      </c>
      <c r="Z243">
        <f t="shared" si="383"/>
        <v>1.5206754757433774</v>
      </c>
      <c r="AA243">
        <f t="shared" si="384"/>
        <v>209.54700044107622</v>
      </c>
      <c r="AB243">
        <f t="shared" si="385"/>
        <v>3.6572850953747902</v>
      </c>
      <c r="AC243">
        <f t="shared" si="386"/>
        <v>23.437438801735574</v>
      </c>
      <c r="AD243">
        <f t="shared" si="387"/>
        <v>-2.0716335635455564E-3</v>
      </c>
      <c r="AE243">
        <f t="shared" si="388"/>
        <v>23.435367168172029</v>
      </c>
      <c r="AF243">
        <f t="shared" si="389"/>
        <v>2456747.5</v>
      </c>
      <c r="AG243">
        <f t="shared" si="390"/>
        <v>0.14243668720054756</v>
      </c>
      <c r="AH243">
        <f t="shared" si="391"/>
        <v>12.552736623304554</v>
      </c>
      <c r="AI243">
        <f t="shared" si="392"/>
        <v>15.059581396679555</v>
      </c>
      <c r="AJ243">
        <f t="shared" si="393"/>
        <v>0.40902431849838156</v>
      </c>
      <c r="AK243">
        <f t="shared" si="394"/>
        <v>22.480581396679554</v>
      </c>
      <c r="AL243">
        <f t="shared" si="395"/>
        <v>327.73601162154227</v>
      </c>
      <c r="AM243">
        <f t="shared" si="396"/>
        <v>5.7200724801503124</v>
      </c>
      <c r="AN243">
        <f t="shared" si="397"/>
        <v>0.99888617338293506</v>
      </c>
      <c r="AO243" t="s">
        <v>137</v>
      </c>
      <c r="AP243">
        <f t="shared" si="398"/>
        <v>10.30684879065076</v>
      </c>
      <c r="AQ243">
        <f t="shared" si="399"/>
        <v>10</v>
      </c>
      <c r="AR243">
        <f t="shared" si="400"/>
        <v>18</v>
      </c>
      <c r="AS243">
        <f t="shared" si="401"/>
        <v>24</v>
      </c>
      <c r="AT243">
        <f t="shared" si="402"/>
        <v>0.1798884469020515</v>
      </c>
      <c r="AU243">
        <f t="shared" si="403"/>
        <v>9.4727093286510158</v>
      </c>
      <c r="AV243" s="18">
        <f t="shared" si="371"/>
        <v>0.63151395524340104</v>
      </c>
      <c r="AW243">
        <f t="shared" si="404"/>
        <v>0.16532996686934184</v>
      </c>
      <c r="AX243">
        <f t="shared" si="405"/>
        <v>4.0805576280392932</v>
      </c>
      <c r="AY243" t="str">
        <f t="shared" si="406"/>
        <v>POSITIF</v>
      </c>
      <c r="AZ243">
        <f t="shared" si="407"/>
        <v>4</v>
      </c>
      <c r="BA243">
        <f t="shared" si="408"/>
        <v>4</v>
      </c>
      <c r="BB243">
        <f t="shared" si="409"/>
        <v>50</v>
      </c>
      <c r="BC243">
        <f t="shared" si="410"/>
        <v>7.1219165926655753E-2</v>
      </c>
      <c r="BD243">
        <f t="shared" si="411"/>
        <v>-1.8857209315850663</v>
      </c>
      <c r="BE243">
        <f t="shared" si="412"/>
        <v>-0.12222152900771403</v>
      </c>
      <c r="BF243">
        <f t="shared" si="413"/>
        <v>1.9428132568574878</v>
      </c>
      <c r="BG243">
        <f t="shared" si="414"/>
        <v>-110.45044412207004</v>
      </c>
      <c r="BH243">
        <f t="shared" si="415"/>
        <v>0.63151395524340104</v>
      </c>
      <c r="BI243">
        <f t="shared" si="416"/>
        <v>69.549555877929961</v>
      </c>
      <c r="BJ243">
        <f t="shared" si="417"/>
        <v>69</v>
      </c>
      <c r="BK243">
        <f t="shared" si="418"/>
        <v>32</v>
      </c>
      <c r="BL243">
        <f t="shared" si="419"/>
        <v>58</v>
      </c>
      <c r="BM243">
        <f t="shared" si="420"/>
        <v>55.943570629143395</v>
      </c>
      <c r="BN243" t="str">
        <f t="shared" si="421"/>
        <v>POSITIF</v>
      </c>
      <c r="BO243">
        <f t="shared" si="422"/>
        <v>55</v>
      </c>
      <c r="BP243">
        <f t="shared" si="423"/>
        <v>56</v>
      </c>
      <c r="BQ243">
        <f t="shared" si="424"/>
        <v>36</v>
      </c>
    </row>
    <row r="244" spans="1:69">
      <c r="A244">
        <f t="shared" si="425"/>
        <v>-7.0027777777777782</v>
      </c>
      <c r="B244">
        <f t="shared" si="429"/>
        <v>111.315</v>
      </c>
      <c r="C244">
        <f>INT(G3/15)</f>
        <v>7</v>
      </c>
      <c r="D244">
        <f>L3</f>
        <v>2014</v>
      </c>
      <c r="E244">
        <f>L2</f>
        <v>3</v>
      </c>
      <c r="F244">
        <f>L4+1</f>
        <v>31</v>
      </c>
      <c r="H244">
        <v>9</v>
      </c>
      <c r="I244">
        <v>45</v>
      </c>
      <c r="J244">
        <f t="shared" si="432"/>
        <v>9.75</v>
      </c>
      <c r="L244">
        <f t="shared" si="372"/>
        <v>20</v>
      </c>
      <c r="M244">
        <f t="shared" si="373"/>
        <v>-13</v>
      </c>
      <c r="N244">
        <f t="shared" si="374"/>
        <v>2456747.6145833335</v>
      </c>
      <c r="O244">
        <f t="shared" si="431"/>
        <v>7.9452092914123363E-4</v>
      </c>
      <c r="P244">
        <f t="shared" si="426"/>
        <v>2456747.6153778546</v>
      </c>
      <c r="Q244">
        <f t="shared" si="427"/>
        <v>0.14243984607404669</v>
      </c>
      <c r="R244">
        <f t="shared" si="375"/>
        <v>8.4101788591897275</v>
      </c>
      <c r="S244">
        <f t="shared" si="376"/>
        <v>85.228283543864563</v>
      </c>
      <c r="T244">
        <f t="shared" si="377"/>
        <v>1.9102913798830523</v>
      </c>
      <c r="U244">
        <f t="shared" si="378"/>
        <v>0.14678531177448131</v>
      </c>
      <c r="V244">
        <f t="shared" si="379"/>
        <v>1.4875141636637377</v>
      </c>
      <c r="W244">
        <f t="shared" si="380"/>
        <v>1.6702617526464892E-2</v>
      </c>
      <c r="X244">
        <f t="shared" si="381"/>
        <v>10.32047023907278</v>
      </c>
      <c r="Y244">
        <f t="shared" si="382"/>
        <v>87.138574923747612</v>
      </c>
      <c r="Z244">
        <f t="shared" si="383"/>
        <v>1.5208550379151626</v>
      </c>
      <c r="AA244">
        <f t="shared" si="384"/>
        <v>209.54644883936763</v>
      </c>
      <c r="AB244">
        <f t="shared" si="385"/>
        <v>3.6572754681088155</v>
      </c>
      <c r="AC244">
        <f t="shared" si="386"/>
        <v>23.437438798026879</v>
      </c>
      <c r="AD244">
        <f t="shared" si="387"/>
        <v>-2.0716621068756218E-3</v>
      </c>
      <c r="AE244">
        <f t="shared" si="388"/>
        <v>23.435367135920004</v>
      </c>
      <c r="AF244">
        <f t="shared" si="389"/>
        <v>2456747.5</v>
      </c>
      <c r="AG244">
        <f t="shared" si="390"/>
        <v>0.14243668720054756</v>
      </c>
      <c r="AH244">
        <f t="shared" si="391"/>
        <v>12.552736623304554</v>
      </c>
      <c r="AI244">
        <f t="shared" si="392"/>
        <v>15.310265874017054</v>
      </c>
      <c r="AJ244">
        <f t="shared" si="393"/>
        <v>0.40902431793547755</v>
      </c>
      <c r="AK244">
        <f t="shared" si="394"/>
        <v>22.731265874017055</v>
      </c>
      <c r="AL244">
        <f t="shared" si="395"/>
        <v>331.48679079778259</v>
      </c>
      <c r="AM244">
        <f t="shared" si="396"/>
        <v>5.7855359262909465</v>
      </c>
      <c r="AN244">
        <f t="shared" si="397"/>
        <v>0.99888916296029995</v>
      </c>
      <c r="AO244" t="s">
        <v>137</v>
      </c>
      <c r="AP244">
        <f t="shared" si="398"/>
        <v>10.317137395609981</v>
      </c>
      <c r="AQ244">
        <f t="shared" si="399"/>
        <v>10</v>
      </c>
      <c r="AR244">
        <f t="shared" si="400"/>
        <v>19</v>
      </c>
      <c r="AS244">
        <f t="shared" si="401"/>
        <v>1</v>
      </c>
      <c r="AT244">
        <f t="shared" si="402"/>
        <v>0.18006801693402694</v>
      </c>
      <c r="AU244">
        <f t="shared" si="403"/>
        <v>9.4821973124732413</v>
      </c>
      <c r="AV244" s="18">
        <f t="shared" si="371"/>
        <v>0.63214648749821611</v>
      </c>
      <c r="AW244">
        <f t="shared" si="404"/>
        <v>0.16549556342641564</v>
      </c>
      <c r="AX244">
        <f t="shared" si="405"/>
        <v>4.0845936954073494</v>
      </c>
      <c r="AY244" t="str">
        <f t="shared" si="406"/>
        <v>POSITIF</v>
      </c>
      <c r="AZ244">
        <f t="shared" si="407"/>
        <v>4</v>
      </c>
      <c r="BA244">
        <f t="shared" si="408"/>
        <v>5</v>
      </c>
      <c r="BB244">
        <f t="shared" si="409"/>
        <v>4</v>
      </c>
      <c r="BC244">
        <f t="shared" si="410"/>
        <v>7.1289608591060635E-2</v>
      </c>
      <c r="BD244">
        <f t="shared" si="411"/>
        <v>-1.9277239102201398</v>
      </c>
      <c r="BE244">
        <f t="shared" si="412"/>
        <v>-0.12222152900771403</v>
      </c>
      <c r="BF244">
        <f t="shared" si="413"/>
        <v>1.9428132568574878</v>
      </c>
      <c r="BG244">
        <f t="shared" si="414"/>
        <v>-113.44608467943428</v>
      </c>
      <c r="BH244">
        <f t="shared" si="415"/>
        <v>0.63214648749821611</v>
      </c>
      <c r="BI244">
        <f t="shared" si="416"/>
        <v>66.553915320565721</v>
      </c>
      <c r="BJ244">
        <f t="shared" si="417"/>
        <v>66</v>
      </c>
      <c r="BK244">
        <f t="shared" si="418"/>
        <v>33</v>
      </c>
      <c r="BL244">
        <f t="shared" si="419"/>
        <v>14</v>
      </c>
      <c r="BM244">
        <f t="shared" si="420"/>
        <v>59.457535252893692</v>
      </c>
      <c r="BN244" t="str">
        <f t="shared" si="421"/>
        <v>POSITIF</v>
      </c>
      <c r="BO244">
        <f t="shared" si="422"/>
        <v>59</v>
      </c>
      <c r="BP244">
        <f t="shared" si="423"/>
        <v>27</v>
      </c>
      <c r="BQ244">
        <f t="shared" si="424"/>
        <v>27</v>
      </c>
    </row>
    <row r="245" spans="1:69">
      <c r="A245">
        <f t="shared" si="425"/>
        <v>-7.0027777777777782</v>
      </c>
      <c r="B245">
        <f t="shared" si="429"/>
        <v>111.315</v>
      </c>
      <c r="C245">
        <f>INT(G3/15)</f>
        <v>7</v>
      </c>
      <c r="D245">
        <f>L3</f>
        <v>2014</v>
      </c>
      <c r="E245">
        <f>L2</f>
        <v>3</v>
      </c>
      <c r="F245">
        <f>L4+1</f>
        <v>31</v>
      </c>
      <c r="H245">
        <v>10</v>
      </c>
      <c r="I245">
        <v>0</v>
      </c>
      <c r="J245">
        <f t="shared" si="432"/>
        <v>10</v>
      </c>
      <c r="L245">
        <f t="shared" si="372"/>
        <v>20</v>
      </c>
      <c r="M245">
        <f t="shared" si="373"/>
        <v>-13</v>
      </c>
      <c r="N245">
        <f t="shared" si="374"/>
        <v>2456747.625</v>
      </c>
      <c r="O245">
        <f t="shared" si="431"/>
        <v>7.9452092914123363E-4</v>
      </c>
      <c r="P245">
        <f t="shared" si="426"/>
        <v>2456747.6257945211</v>
      </c>
      <c r="Q245">
        <f t="shared" si="427"/>
        <v>0.14244013126683278</v>
      </c>
      <c r="R245">
        <f t="shared" si="375"/>
        <v>8.4204460190294412</v>
      </c>
      <c r="S245">
        <f t="shared" si="376"/>
        <v>85.238550213315648</v>
      </c>
      <c r="T245">
        <f t="shared" si="377"/>
        <v>1.9103128034574814</v>
      </c>
      <c r="U245">
        <f t="shared" si="378"/>
        <v>0.14696450751851284</v>
      </c>
      <c r="V245">
        <f t="shared" si="379"/>
        <v>1.487693350848873</v>
      </c>
      <c r="W245">
        <f t="shared" si="380"/>
        <v>1.6702617514486793E-2</v>
      </c>
      <c r="X245">
        <f t="shared" si="381"/>
        <v>10.330758822486922</v>
      </c>
      <c r="Y245">
        <f t="shared" si="382"/>
        <v>87.148863016773134</v>
      </c>
      <c r="Z245">
        <f t="shared" si="383"/>
        <v>1.5210345990122094</v>
      </c>
      <c r="AA245">
        <f t="shared" si="384"/>
        <v>209.54589723765898</v>
      </c>
      <c r="AB245">
        <f t="shared" si="385"/>
        <v>3.65726584084284</v>
      </c>
      <c r="AC245">
        <f t="shared" si="386"/>
        <v>23.437438794318183</v>
      </c>
      <c r="AD245">
        <f t="shared" si="387"/>
        <v>-2.0716906694665856E-3</v>
      </c>
      <c r="AE245">
        <f t="shared" si="388"/>
        <v>23.435367103648716</v>
      </c>
      <c r="AF245">
        <f t="shared" si="389"/>
        <v>2456747.5</v>
      </c>
      <c r="AG245">
        <f t="shared" si="390"/>
        <v>0.14243668720054756</v>
      </c>
      <c r="AH245">
        <f t="shared" si="391"/>
        <v>12.552736623304554</v>
      </c>
      <c r="AI245">
        <f t="shared" si="392"/>
        <v>15.560950351354554</v>
      </c>
      <c r="AJ245">
        <f t="shared" si="393"/>
        <v>0.40902431737223732</v>
      </c>
      <c r="AK245">
        <f t="shared" si="394"/>
        <v>22.981950351354556</v>
      </c>
      <c r="AL245">
        <f t="shared" si="395"/>
        <v>335.23756993535011</v>
      </c>
      <c r="AM245">
        <f t="shared" si="396"/>
        <v>5.8509993717566138</v>
      </c>
      <c r="AN245">
        <f t="shared" si="397"/>
        <v>0.99889215256449382</v>
      </c>
      <c r="AO245" t="s">
        <v>137</v>
      </c>
      <c r="AP245">
        <f t="shared" si="398"/>
        <v>10.32742593899008</v>
      </c>
      <c r="AQ245">
        <f t="shared" si="399"/>
        <v>10</v>
      </c>
      <c r="AR245">
        <f t="shared" si="400"/>
        <v>19</v>
      </c>
      <c r="AS245">
        <f t="shared" si="401"/>
        <v>38</v>
      </c>
      <c r="AT245">
        <f t="shared" si="402"/>
        <v>0.18024758589124393</v>
      </c>
      <c r="AU245">
        <f t="shared" si="403"/>
        <v>9.4916853349682029</v>
      </c>
      <c r="AV245" s="18">
        <f t="shared" si="371"/>
        <v>0.63277902233121353</v>
      </c>
      <c r="AW245">
        <f t="shared" si="404"/>
        <v>0.16566116065845601</v>
      </c>
      <c r="AX245">
        <f t="shared" si="405"/>
        <v>4.0886296269755045</v>
      </c>
      <c r="AY245" t="str">
        <f t="shared" si="406"/>
        <v>POSITIF</v>
      </c>
      <c r="AZ245">
        <f t="shared" si="407"/>
        <v>4</v>
      </c>
      <c r="BA245">
        <f t="shared" si="408"/>
        <v>5</v>
      </c>
      <c r="BB245">
        <f t="shared" si="409"/>
        <v>19</v>
      </c>
      <c r="BC245">
        <f t="shared" si="410"/>
        <v>7.1360048885310112E-2</v>
      </c>
      <c r="BD245">
        <f t="shared" si="411"/>
        <v>-1.980007701152424</v>
      </c>
      <c r="BE245">
        <f t="shared" si="412"/>
        <v>-0.12222152900771403</v>
      </c>
      <c r="BF245">
        <f t="shared" si="413"/>
        <v>1.9428132568574878</v>
      </c>
      <c r="BG245">
        <f t="shared" si="414"/>
        <v>-117.27019547546993</v>
      </c>
      <c r="BH245">
        <f t="shared" si="415"/>
        <v>0.63277902233121353</v>
      </c>
      <c r="BI245">
        <f t="shared" si="416"/>
        <v>62.729804524530067</v>
      </c>
      <c r="BJ245">
        <f t="shared" si="417"/>
        <v>62</v>
      </c>
      <c r="BK245">
        <f t="shared" si="418"/>
        <v>43</v>
      </c>
      <c r="BL245">
        <f t="shared" si="419"/>
        <v>47</v>
      </c>
      <c r="BM245">
        <f t="shared" si="420"/>
        <v>62.909965490093597</v>
      </c>
      <c r="BN245" t="str">
        <f t="shared" si="421"/>
        <v>POSITIF</v>
      </c>
      <c r="BO245">
        <f t="shared" si="422"/>
        <v>62</v>
      </c>
      <c r="BP245">
        <f t="shared" si="423"/>
        <v>54</v>
      </c>
      <c r="BQ245">
        <f t="shared" si="424"/>
        <v>35</v>
      </c>
    </row>
    <row r="246" spans="1:69">
      <c r="A246">
        <f t="shared" si="425"/>
        <v>-7.0027777777777782</v>
      </c>
      <c r="B246">
        <f t="shared" si="429"/>
        <v>111.315</v>
      </c>
      <c r="C246">
        <f>INT(G3/15)</f>
        <v>7</v>
      </c>
      <c r="D246">
        <f>L3</f>
        <v>2014</v>
      </c>
      <c r="E246">
        <f>L2</f>
        <v>3</v>
      </c>
      <c r="F246">
        <f>L4+1</f>
        <v>31</v>
      </c>
      <c r="H246">
        <v>10</v>
      </c>
      <c r="I246">
        <v>15</v>
      </c>
      <c r="J246">
        <f t="shared" si="432"/>
        <v>10.25</v>
      </c>
      <c r="L246">
        <f t="shared" si="372"/>
        <v>20</v>
      </c>
      <c r="M246">
        <f t="shared" si="373"/>
        <v>-13</v>
      </c>
      <c r="N246">
        <f t="shared" si="374"/>
        <v>2456747.635416667</v>
      </c>
      <c r="O246">
        <f t="shared" si="431"/>
        <v>7.9452092914123363E-4</v>
      </c>
      <c r="P246">
        <f t="shared" si="426"/>
        <v>2456747.636211188</v>
      </c>
      <c r="Q246">
        <f t="shared" si="427"/>
        <v>0.1424404164596316</v>
      </c>
      <c r="R246">
        <f t="shared" si="375"/>
        <v>8.4307131793284498</v>
      </c>
      <c r="S246">
        <f t="shared" si="376"/>
        <v>85.248816883226027</v>
      </c>
      <c r="T246">
        <f t="shared" si="377"/>
        <v>1.9103341654539605</v>
      </c>
      <c r="U246">
        <f t="shared" si="378"/>
        <v>0.14714370327056059</v>
      </c>
      <c r="V246">
        <f t="shared" si="379"/>
        <v>1.4878725380420246</v>
      </c>
      <c r="W246">
        <f t="shared" si="380"/>
        <v>1.6702617502508697E-2</v>
      </c>
      <c r="X246">
        <f t="shared" si="381"/>
        <v>10.34104734478241</v>
      </c>
      <c r="Y246">
        <f t="shared" si="382"/>
        <v>87.159151048679988</v>
      </c>
      <c r="Z246">
        <f t="shared" si="383"/>
        <v>1.5212141590425343</v>
      </c>
      <c r="AA246">
        <f t="shared" si="384"/>
        <v>209.54534563592571</v>
      </c>
      <c r="AB246">
        <f t="shared" si="385"/>
        <v>3.6572562135764346</v>
      </c>
      <c r="AC246">
        <f t="shared" si="386"/>
        <v>23.437438790609487</v>
      </c>
      <c r="AD246">
        <f t="shared" si="387"/>
        <v>-2.0717192513176122E-3</v>
      </c>
      <c r="AE246">
        <f t="shared" si="388"/>
        <v>23.435367071358169</v>
      </c>
      <c r="AF246">
        <f t="shared" si="389"/>
        <v>2456747.5</v>
      </c>
      <c r="AG246">
        <f t="shared" si="390"/>
        <v>0.14243668720054756</v>
      </c>
      <c r="AH246">
        <f t="shared" si="391"/>
        <v>12.552736623304554</v>
      </c>
      <c r="AI246">
        <f t="shared" si="392"/>
        <v>15.811634828692053</v>
      </c>
      <c r="AJ246">
        <f t="shared" si="393"/>
        <v>0.40902431680866091</v>
      </c>
      <c r="AK246">
        <f t="shared" si="394"/>
        <v>23.232634828692053</v>
      </c>
      <c r="AL246">
        <f t="shared" si="395"/>
        <v>338.98834903372915</v>
      </c>
      <c r="AM246">
        <f t="shared" si="396"/>
        <v>5.9164628165383117</v>
      </c>
      <c r="AN246">
        <f t="shared" si="397"/>
        <v>0.9988951421955532</v>
      </c>
      <c r="AO246" t="s">
        <v>137</v>
      </c>
      <c r="AP246">
        <f t="shared" si="398"/>
        <v>10.337714421251306</v>
      </c>
      <c r="AQ246">
        <f t="shared" si="399"/>
        <v>10</v>
      </c>
      <c r="AR246">
        <f t="shared" si="400"/>
        <v>20</v>
      </c>
      <c r="AS246">
        <f t="shared" si="401"/>
        <v>15</v>
      </c>
      <c r="AT246">
        <f t="shared" si="402"/>
        <v>0.18042715378173535</v>
      </c>
      <c r="AU246">
        <f t="shared" si="403"/>
        <v>9.5011733966515983</v>
      </c>
      <c r="AV246" s="18">
        <f t="shared" si="371"/>
        <v>0.63341155977677321</v>
      </c>
      <c r="AW246">
        <f t="shared" si="404"/>
        <v>0.16582675857446358</v>
      </c>
      <c r="AX246">
        <f t="shared" si="405"/>
        <v>4.0926654228144947</v>
      </c>
      <c r="AY246" t="str">
        <f t="shared" si="406"/>
        <v>POSITIF</v>
      </c>
      <c r="AZ246">
        <f t="shared" si="407"/>
        <v>4</v>
      </c>
      <c r="BA246">
        <f t="shared" si="408"/>
        <v>5</v>
      </c>
      <c r="BB246">
        <f t="shared" si="409"/>
        <v>33</v>
      </c>
      <c r="BC246">
        <f t="shared" si="410"/>
        <v>7.143048681063878E-2</v>
      </c>
      <c r="BD246">
        <f t="shared" si="411"/>
        <v>-2.0467510255043075</v>
      </c>
      <c r="BE246">
        <f t="shared" si="412"/>
        <v>-0.12222152900771403</v>
      </c>
      <c r="BF246">
        <f t="shared" si="413"/>
        <v>1.9428132568574878</v>
      </c>
      <c r="BG246">
        <f t="shared" si="414"/>
        <v>-122.29104782585338</v>
      </c>
      <c r="BH246">
        <f t="shared" si="415"/>
        <v>0.63341155977677321</v>
      </c>
      <c r="BI246">
        <f t="shared" si="416"/>
        <v>57.708952174146617</v>
      </c>
      <c r="BJ246">
        <f t="shared" si="417"/>
        <v>57</v>
      </c>
      <c r="BK246">
        <f t="shared" si="418"/>
        <v>42</v>
      </c>
      <c r="BL246">
        <f t="shared" si="419"/>
        <v>32</v>
      </c>
      <c r="BM246">
        <f t="shared" si="420"/>
        <v>66.27395995184105</v>
      </c>
      <c r="BN246" t="str">
        <f t="shared" si="421"/>
        <v>POSITIF</v>
      </c>
      <c r="BO246">
        <f t="shared" si="422"/>
        <v>66</v>
      </c>
      <c r="BP246">
        <f t="shared" si="423"/>
        <v>16</v>
      </c>
      <c r="BQ246">
        <f t="shared" si="424"/>
        <v>26</v>
      </c>
    </row>
    <row r="247" spans="1:69">
      <c r="A247">
        <f t="shared" si="425"/>
        <v>-7.0027777777777782</v>
      </c>
      <c r="B247">
        <f t="shared" si="429"/>
        <v>111.315</v>
      </c>
      <c r="C247">
        <f>INT(G3/15)</f>
        <v>7</v>
      </c>
      <c r="D247">
        <f>L3</f>
        <v>2014</v>
      </c>
      <c r="E247">
        <f>L2</f>
        <v>3</v>
      </c>
      <c r="F247">
        <f>L4+1</f>
        <v>31</v>
      </c>
      <c r="H247">
        <v>10</v>
      </c>
      <c r="I247">
        <v>30</v>
      </c>
      <c r="J247">
        <f t="shared" si="432"/>
        <v>10.5</v>
      </c>
      <c r="L247">
        <f t="shared" si="372"/>
        <v>20</v>
      </c>
      <c r="M247">
        <f t="shared" si="373"/>
        <v>-13</v>
      </c>
      <c r="N247">
        <f t="shared" si="374"/>
        <v>2456747.6458333335</v>
      </c>
      <c r="O247">
        <f t="shared" si="431"/>
        <v>7.9452092914123363E-4</v>
      </c>
      <c r="P247">
        <f t="shared" si="426"/>
        <v>2456747.6466278546</v>
      </c>
      <c r="Q247">
        <f t="shared" si="427"/>
        <v>0.14244070165241768</v>
      </c>
      <c r="R247">
        <f t="shared" si="375"/>
        <v>8.440980339169073</v>
      </c>
      <c r="S247">
        <f t="shared" si="376"/>
        <v>85.259083552677112</v>
      </c>
      <c r="T247">
        <f t="shared" si="377"/>
        <v>1.910355465870579</v>
      </c>
      <c r="U247">
        <f t="shared" si="378"/>
        <v>0.14732289901460802</v>
      </c>
      <c r="V247">
        <f t="shared" si="379"/>
        <v>1.4880517252271599</v>
      </c>
      <c r="W247">
        <f t="shared" si="380"/>
        <v>1.6702617490530598E-2</v>
      </c>
      <c r="X247">
        <f t="shared" si="381"/>
        <v>10.351335805039652</v>
      </c>
      <c r="Y247">
        <f t="shared" si="382"/>
        <v>87.169439018547692</v>
      </c>
      <c r="Z247">
        <f t="shared" si="383"/>
        <v>1.5213937179900716</v>
      </c>
      <c r="AA247">
        <f t="shared" si="384"/>
        <v>209.54479403421706</v>
      </c>
      <c r="AB247">
        <f t="shared" si="385"/>
        <v>3.6572465863104591</v>
      </c>
      <c r="AC247">
        <f t="shared" si="386"/>
        <v>23.437438786900792</v>
      </c>
      <c r="AD247">
        <f t="shared" si="387"/>
        <v>-2.0717478524240338E-3</v>
      </c>
      <c r="AE247">
        <f t="shared" si="388"/>
        <v>23.435367039048369</v>
      </c>
      <c r="AF247">
        <f t="shared" si="389"/>
        <v>2456747.5</v>
      </c>
      <c r="AG247">
        <f t="shared" si="390"/>
        <v>0.14243668720054756</v>
      </c>
      <c r="AH247">
        <f t="shared" si="391"/>
        <v>12.552736623304554</v>
      </c>
      <c r="AI247">
        <f t="shared" si="392"/>
        <v>16.062319306029554</v>
      </c>
      <c r="AJ247">
        <f t="shared" si="393"/>
        <v>0.40902431624474855</v>
      </c>
      <c r="AK247">
        <f t="shared" si="394"/>
        <v>23.483319306029554</v>
      </c>
      <c r="AL247">
        <f t="shared" si="395"/>
        <v>342.7391280936767</v>
      </c>
      <c r="AM247">
        <f t="shared" si="396"/>
        <v>5.9819262606492547</v>
      </c>
      <c r="AN247">
        <f t="shared" si="397"/>
        <v>0.99889813185311405</v>
      </c>
      <c r="AO247" t="s">
        <v>137</v>
      </c>
      <c r="AP247">
        <f t="shared" si="398"/>
        <v>10.348002841474068</v>
      </c>
      <c r="AQ247">
        <f t="shared" si="399"/>
        <v>10</v>
      </c>
      <c r="AR247">
        <f t="shared" si="400"/>
        <v>20</v>
      </c>
      <c r="AS247">
        <f t="shared" si="401"/>
        <v>52</v>
      </c>
      <c r="AT247">
        <f t="shared" si="402"/>
        <v>0.18060672058945132</v>
      </c>
      <c r="AU247">
        <f t="shared" si="403"/>
        <v>9.5106614967666019</v>
      </c>
      <c r="AV247" s="18">
        <f t="shared" si="371"/>
        <v>0.6340440997844401</v>
      </c>
      <c r="AW247">
        <f t="shared" si="404"/>
        <v>0.16599235716122923</v>
      </c>
      <c r="AX247">
        <f t="shared" si="405"/>
        <v>4.0967010824537979</v>
      </c>
      <c r="AY247" t="str">
        <f t="shared" si="406"/>
        <v>POSITIF</v>
      </c>
      <c r="AZ247">
        <f t="shared" si="407"/>
        <v>4</v>
      </c>
      <c r="BA247">
        <f t="shared" si="408"/>
        <v>5</v>
      </c>
      <c r="BB247">
        <f t="shared" si="409"/>
        <v>48</v>
      </c>
      <c r="BC247">
        <f t="shared" si="410"/>
        <v>7.1500922358834471E-2</v>
      </c>
      <c r="BD247">
        <f t="shared" si="411"/>
        <v>-2.1343814302749946</v>
      </c>
      <c r="BE247">
        <f t="shared" si="412"/>
        <v>-0.12222152900771403</v>
      </c>
      <c r="BF247">
        <f t="shared" si="413"/>
        <v>1.9428132568574878</v>
      </c>
      <c r="BG247">
        <f t="shared" si="414"/>
        <v>-129.07750546413376</v>
      </c>
      <c r="BH247">
        <f t="shared" si="415"/>
        <v>0.6340440997844401</v>
      </c>
      <c r="BI247">
        <f t="shared" si="416"/>
        <v>50.922494535866235</v>
      </c>
      <c r="BJ247">
        <f t="shared" si="417"/>
        <v>50</v>
      </c>
      <c r="BK247">
        <f t="shared" si="418"/>
        <v>55</v>
      </c>
      <c r="BL247">
        <f t="shared" si="419"/>
        <v>20</v>
      </c>
      <c r="BM247">
        <f t="shared" si="420"/>
        <v>69.505900155312915</v>
      </c>
      <c r="BN247" t="str">
        <f t="shared" si="421"/>
        <v>POSITIF</v>
      </c>
      <c r="BO247">
        <f t="shared" si="422"/>
        <v>69</v>
      </c>
      <c r="BP247">
        <f t="shared" si="423"/>
        <v>30</v>
      </c>
      <c r="BQ247">
        <f t="shared" si="424"/>
        <v>21</v>
      </c>
    </row>
    <row r="248" spans="1:69">
      <c r="A248">
        <f t="shared" si="425"/>
        <v>-7.0027777777777782</v>
      </c>
      <c r="B248">
        <f t="shared" si="429"/>
        <v>111.315</v>
      </c>
      <c r="C248">
        <f>INT(G3/15)</f>
        <v>7</v>
      </c>
      <c r="D248">
        <f>L3</f>
        <v>2014</v>
      </c>
      <c r="E248">
        <f>L2</f>
        <v>3</v>
      </c>
      <c r="F248">
        <f>L4+1</f>
        <v>31</v>
      </c>
      <c r="H248">
        <v>10</v>
      </c>
      <c r="I248">
        <v>45</v>
      </c>
      <c r="J248">
        <f t="shared" si="432"/>
        <v>10.75</v>
      </c>
      <c r="L248">
        <f t="shared" si="372"/>
        <v>20</v>
      </c>
      <c r="M248">
        <f t="shared" si="373"/>
        <v>-13</v>
      </c>
      <c r="N248">
        <f t="shared" si="374"/>
        <v>2456747.65625</v>
      </c>
      <c r="O248">
        <f t="shared" si="431"/>
        <v>7.9452092914123363E-4</v>
      </c>
      <c r="P248">
        <f t="shared" si="426"/>
        <v>2456747.6570445211</v>
      </c>
      <c r="Q248">
        <f t="shared" si="427"/>
        <v>0.14244098684520376</v>
      </c>
      <c r="R248">
        <f t="shared" si="375"/>
        <v>8.4512474990096962</v>
      </c>
      <c r="S248">
        <f t="shared" si="376"/>
        <v>85.269350222128196</v>
      </c>
      <c r="T248">
        <f t="shared" si="377"/>
        <v>1.9103767047082985</v>
      </c>
      <c r="U248">
        <f t="shared" si="378"/>
        <v>0.14750209475865542</v>
      </c>
      <c r="V248">
        <f t="shared" si="379"/>
        <v>1.4882309124122952</v>
      </c>
      <c r="W248">
        <f t="shared" si="380"/>
        <v>1.6702617478552503E-2</v>
      </c>
      <c r="X248">
        <f t="shared" si="381"/>
        <v>10.361624203717994</v>
      </c>
      <c r="Y248">
        <f t="shared" si="382"/>
        <v>87.179726926836494</v>
      </c>
      <c r="Z248">
        <f t="shared" si="383"/>
        <v>1.5215732758628544</v>
      </c>
      <c r="AA248">
        <f t="shared" si="384"/>
        <v>209.54424243250841</v>
      </c>
      <c r="AB248">
        <f t="shared" si="385"/>
        <v>3.6572369590444835</v>
      </c>
      <c r="AC248">
        <f t="shared" si="386"/>
        <v>23.437438783192096</v>
      </c>
      <c r="AD248">
        <f t="shared" si="387"/>
        <v>-2.0717764727850108E-3</v>
      </c>
      <c r="AE248">
        <f t="shared" si="388"/>
        <v>23.435367006719311</v>
      </c>
      <c r="AF248">
        <f t="shared" si="389"/>
        <v>2456747.5</v>
      </c>
      <c r="AG248">
        <f t="shared" si="390"/>
        <v>0.14243668720054756</v>
      </c>
      <c r="AH248">
        <f t="shared" si="391"/>
        <v>12.552736623304554</v>
      </c>
      <c r="AI248">
        <f t="shared" si="392"/>
        <v>16.313003783367055</v>
      </c>
      <c r="AJ248">
        <f t="shared" si="393"/>
        <v>0.40902431568050002</v>
      </c>
      <c r="AK248">
        <f t="shared" si="394"/>
        <v>23.734003783367054</v>
      </c>
      <c r="AL248">
        <f t="shared" si="395"/>
        <v>346.48990711467775</v>
      </c>
      <c r="AM248">
        <f t="shared" si="396"/>
        <v>6.0473897040804525</v>
      </c>
      <c r="AN248">
        <f t="shared" si="397"/>
        <v>0.998901121537214</v>
      </c>
      <c r="AO248" t="s">
        <v>137</v>
      </c>
      <c r="AP248">
        <f t="shared" si="398"/>
        <v>10.358291200117714</v>
      </c>
      <c r="AQ248">
        <f t="shared" si="399"/>
        <v>10</v>
      </c>
      <c r="AR248">
        <f t="shared" si="400"/>
        <v>21</v>
      </c>
      <c r="AS248">
        <f t="shared" si="401"/>
        <v>29</v>
      </c>
      <c r="AT248">
        <f t="shared" si="402"/>
        <v>0.18078628632240895</v>
      </c>
      <c r="AU248">
        <f t="shared" si="403"/>
        <v>9.5201496358280551</v>
      </c>
      <c r="AV248" s="18">
        <f t="shared" si="371"/>
        <v>0.63467664238853705</v>
      </c>
      <c r="AW248">
        <f t="shared" si="404"/>
        <v>0.16615795642773867</v>
      </c>
      <c r="AX248">
        <f t="shared" si="405"/>
        <v>4.1007366059638048</v>
      </c>
      <c r="AY248" t="str">
        <f t="shared" si="406"/>
        <v>POSITIF</v>
      </c>
      <c r="AZ248">
        <f t="shared" si="407"/>
        <v>4</v>
      </c>
      <c r="BA248">
        <f t="shared" si="408"/>
        <v>6</v>
      </c>
      <c r="BB248">
        <f t="shared" si="409"/>
        <v>2</v>
      </c>
      <c r="BC248">
        <f t="shared" si="410"/>
        <v>7.157135553112573E-2</v>
      </c>
      <c r="BD248">
        <f t="shared" si="411"/>
        <v>-2.2528274606101055</v>
      </c>
      <c r="BE248">
        <f t="shared" si="412"/>
        <v>-0.12222152900771403</v>
      </c>
      <c r="BF248">
        <f t="shared" si="413"/>
        <v>1.9428132568574878</v>
      </c>
      <c r="BG248">
        <f t="shared" si="414"/>
        <v>-138.46829821751993</v>
      </c>
      <c r="BH248">
        <f t="shared" si="415"/>
        <v>0.63467664238853705</v>
      </c>
      <c r="BI248">
        <f t="shared" si="416"/>
        <v>41.53170178248007</v>
      </c>
      <c r="BJ248">
        <f t="shared" si="417"/>
        <v>41</v>
      </c>
      <c r="BK248">
        <f t="shared" si="418"/>
        <v>31</v>
      </c>
      <c r="BL248">
        <f t="shared" si="419"/>
        <v>54</v>
      </c>
      <c r="BM248">
        <f t="shared" si="420"/>
        <v>72.532309733822274</v>
      </c>
      <c r="BN248" t="str">
        <f t="shared" si="421"/>
        <v>POSITIF</v>
      </c>
      <c r="BO248">
        <f t="shared" si="422"/>
        <v>72</v>
      </c>
      <c r="BP248">
        <f t="shared" si="423"/>
        <v>31</v>
      </c>
      <c r="BQ248">
        <f t="shared" si="424"/>
        <v>56</v>
      </c>
    </row>
    <row r="249" spans="1:69">
      <c r="A249">
        <f t="shared" si="425"/>
        <v>-7.0027777777777782</v>
      </c>
      <c r="B249">
        <f t="shared" si="429"/>
        <v>111.315</v>
      </c>
      <c r="C249">
        <f>INT(G3/15)</f>
        <v>7</v>
      </c>
      <c r="D249">
        <f>L3</f>
        <v>2014</v>
      </c>
      <c r="E249">
        <f>L2</f>
        <v>3</v>
      </c>
      <c r="F249">
        <f>L4+1</f>
        <v>31</v>
      </c>
      <c r="H249">
        <v>11</v>
      </c>
      <c r="I249">
        <v>0</v>
      </c>
      <c r="J249">
        <f t="shared" si="432"/>
        <v>11</v>
      </c>
      <c r="L249">
        <f t="shared" si="372"/>
        <v>20</v>
      </c>
      <c r="M249">
        <f t="shared" si="373"/>
        <v>-13</v>
      </c>
      <c r="N249">
        <f t="shared" si="374"/>
        <v>2456747.666666667</v>
      </c>
      <c r="O249">
        <f t="shared" si="431"/>
        <v>7.9452092914123363E-4</v>
      </c>
      <c r="P249">
        <f t="shared" si="426"/>
        <v>2456747.667461188</v>
      </c>
      <c r="Q249">
        <f t="shared" si="427"/>
        <v>0.14244127203800258</v>
      </c>
      <c r="R249">
        <f t="shared" si="375"/>
        <v>8.4615146593087047</v>
      </c>
      <c r="S249">
        <f t="shared" si="376"/>
        <v>85.279616892038575</v>
      </c>
      <c r="T249">
        <f t="shared" si="377"/>
        <v>1.9103978819680718</v>
      </c>
      <c r="U249">
        <f t="shared" si="378"/>
        <v>0.14768129051070317</v>
      </c>
      <c r="V249">
        <f t="shared" si="379"/>
        <v>1.4884100996054468</v>
      </c>
      <c r="W249">
        <f t="shared" si="380"/>
        <v>1.6702617466574404E-2</v>
      </c>
      <c r="X249">
        <f t="shared" si="381"/>
        <v>10.371912541276776</v>
      </c>
      <c r="Y249">
        <f t="shared" si="382"/>
        <v>87.190014774006642</v>
      </c>
      <c r="Z249">
        <f t="shared" si="383"/>
        <v>1.5217528326689156</v>
      </c>
      <c r="AA249">
        <f t="shared" si="384"/>
        <v>209.54369083077509</v>
      </c>
      <c r="AB249">
        <f t="shared" si="385"/>
        <v>3.6572273317780772</v>
      </c>
      <c r="AC249">
        <f t="shared" si="386"/>
        <v>23.437438779483401</v>
      </c>
      <c r="AD249">
        <f t="shared" si="387"/>
        <v>-2.0718051123997036E-3</v>
      </c>
      <c r="AE249">
        <f t="shared" si="388"/>
        <v>23.435366974371</v>
      </c>
      <c r="AF249">
        <f t="shared" si="389"/>
        <v>2456747.5</v>
      </c>
      <c r="AG249">
        <f t="shared" si="390"/>
        <v>0.14243668720054756</v>
      </c>
      <c r="AH249">
        <f t="shared" si="391"/>
        <v>12.552736623304554</v>
      </c>
      <c r="AI249">
        <f t="shared" si="392"/>
        <v>16.563688260704552</v>
      </c>
      <c r="AJ249">
        <f t="shared" si="393"/>
        <v>0.40902431511591553</v>
      </c>
      <c r="AK249">
        <f t="shared" si="394"/>
        <v>23.984688260704552</v>
      </c>
      <c r="AL249">
        <f t="shared" si="395"/>
        <v>350.24068609621747</v>
      </c>
      <c r="AM249">
        <f t="shared" si="396"/>
        <v>6.1128531468229204</v>
      </c>
      <c r="AN249">
        <f t="shared" si="397"/>
        <v>0.99890411124788991</v>
      </c>
      <c r="AO249" t="s">
        <v>137</v>
      </c>
      <c r="AP249">
        <f t="shared" si="398"/>
        <v>10.368579497641576</v>
      </c>
      <c r="AQ249">
        <f t="shared" si="399"/>
        <v>10</v>
      </c>
      <c r="AR249">
        <f t="shared" si="400"/>
        <v>22</v>
      </c>
      <c r="AS249">
        <f t="shared" si="401"/>
        <v>6</v>
      </c>
      <c r="AT249">
        <f t="shared" si="402"/>
        <v>0.18096585098862514</v>
      </c>
      <c r="AU249">
        <f t="shared" si="403"/>
        <v>9.5296378143507763</v>
      </c>
      <c r="AV249" s="18">
        <f t="shared" si="371"/>
        <v>0.63530918762338506</v>
      </c>
      <c r="AW249">
        <f t="shared" si="404"/>
        <v>0.16632355638297719</v>
      </c>
      <c r="AX249">
        <f t="shared" si="405"/>
        <v>4.1047719934148823</v>
      </c>
      <c r="AY249" t="str">
        <f t="shared" si="406"/>
        <v>POSITIF</v>
      </c>
      <c r="AZ249">
        <f t="shared" si="407"/>
        <v>4</v>
      </c>
      <c r="BA249">
        <f t="shared" si="408"/>
        <v>6</v>
      </c>
      <c r="BB249">
        <f t="shared" si="409"/>
        <v>17</v>
      </c>
      <c r="BC249">
        <f t="shared" si="410"/>
        <v>7.16417863287407E-2</v>
      </c>
      <c r="BD249">
        <f t="shared" si="411"/>
        <v>-2.4167277135291179</v>
      </c>
      <c r="BE249">
        <f t="shared" si="412"/>
        <v>-0.12222152900771403</v>
      </c>
      <c r="BF249">
        <f t="shared" si="413"/>
        <v>1.9428132568574878</v>
      </c>
      <c r="BG249">
        <f t="shared" si="414"/>
        <v>-151.4696719705006</v>
      </c>
      <c r="BH249">
        <f t="shared" si="415"/>
        <v>0.63530918762338506</v>
      </c>
      <c r="BI249">
        <f t="shared" si="416"/>
        <v>28.530328029499401</v>
      </c>
      <c r="BJ249">
        <f t="shared" si="417"/>
        <v>28</v>
      </c>
      <c r="BK249">
        <f t="shared" si="418"/>
        <v>31</v>
      </c>
      <c r="BL249">
        <f t="shared" si="419"/>
        <v>49</v>
      </c>
      <c r="BM249">
        <f t="shared" si="420"/>
        <v>75.22631368525208</v>
      </c>
      <c r="BN249" t="str">
        <f t="shared" si="421"/>
        <v>POSITIF</v>
      </c>
      <c r="BO249">
        <f t="shared" si="422"/>
        <v>75</v>
      </c>
      <c r="BP249">
        <f t="shared" si="423"/>
        <v>13</v>
      </c>
      <c r="BQ249">
        <f t="shared" si="424"/>
        <v>34</v>
      </c>
    </row>
    <row r="250" spans="1:69">
      <c r="A250">
        <f t="shared" si="425"/>
        <v>-7.0027777777777782</v>
      </c>
      <c r="B250">
        <f t="shared" si="429"/>
        <v>111.315</v>
      </c>
      <c r="C250">
        <f>INT(G3/15)</f>
        <v>7</v>
      </c>
      <c r="D250">
        <f>L3</f>
        <v>2014</v>
      </c>
      <c r="E250">
        <f>L2</f>
        <v>3</v>
      </c>
      <c r="F250">
        <f>L4+1</f>
        <v>31</v>
      </c>
      <c r="H250">
        <v>11</v>
      </c>
      <c r="I250">
        <v>15</v>
      </c>
      <c r="J250">
        <f t="shared" si="432"/>
        <v>11.25</v>
      </c>
      <c r="L250">
        <f t="shared" si="372"/>
        <v>20</v>
      </c>
      <c r="M250">
        <f t="shared" si="373"/>
        <v>-13</v>
      </c>
      <c r="N250">
        <f t="shared" si="374"/>
        <v>2456747.6770833335</v>
      </c>
      <c r="O250">
        <f t="shared" si="431"/>
        <v>7.9452092914123363E-4</v>
      </c>
      <c r="P250">
        <f t="shared" si="426"/>
        <v>2456747.6778778546</v>
      </c>
      <c r="Q250">
        <f t="shared" si="427"/>
        <v>0.14244155723078866</v>
      </c>
      <c r="R250">
        <f t="shared" si="375"/>
        <v>8.4717818191484184</v>
      </c>
      <c r="S250">
        <f t="shared" si="376"/>
        <v>85.28988356148966</v>
      </c>
      <c r="T250">
        <f t="shared" si="377"/>
        <v>1.9104189976480106</v>
      </c>
      <c r="U250">
        <f t="shared" si="378"/>
        <v>0.14786048625473469</v>
      </c>
      <c r="V250">
        <f t="shared" si="379"/>
        <v>1.4885892867905821</v>
      </c>
      <c r="W250">
        <f t="shared" si="380"/>
        <v>1.6702617454596308E-2</v>
      </c>
      <c r="X250">
        <f t="shared" si="381"/>
        <v>10.382200816796429</v>
      </c>
      <c r="Y250">
        <f t="shared" si="382"/>
        <v>87.200302559137668</v>
      </c>
      <c r="Z250">
        <f t="shared" si="383"/>
        <v>1.5219323883921896</v>
      </c>
      <c r="AA250">
        <f t="shared" si="384"/>
        <v>209.54313922906644</v>
      </c>
      <c r="AB250">
        <f t="shared" si="385"/>
        <v>3.6572177045121017</v>
      </c>
      <c r="AC250">
        <f t="shared" si="386"/>
        <v>23.437438775774705</v>
      </c>
      <c r="AD250">
        <f t="shared" si="387"/>
        <v>-2.0718337712634293E-3</v>
      </c>
      <c r="AE250">
        <f t="shared" si="388"/>
        <v>23.435366942003441</v>
      </c>
      <c r="AF250">
        <f t="shared" si="389"/>
        <v>2456747.5</v>
      </c>
      <c r="AG250">
        <f t="shared" si="390"/>
        <v>0.14243668720054756</v>
      </c>
      <c r="AH250">
        <f t="shared" si="391"/>
        <v>12.552736623304554</v>
      </c>
      <c r="AI250">
        <f t="shared" si="392"/>
        <v>16.814372738042053</v>
      </c>
      <c r="AJ250">
        <f t="shared" si="393"/>
        <v>0.40902431455099503</v>
      </c>
      <c r="AK250">
        <f t="shared" si="394"/>
        <v>0.23537273804205228</v>
      </c>
      <c r="AL250">
        <f t="shared" si="395"/>
        <v>353.99146503905285</v>
      </c>
      <c r="AM250">
        <f t="shared" si="396"/>
        <v>6.1783165888898699</v>
      </c>
      <c r="AN250">
        <f t="shared" si="397"/>
        <v>0.99890710098477764</v>
      </c>
      <c r="AO250" t="s">
        <v>137</v>
      </c>
      <c r="AP250">
        <f t="shared" si="398"/>
        <v>10.378867733126095</v>
      </c>
      <c r="AQ250">
        <f t="shared" si="399"/>
        <v>10</v>
      </c>
      <c r="AR250">
        <f t="shared" si="400"/>
        <v>22</v>
      </c>
      <c r="AS250">
        <f t="shared" si="401"/>
        <v>43</v>
      </c>
      <c r="AT250">
        <f t="shared" si="402"/>
        <v>0.18114541457205049</v>
      </c>
      <c r="AU250">
        <f t="shared" si="403"/>
        <v>9.5391260315779292</v>
      </c>
      <c r="AV250" s="18">
        <f t="shared" si="371"/>
        <v>0.63594173543852861</v>
      </c>
      <c r="AW250">
        <f t="shared" si="404"/>
        <v>0.16648915701373546</v>
      </c>
      <c r="AX250">
        <f t="shared" si="405"/>
        <v>4.1088072443365578</v>
      </c>
      <c r="AY250" t="str">
        <f t="shared" si="406"/>
        <v>POSITIF</v>
      </c>
      <c r="AZ250">
        <f t="shared" si="407"/>
        <v>4</v>
      </c>
      <c r="BA250">
        <f t="shared" si="408"/>
        <v>6</v>
      </c>
      <c r="BB250">
        <f t="shared" si="409"/>
        <v>31</v>
      </c>
      <c r="BC250">
        <f t="shared" si="410"/>
        <v>7.1712214743468061E-2</v>
      </c>
      <c r="BD250">
        <f t="shared" si="411"/>
        <v>-2.6436444928010028</v>
      </c>
      <c r="BE250">
        <f t="shared" si="412"/>
        <v>-0.12222152900771403</v>
      </c>
      <c r="BF250">
        <f t="shared" si="413"/>
        <v>1.9428132568574878</v>
      </c>
      <c r="BG250">
        <f t="shared" si="414"/>
        <v>-168.47448556791326</v>
      </c>
      <c r="BH250">
        <f t="shared" si="415"/>
        <v>0.63594173543852861</v>
      </c>
      <c r="BI250">
        <f t="shared" si="416"/>
        <v>11.525514432086737</v>
      </c>
      <c r="BJ250">
        <f t="shared" si="417"/>
        <v>11</v>
      </c>
      <c r="BK250">
        <f t="shared" si="418"/>
        <v>31</v>
      </c>
      <c r="BL250">
        <f t="shared" si="419"/>
        <v>31</v>
      </c>
      <c r="BM250">
        <f t="shared" si="420"/>
        <v>77.373306730880714</v>
      </c>
      <c r="BN250" t="str">
        <f t="shared" si="421"/>
        <v>POSITIF</v>
      </c>
      <c r="BO250">
        <f t="shared" si="422"/>
        <v>77</v>
      </c>
      <c r="BP250">
        <f t="shared" si="423"/>
        <v>22</v>
      </c>
      <c r="BQ250">
        <f t="shared" si="424"/>
        <v>23</v>
      </c>
    </row>
    <row r="251" spans="1:69">
      <c r="A251">
        <f t="shared" si="425"/>
        <v>-7.0027777777777782</v>
      </c>
      <c r="B251">
        <f t="shared" si="429"/>
        <v>111.315</v>
      </c>
      <c r="C251">
        <f>INT(G3/15)</f>
        <v>7</v>
      </c>
      <c r="D251">
        <f>L3</f>
        <v>2014</v>
      </c>
      <c r="E251">
        <f>L2</f>
        <v>3</v>
      </c>
      <c r="F251">
        <f>L4+1</f>
        <v>31</v>
      </c>
      <c r="H251">
        <v>11</v>
      </c>
      <c r="I251">
        <v>30</v>
      </c>
      <c r="J251">
        <f t="shared" si="432"/>
        <v>11.5</v>
      </c>
      <c r="L251">
        <f t="shared" si="372"/>
        <v>20</v>
      </c>
      <c r="M251">
        <f t="shared" si="373"/>
        <v>-13</v>
      </c>
      <c r="N251">
        <f t="shared" si="374"/>
        <v>2456747.6875</v>
      </c>
      <c r="O251">
        <f t="shared" si="431"/>
        <v>7.9452092914123363E-4</v>
      </c>
      <c r="P251">
        <f t="shared" si="426"/>
        <v>2456747.6882945211</v>
      </c>
      <c r="Q251">
        <f t="shared" si="427"/>
        <v>0.14244184242357474</v>
      </c>
      <c r="R251">
        <f t="shared" si="375"/>
        <v>8.4820489789890416</v>
      </c>
      <c r="S251">
        <f t="shared" si="376"/>
        <v>85.300150230941654</v>
      </c>
      <c r="T251">
        <f t="shared" si="377"/>
        <v>1.9104400517490763</v>
      </c>
      <c r="U251">
        <f t="shared" si="378"/>
        <v>0.14803968199878212</v>
      </c>
      <c r="V251">
        <f t="shared" si="379"/>
        <v>1.4887684739757334</v>
      </c>
      <c r="W251">
        <f t="shared" si="380"/>
        <v>1.6702617442618209E-2</v>
      </c>
      <c r="X251">
        <f t="shared" si="381"/>
        <v>10.392489030738117</v>
      </c>
      <c r="Y251">
        <f t="shared" si="382"/>
        <v>87.210590282690731</v>
      </c>
      <c r="Z251">
        <f t="shared" si="383"/>
        <v>1.5221119430407255</v>
      </c>
      <c r="AA251">
        <f t="shared" si="384"/>
        <v>209.54258762735779</v>
      </c>
      <c r="AB251">
        <f t="shared" si="385"/>
        <v>3.6572080772461262</v>
      </c>
      <c r="AC251">
        <f t="shared" si="386"/>
        <v>23.43743877206601</v>
      </c>
      <c r="AD251">
        <f t="shared" si="387"/>
        <v>-2.0718624493753475E-3</v>
      </c>
      <c r="AE251">
        <f t="shared" si="388"/>
        <v>23.435366909616633</v>
      </c>
      <c r="AF251">
        <f t="shared" si="389"/>
        <v>2456747.5</v>
      </c>
      <c r="AG251">
        <f t="shared" si="390"/>
        <v>0.14243668720054756</v>
      </c>
      <c r="AH251">
        <f t="shared" si="391"/>
        <v>12.552736623304554</v>
      </c>
      <c r="AI251">
        <f t="shared" si="392"/>
        <v>17.065057215379554</v>
      </c>
      <c r="AJ251">
        <f t="shared" si="393"/>
        <v>0.40902431398573863</v>
      </c>
      <c r="AK251">
        <f t="shared" si="394"/>
        <v>0.48605721537955304</v>
      </c>
      <c r="AL251">
        <f t="shared" si="395"/>
        <v>357.7422439426673</v>
      </c>
      <c r="AM251">
        <f t="shared" si="396"/>
        <v>6.2437800302722852</v>
      </c>
      <c r="AN251">
        <f t="shared" si="397"/>
        <v>0.99891009074791492</v>
      </c>
      <c r="AO251" t="s">
        <v>137</v>
      </c>
      <c r="AP251">
        <f t="shared" si="398"/>
        <v>10.38915590703243</v>
      </c>
      <c r="AQ251">
        <f t="shared" si="399"/>
        <v>10</v>
      </c>
      <c r="AR251">
        <f t="shared" si="400"/>
        <v>23</v>
      </c>
      <c r="AS251">
        <f t="shared" si="401"/>
        <v>20</v>
      </c>
      <c r="AT251">
        <f t="shared" si="402"/>
        <v>0.18132497708073381</v>
      </c>
      <c r="AU251">
        <f t="shared" si="403"/>
        <v>9.5486142880259965</v>
      </c>
      <c r="AV251" s="18">
        <f t="shared" si="371"/>
        <v>0.63657428586839981</v>
      </c>
      <c r="AW251">
        <f t="shared" si="404"/>
        <v>0.16665475832902779</v>
      </c>
      <c r="AX251">
        <f t="shared" si="405"/>
        <v>4.1128423587999245</v>
      </c>
      <c r="AY251" t="str">
        <f t="shared" si="406"/>
        <v>POSITIF</v>
      </c>
      <c r="AZ251">
        <f t="shared" si="407"/>
        <v>4</v>
      </c>
      <c r="BA251">
        <f t="shared" si="408"/>
        <v>6</v>
      </c>
      <c r="BB251">
        <f t="shared" si="409"/>
        <v>46</v>
      </c>
      <c r="BC251">
        <f t="shared" si="410"/>
        <v>7.1782640776548667E-2</v>
      </c>
      <c r="BD251">
        <f t="shared" si="411"/>
        <v>-2.9404344787637551</v>
      </c>
      <c r="BE251">
        <f t="shared" si="412"/>
        <v>-0.12222152900771403</v>
      </c>
      <c r="BF251">
        <f t="shared" si="413"/>
        <v>1.9428132568574878</v>
      </c>
      <c r="BG251">
        <f t="shared" si="414"/>
        <v>172.3239121288986</v>
      </c>
      <c r="BH251">
        <f t="shared" si="415"/>
        <v>0.63657428586839981</v>
      </c>
      <c r="BI251">
        <f t="shared" si="416"/>
        <v>352.3239121288986</v>
      </c>
      <c r="BJ251">
        <f t="shared" si="417"/>
        <v>352</v>
      </c>
      <c r="BK251">
        <f t="shared" si="418"/>
        <v>19</v>
      </c>
      <c r="BL251">
        <f t="shared" si="419"/>
        <v>26</v>
      </c>
      <c r="BM251">
        <f t="shared" si="420"/>
        <v>78.658253542392387</v>
      </c>
      <c r="BN251" t="str">
        <f t="shared" si="421"/>
        <v>POSITIF</v>
      </c>
      <c r="BO251">
        <f t="shared" si="422"/>
        <v>78</v>
      </c>
      <c r="BP251">
        <f t="shared" si="423"/>
        <v>39</v>
      </c>
      <c r="BQ251">
        <f t="shared" si="424"/>
        <v>29</v>
      </c>
    </row>
    <row r="252" spans="1:69">
      <c r="A252">
        <f t="shared" si="425"/>
        <v>-7.0027777777777782</v>
      </c>
      <c r="B252">
        <f t="shared" si="429"/>
        <v>111.315</v>
      </c>
      <c r="C252">
        <f>INT(G3/15)</f>
        <v>7</v>
      </c>
      <c r="D252">
        <f>L3</f>
        <v>2014</v>
      </c>
      <c r="E252">
        <f>L2</f>
        <v>3</v>
      </c>
      <c r="F252">
        <f>L4+1</f>
        <v>31</v>
      </c>
      <c r="H252">
        <v>11</v>
      </c>
      <c r="I252">
        <v>45</v>
      </c>
      <c r="J252">
        <f t="shared" si="432"/>
        <v>11.75</v>
      </c>
      <c r="L252">
        <f t="shared" si="372"/>
        <v>20</v>
      </c>
      <c r="M252">
        <f t="shared" si="373"/>
        <v>-13</v>
      </c>
      <c r="N252">
        <f t="shared" si="374"/>
        <v>2456747.697916667</v>
      </c>
      <c r="O252">
        <f t="shared" si="431"/>
        <v>7.9452092914123363E-4</v>
      </c>
      <c r="P252">
        <f t="shared" si="426"/>
        <v>2456747.698711188</v>
      </c>
      <c r="Q252">
        <f t="shared" si="427"/>
        <v>0.14244212761637357</v>
      </c>
      <c r="R252">
        <f t="shared" si="375"/>
        <v>8.4923161392880502</v>
      </c>
      <c r="S252">
        <f t="shared" si="376"/>
        <v>85.310416900851124</v>
      </c>
      <c r="T252">
        <f t="shared" si="377"/>
        <v>1.9104610442722127</v>
      </c>
      <c r="U252">
        <f t="shared" si="378"/>
        <v>0.14821887775082984</v>
      </c>
      <c r="V252">
        <f t="shared" si="379"/>
        <v>1.488947661168869</v>
      </c>
      <c r="W252">
        <f t="shared" si="380"/>
        <v>1.6702617430640113E-2</v>
      </c>
      <c r="X252">
        <f t="shared" si="381"/>
        <v>10.402777183560262</v>
      </c>
      <c r="Y252">
        <f t="shared" si="382"/>
        <v>87.220877945123334</v>
      </c>
      <c r="Z252">
        <f t="shared" si="383"/>
        <v>1.5222914966225083</v>
      </c>
      <c r="AA252">
        <f t="shared" si="384"/>
        <v>209.54203602562453</v>
      </c>
      <c r="AB252">
        <f t="shared" si="385"/>
        <v>3.6571984499797212</v>
      </c>
      <c r="AC252">
        <f t="shared" si="386"/>
        <v>23.437438768357314</v>
      </c>
      <c r="AD252">
        <f t="shared" si="387"/>
        <v>-2.0718911467346099E-3</v>
      </c>
      <c r="AE252">
        <f t="shared" si="388"/>
        <v>23.43536687721058</v>
      </c>
      <c r="AF252">
        <f t="shared" si="389"/>
        <v>2456747.5</v>
      </c>
      <c r="AG252">
        <f t="shared" si="390"/>
        <v>0.14243668720054756</v>
      </c>
      <c r="AH252">
        <f t="shared" si="391"/>
        <v>12.552736623304554</v>
      </c>
      <c r="AI252">
        <f t="shared" si="392"/>
        <v>17.315741692717054</v>
      </c>
      <c r="AJ252">
        <f t="shared" si="393"/>
        <v>0.40902431342014628</v>
      </c>
      <c r="AK252">
        <f t="shared" si="394"/>
        <v>0.73674169271705381</v>
      </c>
      <c r="AL252">
        <f t="shared" si="395"/>
        <v>1.4930228065468631</v>
      </c>
      <c r="AM252">
        <f t="shared" si="396"/>
        <v>2.6058163781609113E-2</v>
      </c>
      <c r="AN252">
        <f t="shared" si="397"/>
        <v>0.99891308053733807</v>
      </c>
      <c r="AO252" t="s">
        <v>137</v>
      </c>
      <c r="AP252">
        <f t="shared" si="398"/>
        <v>10.399444019819002</v>
      </c>
      <c r="AQ252">
        <f t="shared" si="399"/>
        <v>10</v>
      </c>
      <c r="AR252">
        <f t="shared" si="400"/>
        <v>23</v>
      </c>
      <c r="AS252">
        <f t="shared" si="401"/>
        <v>57</v>
      </c>
      <c r="AT252">
        <f t="shared" si="402"/>
        <v>0.18150453852267603</v>
      </c>
      <c r="AU252">
        <f t="shared" si="403"/>
        <v>9.5581025842089442</v>
      </c>
      <c r="AV252" s="18">
        <f t="shared" si="371"/>
        <v>0.63720683894726293</v>
      </c>
      <c r="AW252">
        <f t="shared" si="404"/>
        <v>0.16682036033782466</v>
      </c>
      <c r="AX252">
        <f t="shared" si="405"/>
        <v>4.1168773368749871</v>
      </c>
      <c r="AY252" t="str">
        <f t="shared" si="406"/>
        <v>POSITIF</v>
      </c>
      <c r="AZ252">
        <f t="shared" si="407"/>
        <v>4</v>
      </c>
      <c r="BA252">
        <f t="shared" si="408"/>
        <v>7</v>
      </c>
      <c r="BB252">
        <f t="shared" si="409"/>
        <v>0</v>
      </c>
      <c r="BC252">
        <f t="shared" si="410"/>
        <v>7.1853064429204291E-2</v>
      </c>
      <c r="BD252">
        <f t="shared" si="411"/>
        <v>3.0076196465666714</v>
      </c>
      <c r="BE252">
        <f t="shared" si="412"/>
        <v>-0.12222152900771403</v>
      </c>
      <c r="BF252">
        <f t="shared" si="413"/>
        <v>1.9428132568574878</v>
      </c>
      <c r="BG252">
        <f t="shared" si="414"/>
        <v>154.650935951158</v>
      </c>
      <c r="BH252">
        <f t="shared" si="415"/>
        <v>0.63720683894726293</v>
      </c>
      <c r="BI252">
        <f t="shared" si="416"/>
        <v>334.65093595115798</v>
      </c>
      <c r="BJ252">
        <f t="shared" si="417"/>
        <v>334</v>
      </c>
      <c r="BK252">
        <f t="shared" si="418"/>
        <v>39</v>
      </c>
      <c r="BL252">
        <f t="shared" si="419"/>
        <v>3</v>
      </c>
      <c r="BM252">
        <f t="shared" si="420"/>
        <v>78.7809348267578</v>
      </c>
      <c r="BN252" t="str">
        <f t="shared" si="421"/>
        <v>POSITIF</v>
      </c>
      <c r="BO252">
        <f t="shared" si="422"/>
        <v>78</v>
      </c>
      <c r="BP252">
        <f t="shared" si="423"/>
        <v>46</v>
      </c>
      <c r="BQ252">
        <f t="shared" si="424"/>
        <v>51</v>
      </c>
    </row>
    <row r="253" spans="1:69">
      <c r="A253">
        <f t="shared" si="425"/>
        <v>-7.0027777777777782</v>
      </c>
      <c r="B253">
        <f t="shared" si="429"/>
        <v>111.315</v>
      </c>
      <c r="C253">
        <f>INT(G3/15)</f>
        <v>7</v>
      </c>
      <c r="D253">
        <f>L3</f>
        <v>2014</v>
      </c>
      <c r="E253">
        <f>L2</f>
        <v>3</v>
      </c>
      <c r="F253">
        <f>L4+1</f>
        <v>31</v>
      </c>
      <c r="H253">
        <v>12</v>
      </c>
      <c r="I253">
        <v>0</v>
      </c>
      <c r="J253">
        <f t="shared" si="432"/>
        <v>12</v>
      </c>
      <c r="L253">
        <f t="shared" si="372"/>
        <v>20</v>
      </c>
      <c r="M253">
        <f t="shared" si="373"/>
        <v>-13</v>
      </c>
      <c r="N253">
        <f t="shared" si="374"/>
        <v>2456747.7083333335</v>
      </c>
      <c r="O253">
        <f t="shared" si="431"/>
        <v>7.9452092914123363E-4</v>
      </c>
      <c r="P253">
        <f t="shared" si="426"/>
        <v>2456747.7091278546</v>
      </c>
      <c r="Q253">
        <f t="shared" si="427"/>
        <v>0.14244241280915965</v>
      </c>
      <c r="R253">
        <f t="shared" si="375"/>
        <v>8.5025832991286734</v>
      </c>
      <c r="S253">
        <f t="shared" si="376"/>
        <v>85.320683570302208</v>
      </c>
      <c r="T253">
        <f t="shared" si="377"/>
        <v>1.9104819752155611</v>
      </c>
      <c r="U253">
        <f t="shared" si="378"/>
        <v>0.14839807349487727</v>
      </c>
      <c r="V253">
        <f t="shared" si="379"/>
        <v>1.4891268483540043</v>
      </c>
      <c r="W253">
        <f t="shared" si="380"/>
        <v>1.6702617418662014E-2</v>
      </c>
      <c r="X253">
        <f t="shared" si="381"/>
        <v>10.413065274344234</v>
      </c>
      <c r="Y253">
        <f t="shared" si="382"/>
        <v>87.231165545517769</v>
      </c>
      <c r="Z253">
        <f t="shared" si="383"/>
        <v>1.5224710491215205</v>
      </c>
      <c r="AA253">
        <f t="shared" si="384"/>
        <v>209.54148442391588</v>
      </c>
      <c r="AB253">
        <f t="shared" si="385"/>
        <v>3.6571888227137457</v>
      </c>
      <c r="AC253">
        <f t="shared" si="386"/>
        <v>23.437438764648618</v>
      </c>
      <c r="AD253">
        <f t="shared" si="387"/>
        <v>-2.071919863336527E-3</v>
      </c>
      <c r="AE253">
        <f t="shared" si="388"/>
        <v>23.435366844785282</v>
      </c>
      <c r="AF253">
        <f t="shared" si="389"/>
        <v>2456747.5</v>
      </c>
      <c r="AG253">
        <f t="shared" si="390"/>
        <v>0.14243668720054756</v>
      </c>
      <c r="AH253">
        <f t="shared" si="391"/>
        <v>12.552736623304554</v>
      </c>
      <c r="AI253">
        <f t="shared" si="392"/>
        <v>17.566426170054555</v>
      </c>
      <c r="AJ253">
        <f t="shared" si="393"/>
        <v>0.40902431285421809</v>
      </c>
      <c r="AK253">
        <f t="shared" si="394"/>
        <v>0.98742617005455458</v>
      </c>
      <c r="AL253">
        <f t="shared" si="395"/>
        <v>5.243801631447579</v>
      </c>
      <c r="AM253">
        <f t="shared" si="396"/>
        <v>9.1521603790210487E-2</v>
      </c>
      <c r="AN253">
        <f t="shared" si="397"/>
        <v>0.99891607035268404</v>
      </c>
      <c r="AO253" t="s">
        <v>137</v>
      </c>
      <c r="AP253">
        <f t="shared" si="398"/>
        <v>10.409732070567184</v>
      </c>
      <c r="AQ253">
        <f t="shared" si="399"/>
        <v>10</v>
      </c>
      <c r="AR253">
        <f t="shared" si="400"/>
        <v>24</v>
      </c>
      <c r="AS253">
        <f t="shared" si="401"/>
        <v>35</v>
      </c>
      <c r="AT253">
        <f t="shared" si="402"/>
        <v>0.18168409888184406</v>
      </c>
      <c r="AU253">
        <f t="shared" si="403"/>
        <v>9.5675909193707387</v>
      </c>
      <c r="AV253" s="18">
        <f t="shared" si="371"/>
        <v>0.63783939462471595</v>
      </c>
      <c r="AW253">
        <f t="shared" si="404"/>
        <v>0.16698596302693072</v>
      </c>
      <c r="AX253">
        <f t="shared" si="405"/>
        <v>4.1209121780916753</v>
      </c>
      <c r="AY253" t="str">
        <f t="shared" si="406"/>
        <v>POSITIF</v>
      </c>
      <c r="AZ253">
        <f t="shared" si="407"/>
        <v>4</v>
      </c>
      <c r="BA253">
        <f t="shared" si="408"/>
        <v>7</v>
      </c>
      <c r="BB253">
        <f t="shared" si="409"/>
        <v>15</v>
      </c>
      <c r="BC253">
        <f t="shared" si="410"/>
        <v>7.1923485693230677E-2</v>
      </c>
      <c r="BD253">
        <f t="shared" si="411"/>
        <v>2.6991680236385758</v>
      </c>
      <c r="BE253">
        <f t="shared" si="412"/>
        <v>-0.12222152900771403</v>
      </c>
      <c r="BF253">
        <f t="shared" si="413"/>
        <v>1.9428132568574878</v>
      </c>
      <c r="BG253">
        <f t="shared" si="414"/>
        <v>140.84471978793619</v>
      </c>
      <c r="BH253">
        <f t="shared" si="415"/>
        <v>0.63783939462471595</v>
      </c>
      <c r="BI253">
        <f t="shared" si="416"/>
        <v>320.84471978793619</v>
      </c>
      <c r="BJ253">
        <f t="shared" si="417"/>
        <v>320</v>
      </c>
      <c r="BK253">
        <f t="shared" si="418"/>
        <v>50</v>
      </c>
      <c r="BL253">
        <f t="shared" si="419"/>
        <v>40</v>
      </c>
      <c r="BM253">
        <f t="shared" si="420"/>
        <v>77.706506289064421</v>
      </c>
      <c r="BN253" t="str">
        <f t="shared" si="421"/>
        <v>POSITIF</v>
      </c>
      <c r="BO253">
        <f t="shared" si="422"/>
        <v>77</v>
      </c>
      <c r="BP253">
        <f t="shared" si="423"/>
        <v>42</v>
      </c>
      <c r="BQ253">
        <f t="shared" si="424"/>
        <v>23</v>
      </c>
    </row>
    <row r="254" spans="1:69">
      <c r="A254">
        <f t="shared" si="425"/>
        <v>-7.0027777777777782</v>
      </c>
      <c r="B254">
        <f t="shared" si="429"/>
        <v>111.315</v>
      </c>
      <c r="C254">
        <f>INT(G3/15)</f>
        <v>7</v>
      </c>
      <c r="D254">
        <f>L3</f>
        <v>2014</v>
      </c>
      <c r="E254">
        <f>L2</f>
        <v>3</v>
      </c>
      <c r="F254">
        <f>L4+1</f>
        <v>31</v>
      </c>
      <c r="H254">
        <v>12</v>
      </c>
      <c r="I254">
        <v>15</v>
      </c>
      <c r="J254">
        <f t="shared" si="432"/>
        <v>12.25</v>
      </c>
      <c r="L254">
        <f t="shared" si="372"/>
        <v>20</v>
      </c>
      <c r="M254">
        <f t="shared" si="373"/>
        <v>-13</v>
      </c>
      <c r="N254">
        <f t="shared" si="374"/>
        <v>2456747.71875</v>
      </c>
      <c r="O254">
        <f t="shared" si="431"/>
        <v>7.9452092914123363E-4</v>
      </c>
      <c r="P254">
        <f t="shared" si="426"/>
        <v>2456747.7195445211</v>
      </c>
      <c r="Q254">
        <f t="shared" si="427"/>
        <v>0.14244269800194573</v>
      </c>
      <c r="R254">
        <f t="shared" si="375"/>
        <v>8.5128504589683871</v>
      </c>
      <c r="S254">
        <f t="shared" si="376"/>
        <v>85.330950239754202</v>
      </c>
      <c r="T254">
        <f t="shared" si="377"/>
        <v>1.9105028445800776</v>
      </c>
      <c r="U254">
        <f t="shared" si="378"/>
        <v>0.14857726923890879</v>
      </c>
      <c r="V254">
        <f t="shared" si="379"/>
        <v>1.4893060355391556</v>
      </c>
      <c r="W254">
        <f t="shared" si="380"/>
        <v>1.6702617406683919E-2</v>
      </c>
      <c r="X254">
        <f t="shared" si="381"/>
        <v>10.423353303548465</v>
      </c>
      <c r="Y254">
        <f t="shared" si="382"/>
        <v>87.241453084334282</v>
      </c>
      <c r="Z254">
        <f t="shared" si="383"/>
        <v>1.5226506005457954</v>
      </c>
      <c r="AA254">
        <f t="shared" si="384"/>
        <v>209.54093282220722</v>
      </c>
      <c r="AB254">
        <f t="shared" si="385"/>
        <v>3.6571791954477697</v>
      </c>
      <c r="AC254">
        <f t="shared" si="386"/>
        <v>23.437438760939923</v>
      </c>
      <c r="AD254">
        <f t="shared" si="387"/>
        <v>-2.0719485991802459E-3</v>
      </c>
      <c r="AE254">
        <f t="shared" si="388"/>
        <v>23.435366812340742</v>
      </c>
      <c r="AF254">
        <f t="shared" si="389"/>
        <v>2456747.5</v>
      </c>
      <c r="AG254">
        <f t="shared" si="390"/>
        <v>0.14243668720054756</v>
      </c>
      <c r="AH254">
        <f t="shared" si="391"/>
        <v>12.552736623304554</v>
      </c>
      <c r="AI254">
        <f t="shared" si="392"/>
        <v>17.817110647392056</v>
      </c>
      <c r="AJ254">
        <f t="shared" si="393"/>
        <v>0.40902431228795405</v>
      </c>
      <c r="AK254">
        <f t="shared" si="394"/>
        <v>1.2381106473920553</v>
      </c>
      <c r="AL254">
        <f t="shared" si="395"/>
        <v>8.9945804168555004</v>
      </c>
      <c r="AM254">
        <f t="shared" si="396"/>
        <v>0.15698504310953254</v>
      </c>
      <c r="AN254">
        <f t="shared" si="397"/>
        <v>0.99891906019398946</v>
      </c>
      <c r="AO254" t="s">
        <v>137</v>
      </c>
      <c r="AP254">
        <f t="shared" si="398"/>
        <v>10.420020059735407</v>
      </c>
      <c r="AQ254">
        <f t="shared" si="399"/>
        <v>10</v>
      </c>
      <c r="AR254">
        <f t="shared" si="400"/>
        <v>25</v>
      </c>
      <c r="AS254">
        <f t="shared" si="401"/>
        <v>12</v>
      </c>
      <c r="AT254">
        <f t="shared" si="402"/>
        <v>0.18186365816623906</v>
      </c>
      <c r="AU254">
        <f t="shared" si="403"/>
        <v>9.5770792940253298</v>
      </c>
      <c r="AV254" s="18">
        <f t="shared" si="371"/>
        <v>0.63847195293502201</v>
      </c>
      <c r="AW254">
        <f t="shared" si="404"/>
        <v>0.16715156640531612</v>
      </c>
      <c r="AX254">
        <f t="shared" si="405"/>
        <v>4.1249468825200077</v>
      </c>
      <c r="AY254" t="str">
        <f t="shared" si="406"/>
        <v>POSITIF</v>
      </c>
      <c r="AZ254">
        <f t="shared" si="407"/>
        <v>4</v>
      </c>
      <c r="BA254">
        <f t="shared" si="408"/>
        <v>7</v>
      </c>
      <c r="BB254">
        <f t="shared" si="409"/>
        <v>29</v>
      </c>
      <c r="BC254">
        <f t="shared" si="410"/>
        <v>7.1993904569849873E-2</v>
      </c>
      <c r="BD254">
        <f t="shared" si="411"/>
        <v>2.4582040943482961</v>
      </c>
      <c r="BE254">
        <f t="shared" si="412"/>
        <v>-0.12222152900771403</v>
      </c>
      <c r="BF254">
        <f t="shared" si="413"/>
        <v>1.9428132568574878</v>
      </c>
      <c r="BG254">
        <f t="shared" si="414"/>
        <v>130.81956915746471</v>
      </c>
      <c r="BH254">
        <f t="shared" si="415"/>
        <v>0.63847195293502201</v>
      </c>
      <c r="BI254">
        <f t="shared" si="416"/>
        <v>310.81956915746468</v>
      </c>
      <c r="BJ254">
        <f t="shared" si="417"/>
        <v>310</v>
      </c>
      <c r="BK254">
        <f t="shared" si="418"/>
        <v>49</v>
      </c>
      <c r="BL254">
        <f t="shared" si="419"/>
        <v>10</v>
      </c>
      <c r="BM254">
        <f t="shared" si="420"/>
        <v>75.702352455945274</v>
      </c>
      <c r="BN254" t="str">
        <f t="shared" si="421"/>
        <v>POSITIF</v>
      </c>
      <c r="BO254">
        <f t="shared" si="422"/>
        <v>75</v>
      </c>
      <c r="BP254">
        <f t="shared" si="423"/>
        <v>42</v>
      </c>
      <c r="BQ254">
        <f t="shared" si="424"/>
        <v>8</v>
      </c>
    </row>
    <row r="255" spans="1:69">
      <c r="A255">
        <f t="shared" si="425"/>
        <v>-7.0027777777777782</v>
      </c>
      <c r="B255">
        <f t="shared" si="429"/>
        <v>111.315</v>
      </c>
      <c r="C255">
        <f>INT(G3/15)</f>
        <v>7</v>
      </c>
      <c r="D255">
        <f>L3</f>
        <v>2014</v>
      </c>
      <c r="E255">
        <f>L2</f>
        <v>3</v>
      </c>
      <c r="F255">
        <f>L4+1</f>
        <v>31</v>
      </c>
      <c r="H255">
        <v>12</v>
      </c>
      <c r="I255">
        <v>30</v>
      </c>
      <c r="J255">
        <f t="shared" si="432"/>
        <v>12.5</v>
      </c>
      <c r="L255">
        <f t="shared" si="372"/>
        <v>20</v>
      </c>
      <c r="M255">
        <f t="shared" si="373"/>
        <v>-13</v>
      </c>
      <c r="N255">
        <f t="shared" si="374"/>
        <v>2456747.729166667</v>
      </c>
      <c r="O255">
        <f t="shared" si="431"/>
        <v>7.9452092914123363E-4</v>
      </c>
      <c r="P255">
        <f t="shared" si="426"/>
        <v>2456747.729961188</v>
      </c>
      <c r="Q255">
        <f t="shared" si="427"/>
        <v>0.14244298319474455</v>
      </c>
      <c r="R255">
        <f t="shared" si="375"/>
        <v>8.5231176192673956</v>
      </c>
      <c r="S255">
        <f t="shared" si="376"/>
        <v>85.341216909663672</v>
      </c>
      <c r="T255">
        <f t="shared" si="377"/>
        <v>1.9105236523667044</v>
      </c>
      <c r="U255">
        <f t="shared" si="378"/>
        <v>0.14875646499095654</v>
      </c>
      <c r="V255">
        <f t="shared" si="379"/>
        <v>1.4894852227322912</v>
      </c>
      <c r="W255">
        <f t="shared" si="380"/>
        <v>1.670261739470582E-2</v>
      </c>
      <c r="X255">
        <f t="shared" si="381"/>
        <v>10.4336412716341</v>
      </c>
      <c r="Y255">
        <f t="shared" si="382"/>
        <v>87.251740562030378</v>
      </c>
      <c r="Z255">
        <f t="shared" si="383"/>
        <v>1.5228301509033177</v>
      </c>
      <c r="AA255">
        <f t="shared" si="384"/>
        <v>209.54038122047396</v>
      </c>
      <c r="AB255">
        <f t="shared" si="385"/>
        <v>3.6571695681813647</v>
      </c>
      <c r="AC255">
        <f t="shared" si="386"/>
        <v>23.437438757231227</v>
      </c>
      <c r="AD255">
        <f t="shared" si="387"/>
        <v>-2.0719773542649191E-3</v>
      </c>
      <c r="AE255">
        <f t="shared" si="388"/>
        <v>23.435366779876961</v>
      </c>
      <c r="AF255">
        <f t="shared" si="389"/>
        <v>2456747.5</v>
      </c>
      <c r="AG255">
        <f t="shared" si="390"/>
        <v>0.14243668720054756</v>
      </c>
      <c r="AH255">
        <f t="shared" si="391"/>
        <v>12.552736623304554</v>
      </c>
      <c r="AI255">
        <f t="shared" si="392"/>
        <v>18.067795124729553</v>
      </c>
      <c r="AJ255">
        <f t="shared" si="393"/>
        <v>0.40902431172135417</v>
      </c>
      <c r="AK255">
        <f t="shared" si="394"/>
        <v>1.4887951247295526</v>
      </c>
      <c r="AL255">
        <f t="shared" si="395"/>
        <v>12.745359162254111</v>
      </c>
      <c r="AM255">
        <f t="shared" si="396"/>
        <v>0.22244848173056042</v>
      </c>
      <c r="AN255">
        <f t="shared" si="397"/>
        <v>0.99892205006129109</v>
      </c>
      <c r="AO255" t="s">
        <v>137</v>
      </c>
      <c r="AP255">
        <f t="shared" si="398"/>
        <v>10.430307987784813</v>
      </c>
      <c r="AQ255">
        <f t="shared" si="399"/>
        <v>10</v>
      </c>
      <c r="AR255">
        <f t="shared" si="400"/>
        <v>25</v>
      </c>
      <c r="AS255">
        <f t="shared" si="401"/>
        <v>49</v>
      </c>
      <c r="AT255">
        <f t="shared" si="402"/>
        <v>0.1820432163839095</v>
      </c>
      <c r="AU255">
        <f t="shared" si="403"/>
        <v>9.5865677086891772</v>
      </c>
      <c r="AV255" s="18">
        <f t="shared" si="371"/>
        <v>0.6391045139126118</v>
      </c>
      <c r="AW255">
        <f t="shared" si="404"/>
        <v>0.16731717048199476</v>
      </c>
      <c r="AX255">
        <f t="shared" si="405"/>
        <v>4.1289814502310467</v>
      </c>
      <c r="AY255" t="str">
        <f t="shared" si="406"/>
        <v>POSITIF</v>
      </c>
      <c r="AZ255">
        <f t="shared" si="407"/>
        <v>4</v>
      </c>
      <c r="BA255">
        <f t="shared" si="408"/>
        <v>7</v>
      </c>
      <c r="BB255">
        <f t="shared" si="409"/>
        <v>44</v>
      </c>
      <c r="BC255">
        <f t="shared" si="410"/>
        <v>7.2064321060302153E-2</v>
      </c>
      <c r="BD255">
        <f t="shared" si="411"/>
        <v>2.2832322078381835</v>
      </c>
      <c r="BE255">
        <f t="shared" si="412"/>
        <v>-0.12222152900771403</v>
      </c>
      <c r="BF255">
        <f t="shared" si="413"/>
        <v>1.9428132568574878</v>
      </c>
      <c r="BG255">
        <f t="shared" si="414"/>
        <v>123.5949419595471</v>
      </c>
      <c r="BH255">
        <f t="shared" si="415"/>
        <v>0.6391045139126118</v>
      </c>
      <c r="BI255">
        <f t="shared" si="416"/>
        <v>303.5949419595471</v>
      </c>
      <c r="BJ255">
        <f t="shared" si="417"/>
        <v>303</v>
      </c>
      <c r="BK255">
        <f t="shared" si="418"/>
        <v>35</v>
      </c>
      <c r="BL255">
        <f t="shared" si="419"/>
        <v>41</v>
      </c>
      <c r="BM255">
        <f t="shared" si="420"/>
        <v>73.095997428947484</v>
      </c>
      <c r="BN255" t="str">
        <f t="shared" si="421"/>
        <v>POSITIF</v>
      </c>
      <c r="BO255">
        <f t="shared" si="422"/>
        <v>73</v>
      </c>
      <c r="BP255">
        <f t="shared" si="423"/>
        <v>5</v>
      </c>
      <c r="BQ255">
        <f t="shared" si="424"/>
        <v>45</v>
      </c>
    </row>
    <row r="256" spans="1:69">
      <c r="A256">
        <f t="shared" si="425"/>
        <v>-7.0027777777777782</v>
      </c>
      <c r="B256">
        <f t="shared" si="429"/>
        <v>111.315</v>
      </c>
      <c r="C256">
        <f>INT(G3/15)</f>
        <v>7</v>
      </c>
      <c r="D256">
        <f>L3</f>
        <v>2014</v>
      </c>
      <c r="E256">
        <f>L2</f>
        <v>3</v>
      </c>
      <c r="F256">
        <f>L4+1</f>
        <v>31</v>
      </c>
      <c r="H256">
        <v>12</v>
      </c>
      <c r="I256">
        <v>45</v>
      </c>
      <c r="J256">
        <f t="shared" si="432"/>
        <v>12.75</v>
      </c>
      <c r="L256">
        <f t="shared" si="372"/>
        <v>20</v>
      </c>
      <c r="M256">
        <f t="shared" si="373"/>
        <v>-13</v>
      </c>
      <c r="N256">
        <f t="shared" si="374"/>
        <v>2456747.7395833335</v>
      </c>
      <c r="O256">
        <f t="shared" si="431"/>
        <v>7.9452092914123363E-4</v>
      </c>
      <c r="P256">
        <f t="shared" si="426"/>
        <v>2456747.7403778546</v>
      </c>
      <c r="Q256">
        <f t="shared" si="427"/>
        <v>0.14244326838753063</v>
      </c>
      <c r="R256">
        <f t="shared" si="375"/>
        <v>8.5333847791080188</v>
      </c>
      <c r="S256">
        <f t="shared" si="376"/>
        <v>85.351483579114756</v>
      </c>
      <c r="T256">
        <f t="shared" si="377"/>
        <v>1.9105443985736048</v>
      </c>
      <c r="U256">
        <f t="shared" si="378"/>
        <v>0.14893566073500394</v>
      </c>
      <c r="V256">
        <f t="shared" si="379"/>
        <v>1.4896644099174265</v>
      </c>
      <c r="W256">
        <f t="shared" si="380"/>
        <v>1.6702617382727724E-2</v>
      </c>
      <c r="X256">
        <f t="shared" si="381"/>
        <v>10.443929177681623</v>
      </c>
      <c r="Y256">
        <f t="shared" si="382"/>
        <v>87.262027977688362</v>
      </c>
      <c r="Z256">
        <f t="shared" si="383"/>
        <v>1.5230097001780709</v>
      </c>
      <c r="AA256">
        <f t="shared" si="384"/>
        <v>209.53982961876531</v>
      </c>
      <c r="AB256">
        <f t="shared" si="385"/>
        <v>3.6571599409153892</v>
      </c>
      <c r="AC256">
        <f t="shared" si="386"/>
        <v>23.437438753522532</v>
      </c>
      <c r="AD256">
        <f t="shared" si="387"/>
        <v>-2.072006128585842E-3</v>
      </c>
      <c r="AE256">
        <f t="shared" si="388"/>
        <v>23.435366747393946</v>
      </c>
      <c r="AF256">
        <f t="shared" si="389"/>
        <v>2456747.5</v>
      </c>
      <c r="AG256">
        <f t="shared" si="390"/>
        <v>0.14243668720054756</v>
      </c>
      <c r="AH256">
        <f t="shared" si="391"/>
        <v>12.552736623304554</v>
      </c>
      <c r="AI256">
        <f t="shared" si="392"/>
        <v>18.318479602067054</v>
      </c>
      <c r="AJ256">
        <f t="shared" si="393"/>
        <v>0.40902431115441862</v>
      </c>
      <c r="AK256">
        <f t="shared" si="394"/>
        <v>1.7394796020670533</v>
      </c>
      <c r="AL256">
        <f t="shared" si="395"/>
        <v>16.496137868400432</v>
      </c>
      <c r="AM256">
        <f t="shared" si="396"/>
        <v>0.28791191966650659</v>
      </c>
      <c r="AN256">
        <f t="shared" si="397"/>
        <v>0.99892503995422588</v>
      </c>
      <c r="AO256" t="s">
        <v>137</v>
      </c>
      <c r="AP256">
        <f t="shared" si="398"/>
        <v>10.440595853795891</v>
      </c>
      <c r="AQ256">
        <f t="shared" si="399"/>
        <v>10</v>
      </c>
      <c r="AR256">
        <f t="shared" si="400"/>
        <v>26</v>
      </c>
      <c r="AS256">
        <f t="shared" si="401"/>
        <v>26</v>
      </c>
      <c r="AT256">
        <f t="shared" si="402"/>
        <v>0.18222277351880681</v>
      </c>
      <c r="AU256">
        <f t="shared" si="403"/>
        <v>9.5960561626053664</v>
      </c>
      <c r="AV256" s="18">
        <f t="shared" si="371"/>
        <v>0.63973707750702447</v>
      </c>
      <c r="AW256">
        <f t="shared" si="404"/>
        <v>0.16748277524375602</v>
      </c>
      <c r="AX256">
        <f t="shared" si="405"/>
        <v>4.133015880754412</v>
      </c>
      <c r="AY256" t="str">
        <f t="shared" si="406"/>
        <v>POSITIF</v>
      </c>
      <c r="AZ256">
        <f t="shared" si="407"/>
        <v>4</v>
      </c>
      <c r="BA256">
        <f t="shared" si="408"/>
        <v>7</v>
      </c>
      <c r="BB256">
        <f t="shared" si="409"/>
        <v>58</v>
      </c>
      <c r="BC256">
        <f t="shared" si="410"/>
        <v>7.2134735156377833E-2</v>
      </c>
      <c r="BD256">
        <f t="shared" si="411"/>
        <v>2.1571386760053892</v>
      </c>
      <c r="BE256">
        <f t="shared" si="412"/>
        <v>-0.12222152900771403</v>
      </c>
      <c r="BF256">
        <f t="shared" si="413"/>
        <v>1.9428132568574878</v>
      </c>
      <c r="BG256">
        <f t="shared" si="414"/>
        <v>118.27918403948335</v>
      </c>
      <c r="BH256">
        <f t="shared" si="415"/>
        <v>0.63973707750702447</v>
      </c>
      <c r="BI256">
        <f t="shared" si="416"/>
        <v>298.27918403948337</v>
      </c>
      <c r="BJ256">
        <f t="shared" si="417"/>
        <v>298</v>
      </c>
      <c r="BK256">
        <f t="shared" si="418"/>
        <v>16</v>
      </c>
      <c r="BL256">
        <f t="shared" si="419"/>
        <v>45</v>
      </c>
      <c r="BM256">
        <f t="shared" si="420"/>
        <v>70.122947092561503</v>
      </c>
      <c r="BN256" t="str">
        <f t="shared" si="421"/>
        <v>POSITIF</v>
      </c>
      <c r="BO256">
        <f t="shared" si="422"/>
        <v>70</v>
      </c>
      <c r="BP256">
        <f t="shared" si="423"/>
        <v>7</v>
      </c>
      <c r="BQ256">
        <f t="shared" si="424"/>
        <v>22</v>
      </c>
    </row>
    <row r="257" spans="1:69">
      <c r="A257">
        <f t="shared" si="425"/>
        <v>-7.0027777777777782</v>
      </c>
      <c r="B257">
        <f t="shared" si="429"/>
        <v>111.315</v>
      </c>
      <c r="C257">
        <f>INT(G3/15)</f>
        <v>7</v>
      </c>
      <c r="D257">
        <f>L3</f>
        <v>2014</v>
      </c>
      <c r="E257">
        <f>L2</f>
        <v>3</v>
      </c>
      <c r="F257">
        <f>L4+1</f>
        <v>31</v>
      </c>
      <c r="H257">
        <v>13</v>
      </c>
      <c r="I257">
        <v>0</v>
      </c>
      <c r="J257">
        <f t="shared" si="432"/>
        <v>13</v>
      </c>
      <c r="L257">
        <f t="shared" si="372"/>
        <v>20</v>
      </c>
      <c r="M257">
        <f t="shared" si="373"/>
        <v>-13</v>
      </c>
      <c r="N257">
        <f t="shared" si="374"/>
        <v>2456747.75</v>
      </c>
      <c r="O257">
        <f t="shared" si="431"/>
        <v>7.9452092914123363E-4</v>
      </c>
      <c r="P257">
        <f t="shared" si="426"/>
        <v>2456747.7507945211</v>
      </c>
      <c r="Q257">
        <f t="shared" si="427"/>
        <v>0.14244355358031668</v>
      </c>
      <c r="R257">
        <f t="shared" si="375"/>
        <v>8.5436519389477326</v>
      </c>
      <c r="S257">
        <f t="shared" si="376"/>
        <v>85.361750248565841</v>
      </c>
      <c r="T257">
        <f t="shared" si="377"/>
        <v>1.9105650832017314</v>
      </c>
      <c r="U257">
        <f t="shared" si="378"/>
        <v>0.1491148564790355</v>
      </c>
      <c r="V257">
        <f t="shared" si="379"/>
        <v>1.4898435971025619</v>
      </c>
      <c r="W257">
        <f t="shared" si="380"/>
        <v>1.6702617370749628E-2</v>
      </c>
      <c r="X257">
        <f t="shared" si="381"/>
        <v>10.454217022149464</v>
      </c>
      <c r="Y257">
        <f t="shared" si="382"/>
        <v>87.272315331767572</v>
      </c>
      <c r="Z257">
        <f t="shared" si="383"/>
        <v>1.5231892483780716</v>
      </c>
      <c r="AA257">
        <f t="shared" si="384"/>
        <v>209.53927801705666</v>
      </c>
      <c r="AB257">
        <f t="shared" si="385"/>
        <v>3.6571503136494137</v>
      </c>
      <c r="AC257">
        <f t="shared" si="386"/>
        <v>23.437438749813836</v>
      </c>
      <c r="AD257">
        <f t="shared" si="387"/>
        <v>-2.0720349221421573E-3</v>
      </c>
      <c r="AE257">
        <f t="shared" si="388"/>
        <v>23.435366714891693</v>
      </c>
      <c r="AF257">
        <f t="shared" si="389"/>
        <v>2456747.5</v>
      </c>
      <c r="AG257">
        <f t="shared" si="390"/>
        <v>0.14243668720054756</v>
      </c>
      <c r="AH257">
        <f t="shared" si="391"/>
        <v>12.552736623304554</v>
      </c>
      <c r="AI257">
        <f t="shared" si="392"/>
        <v>18.569164079404555</v>
      </c>
      <c r="AJ257">
        <f t="shared" si="393"/>
        <v>0.40902431058714728</v>
      </c>
      <c r="AK257">
        <f t="shared" si="394"/>
        <v>1.9901640794045541</v>
      </c>
      <c r="AL257">
        <f t="shared" si="395"/>
        <v>20.246916534780471</v>
      </c>
      <c r="AM257">
        <f t="shared" si="396"/>
        <v>0.35337535690840022</v>
      </c>
      <c r="AN257">
        <f t="shared" si="397"/>
        <v>0.99892802987283047</v>
      </c>
      <c r="AO257" t="s">
        <v>137</v>
      </c>
      <c r="AP257">
        <f t="shared" si="398"/>
        <v>10.450883658227069</v>
      </c>
      <c r="AQ257">
        <f t="shared" si="399"/>
        <v>10</v>
      </c>
      <c r="AR257">
        <f t="shared" si="400"/>
        <v>27</v>
      </c>
      <c r="AS257">
        <f t="shared" si="401"/>
        <v>3</v>
      </c>
      <c r="AT257">
        <f t="shared" si="402"/>
        <v>0.18240232957893213</v>
      </c>
      <c r="AU257">
        <f t="shared" si="403"/>
        <v>9.6055446562878384</v>
      </c>
      <c r="AV257" s="18">
        <f t="shared" si="371"/>
        <v>0.64036964375252259</v>
      </c>
      <c r="AW257">
        <f t="shared" si="404"/>
        <v>0.16764838069956983</v>
      </c>
      <c r="AX257">
        <f t="shared" si="405"/>
        <v>4.1370501741601169</v>
      </c>
      <c r="AY257" t="str">
        <f t="shared" si="406"/>
        <v>POSITIF</v>
      </c>
      <c r="AZ257">
        <f t="shared" si="407"/>
        <v>4</v>
      </c>
      <c r="BA257">
        <f t="shared" si="408"/>
        <v>8</v>
      </c>
      <c r="BB257">
        <f t="shared" si="409"/>
        <v>13</v>
      </c>
      <c r="BC257">
        <f t="shared" si="410"/>
        <v>7.220514685929888E-2</v>
      </c>
      <c r="BD257">
        <f t="shared" si="411"/>
        <v>2.0643611980613112</v>
      </c>
      <c r="BE257">
        <f t="shared" si="412"/>
        <v>-0.12222152900771403</v>
      </c>
      <c r="BF257">
        <f t="shared" si="413"/>
        <v>1.9428132568574878</v>
      </c>
      <c r="BG257">
        <f t="shared" si="414"/>
        <v>114.25418867522815</v>
      </c>
      <c r="BH257">
        <f t="shared" si="415"/>
        <v>0.64036964375252259</v>
      </c>
      <c r="BI257">
        <f t="shared" si="416"/>
        <v>294.25418867522814</v>
      </c>
      <c r="BJ257">
        <f t="shared" si="417"/>
        <v>294</v>
      </c>
      <c r="BK257">
        <f t="shared" si="418"/>
        <v>15</v>
      </c>
      <c r="BL257">
        <f t="shared" si="419"/>
        <v>15</v>
      </c>
      <c r="BM257">
        <f t="shared" si="420"/>
        <v>66.924518042156492</v>
      </c>
      <c r="BN257" t="str">
        <f t="shared" si="421"/>
        <v>POSITIF</v>
      </c>
      <c r="BO257">
        <f t="shared" si="422"/>
        <v>66</v>
      </c>
      <c r="BP257">
        <f t="shared" si="423"/>
        <v>55</v>
      </c>
      <c r="BQ257">
        <f t="shared" si="424"/>
        <v>28</v>
      </c>
    </row>
    <row r="258" spans="1:69">
      <c r="A258">
        <f t="shared" si="425"/>
        <v>-7.0027777777777782</v>
      </c>
      <c r="B258">
        <f t="shared" si="429"/>
        <v>111.315</v>
      </c>
      <c r="C258">
        <f>INT(G3/15)</f>
        <v>7</v>
      </c>
      <c r="D258">
        <f>L3</f>
        <v>2014</v>
      </c>
      <c r="E258">
        <f>L2</f>
        <v>3</v>
      </c>
      <c r="F258">
        <f>L4+1</f>
        <v>31</v>
      </c>
      <c r="H258">
        <v>13</v>
      </c>
      <c r="I258">
        <v>15</v>
      </c>
      <c r="J258">
        <f t="shared" si="432"/>
        <v>13.25</v>
      </c>
      <c r="L258">
        <f t="shared" si="372"/>
        <v>20</v>
      </c>
      <c r="M258">
        <f t="shared" si="373"/>
        <v>-13</v>
      </c>
      <c r="N258">
        <f t="shared" si="374"/>
        <v>2456747.760416667</v>
      </c>
      <c r="O258">
        <f t="shared" si="431"/>
        <v>7.9452092914123363E-4</v>
      </c>
      <c r="P258">
        <f t="shared" si="426"/>
        <v>2456747.761211188</v>
      </c>
      <c r="Q258">
        <f t="shared" si="427"/>
        <v>0.14244383877311553</v>
      </c>
      <c r="R258">
        <f t="shared" si="375"/>
        <v>8.5539190992476506</v>
      </c>
      <c r="S258">
        <f t="shared" si="376"/>
        <v>85.37201691847622</v>
      </c>
      <c r="T258">
        <f t="shared" si="377"/>
        <v>1.9105857062520291</v>
      </c>
      <c r="U258">
        <f t="shared" si="378"/>
        <v>0.14929405223109912</v>
      </c>
      <c r="V258">
        <f t="shared" si="379"/>
        <v>1.4900227842957134</v>
      </c>
      <c r="W258">
        <f t="shared" si="380"/>
        <v>1.6702617358771529E-2</v>
      </c>
      <c r="X258">
        <f t="shared" si="381"/>
        <v>10.464504805499679</v>
      </c>
      <c r="Y258">
        <f t="shared" si="382"/>
        <v>87.282602624728256</v>
      </c>
      <c r="Z258">
        <f t="shared" si="383"/>
        <v>1.5233687955113526</v>
      </c>
      <c r="AA258">
        <f t="shared" si="384"/>
        <v>209.53872641532334</v>
      </c>
      <c r="AB258">
        <f t="shared" si="385"/>
        <v>3.6571406863830074</v>
      </c>
      <c r="AC258">
        <f t="shared" si="386"/>
        <v>23.437438746105141</v>
      </c>
      <c r="AD258">
        <f t="shared" si="387"/>
        <v>-2.0720637349330149E-3</v>
      </c>
      <c r="AE258">
        <f t="shared" si="388"/>
        <v>23.435366682370208</v>
      </c>
      <c r="AF258">
        <f t="shared" si="389"/>
        <v>2456747.5</v>
      </c>
      <c r="AG258">
        <f t="shared" si="390"/>
        <v>0.14243668720054756</v>
      </c>
      <c r="AH258">
        <f t="shared" si="391"/>
        <v>12.552736623304554</v>
      </c>
      <c r="AI258">
        <f t="shared" si="392"/>
        <v>18.819848556742052</v>
      </c>
      <c r="AJ258">
        <f t="shared" si="393"/>
        <v>0.40902431001954026</v>
      </c>
      <c r="AK258">
        <f t="shared" si="394"/>
        <v>2.2408485567420513</v>
      </c>
      <c r="AL258">
        <f t="shared" si="395"/>
        <v>23.997695160876898</v>
      </c>
      <c r="AM258">
        <f t="shared" si="396"/>
        <v>0.4188387934472122</v>
      </c>
      <c r="AN258">
        <f t="shared" si="397"/>
        <v>0.99893101981714216</v>
      </c>
      <c r="AO258" t="s">
        <v>137</v>
      </c>
      <c r="AP258">
        <f t="shared" si="398"/>
        <v>10.461171401540399</v>
      </c>
      <c r="AQ258">
        <f t="shared" si="399"/>
        <v>10</v>
      </c>
      <c r="AR258">
        <f t="shared" si="400"/>
        <v>27</v>
      </c>
      <c r="AS258">
        <f t="shared" si="401"/>
        <v>40</v>
      </c>
      <c r="AT258">
        <f t="shared" si="402"/>
        <v>0.18258188457234978</v>
      </c>
      <c r="AU258">
        <f t="shared" si="403"/>
        <v>9.6150331902538717</v>
      </c>
      <c r="AV258" s="18">
        <f t="shared" si="371"/>
        <v>0.64100221268359148</v>
      </c>
      <c r="AW258">
        <f t="shared" si="404"/>
        <v>0.16781398685846441</v>
      </c>
      <c r="AX258">
        <f t="shared" si="405"/>
        <v>4.1410843305195693</v>
      </c>
      <c r="AY258" t="str">
        <f t="shared" si="406"/>
        <v>POSITIF</v>
      </c>
      <c r="AZ258">
        <f t="shared" si="407"/>
        <v>4</v>
      </c>
      <c r="BA258">
        <f t="shared" si="408"/>
        <v>8</v>
      </c>
      <c r="BB258">
        <f t="shared" si="409"/>
        <v>27</v>
      </c>
      <c r="BC258">
        <f t="shared" si="410"/>
        <v>7.2275556170311589E-2</v>
      </c>
      <c r="BD258">
        <f t="shared" si="411"/>
        <v>1.9941117765775493</v>
      </c>
      <c r="BE258">
        <f t="shared" si="412"/>
        <v>-0.12222152900771403</v>
      </c>
      <c r="BF258">
        <f t="shared" si="413"/>
        <v>1.9428132568574878</v>
      </c>
      <c r="BG258">
        <f t="shared" si="414"/>
        <v>111.11844079484781</v>
      </c>
      <c r="BH258">
        <f t="shared" si="415"/>
        <v>0.64100221268359148</v>
      </c>
      <c r="BI258">
        <f t="shared" si="416"/>
        <v>291.1184407948478</v>
      </c>
      <c r="BJ258">
        <f t="shared" si="417"/>
        <v>291</v>
      </c>
      <c r="BK258">
        <f t="shared" si="418"/>
        <v>7</v>
      </c>
      <c r="BL258">
        <f t="shared" si="419"/>
        <v>6</v>
      </c>
      <c r="BM258">
        <f t="shared" si="420"/>
        <v>63.582460346286972</v>
      </c>
      <c r="BN258" t="str">
        <f t="shared" si="421"/>
        <v>POSITIF</v>
      </c>
      <c r="BO258">
        <f t="shared" si="422"/>
        <v>63</v>
      </c>
      <c r="BP258">
        <f t="shared" si="423"/>
        <v>34</v>
      </c>
      <c r="BQ258">
        <f t="shared" si="424"/>
        <v>56</v>
      </c>
    </row>
    <row r="259" spans="1:69">
      <c r="A259">
        <f t="shared" si="425"/>
        <v>-7.0027777777777782</v>
      </c>
      <c r="B259">
        <f t="shared" si="429"/>
        <v>111.315</v>
      </c>
      <c r="C259">
        <f>INT(G3/15)</f>
        <v>7</v>
      </c>
      <c r="D259">
        <f>L3</f>
        <v>2014</v>
      </c>
      <c r="E259">
        <f>L2</f>
        <v>3</v>
      </c>
      <c r="F259">
        <f>L4+1</f>
        <v>31</v>
      </c>
      <c r="H259">
        <v>13</v>
      </c>
      <c r="I259">
        <v>30</v>
      </c>
      <c r="J259">
        <f t="shared" si="432"/>
        <v>13.5</v>
      </c>
      <c r="L259">
        <f t="shared" si="372"/>
        <v>20</v>
      </c>
      <c r="M259">
        <f t="shared" si="373"/>
        <v>-13</v>
      </c>
      <c r="N259">
        <f t="shared" si="374"/>
        <v>2456747.7708333335</v>
      </c>
      <c r="O259">
        <f t="shared" si="431"/>
        <v>7.9452092914123363E-4</v>
      </c>
      <c r="P259">
        <f t="shared" si="426"/>
        <v>2456747.7716278546</v>
      </c>
      <c r="Q259">
        <f t="shared" si="427"/>
        <v>0.14244412396590159</v>
      </c>
      <c r="R259">
        <f t="shared" si="375"/>
        <v>8.5641862590864548</v>
      </c>
      <c r="S259">
        <f t="shared" si="376"/>
        <v>85.382283587926395</v>
      </c>
      <c r="T259">
        <f t="shared" si="377"/>
        <v>1.9106062677226769</v>
      </c>
      <c r="U259">
        <f t="shared" si="378"/>
        <v>0.14947324797511477</v>
      </c>
      <c r="V259">
        <f t="shared" si="379"/>
        <v>1.490201971480833</v>
      </c>
      <c r="W259">
        <f t="shared" si="380"/>
        <v>1.6702617346793434E-2</v>
      </c>
      <c r="X259">
        <f t="shared" si="381"/>
        <v>10.474792526809132</v>
      </c>
      <c r="Y259">
        <f t="shared" si="382"/>
        <v>87.292889855649065</v>
      </c>
      <c r="Z259">
        <f t="shared" si="383"/>
        <v>1.5235483415618338</v>
      </c>
      <c r="AA259">
        <f t="shared" si="384"/>
        <v>209.53817481361475</v>
      </c>
      <c r="AB259">
        <f t="shared" si="385"/>
        <v>3.6571310591170327</v>
      </c>
      <c r="AC259">
        <f t="shared" si="386"/>
        <v>23.437438742396445</v>
      </c>
      <c r="AD259">
        <f t="shared" si="387"/>
        <v>-2.0720925669536899E-3</v>
      </c>
      <c r="AE259">
        <f t="shared" si="388"/>
        <v>23.43536664982949</v>
      </c>
      <c r="AF259">
        <f t="shared" si="389"/>
        <v>2456747.5</v>
      </c>
      <c r="AG259">
        <f t="shared" si="390"/>
        <v>0.14243668720054756</v>
      </c>
      <c r="AH259">
        <f t="shared" si="391"/>
        <v>12.552736623304554</v>
      </c>
      <c r="AI259">
        <f t="shared" si="392"/>
        <v>19.070533034079553</v>
      </c>
      <c r="AJ259">
        <f t="shared" si="393"/>
        <v>0.40902430945159762</v>
      </c>
      <c r="AK259">
        <f t="shared" si="394"/>
        <v>2.4915330340795521</v>
      </c>
      <c r="AL259">
        <f t="shared" si="395"/>
        <v>27.748473747450124</v>
      </c>
      <c r="AM259">
        <f t="shared" si="396"/>
        <v>0.48430222929621414</v>
      </c>
      <c r="AN259">
        <f t="shared" si="397"/>
        <v>0.99893400978679658</v>
      </c>
      <c r="AO259" t="s">
        <v>137</v>
      </c>
      <c r="AP259">
        <f t="shared" si="398"/>
        <v>10.471459082812752</v>
      </c>
      <c r="AQ259">
        <f t="shared" si="399"/>
        <v>10</v>
      </c>
      <c r="AR259">
        <f t="shared" si="400"/>
        <v>28</v>
      </c>
      <c r="AS259">
        <f t="shared" si="401"/>
        <v>17</v>
      </c>
      <c r="AT259">
        <f t="shared" si="402"/>
        <v>0.18276143848294807</v>
      </c>
      <c r="AU259">
        <f t="shared" si="403"/>
        <v>9.6245217637431555</v>
      </c>
      <c r="AV259" s="18">
        <f t="shared" si="371"/>
        <v>0.64163478424954368</v>
      </c>
      <c r="AW259">
        <f t="shared" si="404"/>
        <v>0.16797959370716986</v>
      </c>
      <c r="AX259">
        <f t="shared" si="405"/>
        <v>4.1451183493610131</v>
      </c>
      <c r="AY259" t="str">
        <f t="shared" si="406"/>
        <v>POSITIF</v>
      </c>
      <c r="AZ259">
        <f t="shared" si="407"/>
        <v>4</v>
      </c>
      <c r="BA259">
        <f t="shared" si="408"/>
        <v>8</v>
      </c>
      <c r="BB259">
        <f t="shared" si="409"/>
        <v>42</v>
      </c>
      <c r="BC259">
        <f t="shared" si="410"/>
        <v>7.2345963081182268E-2</v>
      </c>
      <c r="BD259">
        <f t="shared" si="411"/>
        <v>1.9393826515524792</v>
      </c>
      <c r="BE259">
        <f t="shared" si="412"/>
        <v>-0.12222152900771403</v>
      </c>
      <c r="BF259">
        <f t="shared" si="413"/>
        <v>1.9428132568574878</v>
      </c>
      <c r="BG259">
        <f t="shared" si="414"/>
        <v>108.61163968383056</v>
      </c>
      <c r="BH259">
        <f t="shared" si="415"/>
        <v>0.64163478424954368</v>
      </c>
      <c r="BI259">
        <f t="shared" si="416"/>
        <v>288.61163968383056</v>
      </c>
      <c r="BJ259">
        <f t="shared" si="417"/>
        <v>288</v>
      </c>
      <c r="BK259">
        <f t="shared" si="418"/>
        <v>36</v>
      </c>
      <c r="BL259">
        <f t="shared" si="419"/>
        <v>41</v>
      </c>
      <c r="BM259">
        <f t="shared" si="420"/>
        <v>60.144986032520187</v>
      </c>
      <c r="BN259" t="str">
        <f t="shared" si="421"/>
        <v>POSITIF</v>
      </c>
      <c r="BO259">
        <f t="shared" si="422"/>
        <v>60</v>
      </c>
      <c r="BP259">
        <f t="shared" si="423"/>
        <v>8</v>
      </c>
      <c r="BQ259">
        <f t="shared" si="424"/>
        <v>41</v>
      </c>
    </row>
    <row r="260" spans="1:69">
      <c r="A260">
        <f t="shared" si="425"/>
        <v>-7.0027777777777782</v>
      </c>
      <c r="B260">
        <f t="shared" si="429"/>
        <v>111.315</v>
      </c>
      <c r="C260">
        <f>INT(G3/15)</f>
        <v>7</v>
      </c>
      <c r="D260">
        <f>L3</f>
        <v>2014</v>
      </c>
      <c r="E260">
        <f>L2</f>
        <v>3</v>
      </c>
      <c r="F260">
        <f>L4+1</f>
        <v>31</v>
      </c>
      <c r="H260">
        <v>13</v>
      </c>
      <c r="I260">
        <v>45</v>
      </c>
      <c r="J260">
        <f t="shared" si="432"/>
        <v>13.75</v>
      </c>
      <c r="L260">
        <f t="shared" si="372"/>
        <v>20</v>
      </c>
      <c r="M260">
        <f t="shared" si="373"/>
        <v>-13</v>
      </c>
      <c r="N260">
        <f t="shared" si="374"/>
        <v>2456747.78125</v>
      </c>
      <c r="O260">
        <f t="shared" si="431"/>
        <v>7.9452092914123363E-4</v>
      </c>
      <c r="P260">
        <f t="shared" si="426"/>
        <v>2456747.7820445211</v>
      </c>
      <c r="Q260">
        <f t="shared" si="427"/>
        <v>0.14244440915868767</v>
      </c>
      <c r="R260">
        <f t="shared" si="375"/>
        <v>8.574453418927078</v>
      </c>
      <c r="S260">
        <f t="shared" si="376"/>
        <v>85.392550257378389</v>
      </c>
      <c r="T260">
        <f t="shared" si="377"/>
        <v>1.9106267676146322</v>
      </c>
      <c r="U260">
        <f t="shared" si="378"/>
        <v>0.1496524437191622</v>
      </c>
      <c r="V260">
        <f t="shared" si="379"/>
        <v>1.4903811586659841</v>
      </c>
      <c r="W260">
        <f t="shared" si="380"/>
        <v>1.6702617334815335E-2</v>
      </c>
      <c r="X260">
        <f t="shared" si="381"/>
        <v>10.48508018654171</v>
      </c>
      <c r="Y260">
        <f t="shared" si="382"/>
        <v>87.303177024993019</v>
      </c>
      <c r="Z260">
        <f t="shared" si="383"/>
        <v>1.5237278865375961</v>
      </c>
      <c r="AA260">
        <f t="shared" si="384"/>
        <v>209.53762321190609</v>
      </c>
      <c r="AB260">
        <f t="shared" si="385"/>
        <v>3.6571214318510572</v>
      </c>
      <c r="AC260">
        <f t="shared" si="386"/>
        <v>23.437438738687749</v>
      </c>
      <c r="AD260">
        <f t="shared" si="387"/>
        <v>-2.0721214182033297E-3</v>
      </c>
      <c r="AE260">
        <f t="shared" si="388"/>
        <v>23.435366617269548</v>
      </c>
      <c r="AF260">
        <f t="shared" si="389"/>
        <v>2456747.5</v>
      </c>
      <c r="AG260">
        <f t="shared" si="390"/>
        <v>0.14243668720054756</v>
      </c>
      <c r="AH260">
        <f t="shared" si="391"/>
        <v>12.552736623304554</v>
      </c>
      <c r="AI260">
        <f t="shared" si="392"/>
        <v>19.321217511417053</v>
      </c>
      <c r="AJ260">
        <f t="shared" si="393"/>
        <v>0.40902430888331942</v>
      </c>
      <c r="AK260">
        <f t="shared" si="394"/>
        <v>2.7422175114170528</v>
      </c>
      <c r="AL260">
        <f t="shared" si="395"/>
        <v>31.499252293981147</v>
      </c>
      <c r="AM260">
        <f t="shared" si="396"/>
        <v>0.54976566444634789</v>
      </c>
      <c r="AN260">
        <f t="shared" si="397"/>
        <v>0.99893699978183204</v>
      </c>
      <c r="AO260" t="s">
        <v>137</v>
      </c>
      <c r="AP260">
        <f t="shared" si="398"/>
        <v>10.48174670250801</v>
      </c>
      <c r="AQ260">
        <f t="shared" si="399"/>
        <v>10</v>
      </c>
      <c r="AR260">
        <f t="shared" si="400"/>
        <v>28</v>
      </c>
      <c r="AS260">
        <f t="shared" si="401"/>
        <v>54</v>
      </c>
      <c r="AT260">
        <f t="shared" si="402"/>
        <v>0.18294099131882335</v>
      </c>
      <c r="AU260">
        <f t="shared" si="403"/>
        <v>9.6340103772746435</v>
      </c>
      <c r="AV260" s="18">
        <f t="shared" si="371"/>
        <v>0.64226735848497618</v>
      </c>
      <c r="AW260">
        <f t="shared" si="404"/>
        <v>0.16814520125474361</v>
      </c>
      <c r="AX260">
        <f t="shared" si="405"/>
        <v>4.1491522307565898</v>
      </c>
      <c r="AY260" t="str">
        <f t="shared" si="406"/>
        <v>POSITIF</v>
      </c>
      <c r="AZ260">
        <f t="shared" si="407"/>
        <v>4</v>
      </c>
      <c r="BA260">
        <f t="shared" si="408"/>
        <v>8</v>
      </c>
      <c r="BB260">
        <f t="shared" si="409"/>
        <v>56</v>
      </c>
      <c r="BC260">
        <f t="shared" si="410"/>
        <v>7.2416367593170022E-2</v>
      </c>
      <c r="BD260">
        <f t="shared" si="411"/>
        <v>1.8956307184725762</v>
      </c>
      <c r="BE260">
        <f t="shared" si="412"/>
        <v>-0.12222152900771403</v>
      </c>
      <c r="BF260">
        <f t="shared" si="413"/>
        <v>1.9428132568574878</v>
      </c>
      <c r="BG260">
        <f t="shared" si="414"/>
        <v>106.56175083917316</v>
      </c>
      <c r="BH260">
        <f t="shared" si="415"/>
        <v>0.64226735848497618</v>
      </c>
      <c r="BI260">
        <f t="shared" si="416"/>
        <v>286.56175083917316</v>
      </c>
      <c r="BJ260">
        <f t="shared" si="417"/>
        <v>286</v>
      </c>
      <c r="BK260">
        <f t="shared" si="418"/>
        <v>33</v>
      </c>
      <c r="BL260">
        <f t="shared" si="419"/>
        <v>42</v>
      </c>
      <c r="BM260">
        <f t="shared" si="420"/>
        <v>56.64159638585329</v>
      </c>
      <c r="BN260" t="str">
        <f t="shared" si="421"/>
        <v>POSITIF</v>
      </c>
      <c r="BO260">
        <f t="shared" si="422"/>
        <v>56</v>
      </c>
      <c r="BP260">
        <f t="shared" si="423"/>
        <v>38</v>
      </c>
      <c r="BQ260">
        <f t="shared" si="424"/>
        <v>29</v>
      </c>
    </row>
    <row r="261" spans="1:69">
      <c r="A261">
        <f t="shared" si="425"/>
        <v>-7.0027777777777782</v>
      </c>
      <c r="B261">
        <f t="shared" si="429"/>
        <v>111.315</v>
      </c>
      <c r="C261">
        <f>INT(G3/15)</f>
        <v>7</v>
      </c>
      <c r="D261">
        <f>L3</f>
        <v>2014</v>
      </c>
      <c r="E261">
        <f>L2</f>
        <v>3</v>
      </c>
      <c r="F261">
        <f>L4+1</f>
        <v>31</v>
      </c>
      <c r="H261">
        <v>14</v>
      </c>
      <c r="I261">
        <v>0</v>
      </c>
      <c r="J261">
        <f t="shared" si="432"/>
        <v>14</v>
      </c>
      <c r="L261">
        <f t="shared" si="372"/>
        <v>20</v>
      </c>
      <c r="M261">
        <f t="shared" si="373"/>
        <v>-13</v>
      </c>
      <c r="N261">
        <f t="shared" si="374"/>
        <v>2456747.791666667</v>
      </c>
      <c r="O261">
        <f t="shared" si="431"/>
        <v>7.9452092914123363E-4</v>
      </c>
      <c r="P261">
        <f t="shared" si="426"/>
        <v>2456747.792461188</v>
      </c>
      <c r="Q261">
        <f t="shared" si="427"/>
        <v>0.14244469435148649</v>
      </c>
      <c r="R261">
        <f t="shared" si="375"/>
        <v>8.5847205792260866</v>
      </c>
      <c r="S261">
        <f t="shared" si="376"/>
        <v>85.402816927287859</v>
      </c>
      <c r="T261">
        <f t="shared" si="377"/>
        <v>1.9106472059288298</v>
      </c>
      <c r="U261">
        <f t="shared" si="378"/>
        <v>0.14983163947120992</v>
      </c>
      <c r="V261">
        <f t="shared" si="379"/>
        <v>1.4905603458591199</v>
      </c>
      <c r="W261">
        <f t="shared" si="380"/>
        <v>1.6702617322837239E-2</v>
      </c>
      <c r="X261">
        <f t="shared" si="381"/>
        <v>10.495367785154917</v>
      </c>
      <c r="Y261">
        <f t="shared" si="382"/>
        <v>87.313464133216684</v>
      </c>
      <c r="Z261">
        <f t="shared" si="383"/>
        <v>1.523907430446608</v>
      </c>
      <c r="AA261">
        <f t="shared" si="384"/>
        <v>209.53707161017283</v>
      </c>
      <c r="AB261">
        <f t="shared" si="385"/>
        <v>3.6571118045846522</v>
      </c>
      <c r="AC261">
        <f t="shared" si="386"/>
        <v>23.437438734979054</v>
      </c>
      <c r="AD261">
        <f t="shared" si="387"/>
        <v>-2.0721502886810717E-3</v>
      </c>
      <c r="AE261">
        <f t="shared" si="388"/>
        <v>23.435366584690374</v>
      </c>
      <c r="AF261">
        <f t="shared" si="389"/>
        <v>2456747.5</v>
      </c>
      <c r="AG261">
        <f t="shared" si="390"/>
        <v>0.14243668720054756</v>
      </c>
      <c r="AH261">
        <f t="shared" si="391"/>
        <v>12.552736623304554</v>
      </c>
      <c r="AI261">
        <f t="shared" si="392"/>
        <v>19.571901988754554</v>
      </c>
      <c r="AJ261">
        <f t="shared" si="393"/>
        <v>0.40902430831470554</v>
      </c>
      <c r="AK261">
        <f t="shared" si="394"/>
        <v>2.9929019887545536</v>
      </c>
      <c r="AL261">
        <f t="shared" si="395"/>
        <v>35.250030799956903</v>
      </c>
      <c r="AM261">
        <f t="shared" si="396"/>
        <v>0.61522909888865862</v>
      </c>
      <c r="AN261">
        <f t="shared" si="397"/>
        <v>0.99893998980228427</v>
      </c>
      <c r="AO261" t="s">
        <v>137</v>
      </c>
      <c r="AP261">
        <f t="shared" si="398"/>
        <v>10.492034261083678</v>
      </c>
      <c r="AQ261">
        <f t="shared" si="399"/>
        <v>10</v>
      </c>
      <c r="AR261">
        <f t="shared" si="400"/>
        <v>29</v>
      </c>
      <c r="AS261">
        <f t="shared" si="401"/>
        <v>31</v>
      </c>
      <c r="AT261">
        <f t="shared" si="402"/>
        <v>0.18312054308796052</v>
      </c>
      <c r="AU261">
        <f t="shared" si="403"/>
        <v>9.6434990313613991</v>
      </c>
      <c r="AV261" s="18">
        <f t="shared" si="371"/>
        <v>0.64289993542409329</v>
      </c>
      <c r="AW261">
        <f t="shared" si="404"/>
        <v>0.16831080951014032</v>
      </c>
      <c r="AX261">
        <f t="shared" si="405"/>
        <v>4.1531859747759183</v>
      </c>
      <c r="AY261" t="str">
        <f t="shared" si="406"/>
        <v>POSITIF</v>
      </c>
      <c r="AZ261">
        <f t="shared" si="407"/>
        <v>4</v>
      </c>
      <c r="BA261">
        <f t="shared" si="408"/>
        <v>9</v>
      </c>
      <c r="BB261">
        <f t="shared" si="409"/>
        <v>11</v>
      </c>
      <c r="BC261">
        <f t="shared" si="410"/>
        <v>7.2486769707489934E-2</v>
      </c>
      <c r="BD261">
        <f t="shared" si="411"/>
        <v>1.859853408833402</v>
      </c>
      <c r="BE261">
        <f t="shared" si="412"/>
        <v>-0.12222152900771403</v>
      </c>
      <c r="BF261">
        <f t="shared" si="413"/>
        <v>1.9428132568574878</v>
      </c>
      <c r="BG261">
        <f t="shared" si="414"/>
        <v>104.85212194648243</v>
      </c>
      <c r="BH261">
        <f t="shared" si="415"/>
        <v>0.64289993542409329</v>
      </c>
      <c r="BI261">
        <f t="shared" si="416"/>
        <v>284.85212194648244</v>
      </c>
      <c r="BJ261">
        <f t="shared" si="417"/>
        <v>284</v>
      </c>
      <c r="BK261">
        <f t="shared" si="418"/>
        <v>51</v>
      </c>
      <c r="BL261">
        <f t="shared" si="419"/>
        <v>7</v>
      </c>
      <c r="BM261">
        <f t="shared" si="420"/>
        <v>53.091074688312382</v>
      </c>
      <c r="BN261" t="str">
        <f t="shared" si="421"/>
        <v>POSITIF</v>
      </c>
      <c r="BO261">
        <f t="shared" si="422"/>
        <v>53</v>
      </c>
      <c r="BP261">
        <f t="shared" si="423"/>
        <v>5</v>
      </c>
      <c r="BQ261">
        <f t="shared" si="424"/>
        <v>27</v>
      </c>
    </row>
    <row r="262" spans="1:69">
      <c r="A262">
        <f t="shared" si="425"/>
        <v>-7.0027777777777782</v>
      </c>
      <c r="B262">
        <f t="shared" si="429"/>
        <v>111.315</v>
      </c>
      <c r="C262">
        <f>INT(G3/15)</f>
        <v>7</v>
      </c>
      <c r="D262">
        <f>L3</f>
        <v>2014</v>
      </c>
      <c r="E262">
        <f>L2</f>
        <v>3</v>
      </c>
      <c r="F262">
        <f>L4+1</f>
        <v>31</v>
      </c>
      <c r="H262">
        <v>14</v>
      </c>
      <c r="I262">
        <v>15</v>
      </c>
      <c r="J262">
        <f t="shared" si="432"/>
        <v>14.25</v>
      </c>
      <c r="L262">
        <f t="shared" si="372"/>
        <v>20</v>
      </c>
      <c r="M262">
        <f t="shared" si="373"/>
        <v>-13</v>
      </c>
      <c r="N262">
        <f t="shared" si="374"/>
        <v>2456747.8020833335</v>
      </c>
      <c r="O262">
        <f t="shared" si="431"/>
        <v>7.9452092914123363E-4</v>
      </c>
      <c r="P262">
        <f t="shared" si="426"/>
        <v>2456747.8028778546</v>
      </c>
      <c r="Q262">
        <f t="shared" si="427"/>
        <v>0.14244497954427257</v>
      </c>
      <c r="R262">
        <f t="shared" si="375"/>
        <v>8.5949877390667098</v>
      </c>
      <c r="S262">
        <f t="shared" si="376"/>
        <v>85.413083596739853</v>
      </c>
      <c r="T262">
        <f t="shared" si="377"/>
        <v>1.9106675826634811</v>
      </c>
      <c r="U262">
        <f t="shared" si="378"/>
        <v>0.15001083521525735</v>
      </c>
      <c r="V262">
        <f t="shared" si="379"/>
        <v>1.490739533044271</v>
      </c>
      <c r="W262">
        <f t="shared" si="380"/>
        <v>1.670261731085914E-2</v>
      </c>
      <c r="X262">
        <f t="shared" si="381"/>
        <v>10.505655321730192</v>
      </c>
      <c r="Y262">
        <f t="shared" si="382"/>
        <v>87.323751179403331</v>
      </c>
      <c r="Z262">
        <f t="shared" si="383"/>
        <v>1.5240869732728697</v>
      </c>
      <c r="AA262">
        <f t="shared" si="384"/>
        <v>209.53652000846418</v>
      </c>
      <c r="AB262">
        <f t="shared" si="385"/>
        <v>3.6571021773186767</v>
      </c>
      <c r="AC262">
        <f t="shared" si="386"/>
        <v>23.437438731270358</v>
      </c>
      <c r="AD262">
        <f t="shared" si="387"/>
        <v>-2.0721791783821866E-3</v>
      </c>
      <c r="AE262">
        <f t="shared" si="388"/>
        <v>23.435366552091978</v>
      </c>
      <c r="AF262">
        <f t="shared" si="389"/>
        <v>2456747.5</v>
      </c>
      <c r="AG262">
        <f t="shared" si="390"/>
        <v>0.14243668720054756</v>
      </c>
      <c r="AH262">
        <f t="shared" si="391"/>
        <v>12.552736623304554</v>
      </c>
      <c r="AI262">
        <f t="shared" si="392"/>
        <v>19.822586466092055</v>
      </c>
      <c r="AJ262">
        <f t="shared" si="393"/>
        <v>0.40902430774575621</v>
      </c>
      <c r="AK262">
        <f t="shared" si="394"/>
        <v>3.2435864660920544</v>
      </c>
      <c r="AL262">
        <f t="shared" si="395"/>
        <v>39.000809266133537</v>
      </c>
      <c r="AM262">
        <f t="shared" si="396"/>
        <v>0.68069253263634366</v>
      </c>
      <c r="AN262">
        <f t="shared" si="397"/>
        <v>0.99894297984779068</v>
      </c>
      <c r="AO262" t="s">
        <v>137</v>
      </c>
      <c r="AP262">
        <f t="shared" si="398"/>
        <v>10.502321757621196</v>
      </c>
      <c r="AQ262">
        <f t="shared" si="399"/>
        <v>10</v>
      </c>
      <c r="AR262">
        <f t="shared" si="400"/>
        <v>30</v>
      </c>
      <c r="AS262">
        <f t="shared" si="401"/>
        <v>8</v>
      </c>
      <c r="AT262">
        <f t="shared" si="402"/>
        <v>0.18330009377432774</v>
      </c>
      <c r="AU262">
        <f t="shared" si="403"/>
        <v>9.6529877252472804</v>
      </c>
      <c r="AV262" s="18">
        <f t="shared" si="371"/>
        <v>0.64353251501648534</v>
      </c>
      <c r="AW262">
        <f t="shared" si="404"/>
        <v>0.16847641846016281</v>
      </c>
      <c r="AX262">
        <f t="shared" si="405"/>
        <v>4.1572195809490724</v>
      </c>
      <c r="AY262" t="str">
        <f t="shared" si="406"/>
        <v>POSITIF</v>
      </c>
      <c r="AZ262">
        <f t="shared" si="407"/>
        <v>4</v>
      </c>
      <c r="BA262">
        <f t="shared" si="408"/>
        <v>9</v>
      </c>
      <c r="BB262">
        <f t="shared" si="409"/>
        <v>25</v>
      </c>
      <c r="BC262">
        <f t="shared" si="410"/>
        <v>7.2557169415940245E-2</v>
      </c>
      <c r="BD262">
        <f t="shared" si="411"/>
        <v>1.8300147556687238</v>
      </c>
      <c r="BE262">
        <f t="shared" si="412"/>
        <v>-0.12222152900771403</v>
      </c>
      <c r="BF262">
        <f t="shared" si="413"/>
        <v>1.9428132568574878</v>
      </c>
      <c r="BG262">
        <f t="shared" si="414"/>
        <v>103.40153706927707</v>
      </c>
      <c r="BH262">
        <f t="shared" si="415"/>
        <v>0.64353251501648534</v>
      </c>
      <c r="BI262">
        <f t="shared" si="416"/>
        <v>283.40153706927708</v>
      </c>
      <c r="BJ262">
        <f t="shared" si="417"/>
        <v>283</v>
      </c>
      <c r="BK262">
        <f t="shared" si="418"/>
        <v>24</v>
      </c>
      <c r="BL262">
        <f t="shared" si="419"/>
        <v>5</v>
      </c>
      <c r="BM262">
        <f t="shared" si="420"/>
        <v>49.50583546039627</v>
      </c>
      <c r="BN262" t="str">
        <f t="shared" si="421"/>
        <v>POSITIF</v>
      </c>
      <c r="BO262">
        <f t="shared" si="422"/>
        <v>49</v>
      </c>
      <c r="BP262">
        <f t="shared" si="423"/>
        <v>30</v>
      </c>
      <c r="BQ262">
        <f t="shared" si="424"/>
        <v>21</v>
      </c>
    </row>
    <row r="263" spans="1:69">
      <c r="A263">
        <f t="shared" si="425"/>
        <v>-7.0027777777777782</v>
      </c>
      <c r="B263">
        <f t="shared" si="429"/>
        <v>111.315</v>
      </c>
      <c r="C263">
        <f>INT(G3/15)</f>
        <v>7</v>
      </c>
      <c r="D263">
        <f>L3</f>
        <v>2014</v>
      </c>
      <c r="E263">
        <f>L2</f>
        <v>3</v>
      </c>
      <c r="F263">
        <f>L4+1</f>
        <v>31</v>
      </c>
      <c r="H263">
        <v>14</v>
      </c>
      <c r="I263">
        <v>30</v>
      </c>
      <c r="J263">
        <f t="shared" si="432"/>
        <v>14.5</v>
      </c>
      <c r="L263">
        <f t="shared" si="372"/>
        <v>20</v>
      </c>
      <c r="M263">
        <f t="shared" si="373"/>
        <v>-13</v>
      </c>
      <c r="N263">
        <f t="shared" si="374"/>
        <v>2456747.8125</v>
      </c>
      <c r="O263">
        <f t="shared" si="431"/>
        <v>7.9452092914123363E-4</v>
      </c>
      <c r="P263">
        <f t="shared" si="426"/>
        <v>2456747.8132945211</v>
      </c>
      <c r="Q263">
        <f t="shared" si="427"/>
        <v>0.14244526473705865</v>
      </c>
      <c r="R263">
        <f t="shared" si="375"/>
        <v>8.6052548989064235</v>
      </c>
      <c r="S263">
        <f t="shared" si="376"/>
        <v>85.423350266190937</v>
      </c>
      <c r="T263">
        <f t="shared" si="377"/>
        <v>1.9106878978195294</v>
      </c>
      <c r="U263">
        <f t="shared" si="378"/>
        <v>0.15019003095928887</v>
      </c>
      <c r="V263">
        <f t="shared" si="379"/>
        <v>1.4909187202294063</v>
      </c>
      <c r="W263">
        <f t="shared" si="380"/>
        <v>1.6702617298881044E-2</v>
      </c>
      <c r="X263">
        <f t="shared" si="381"/>
        <v>10.515942796725954</v>
      </c>
      <c r="Y263">
        <f t="shared" si="382"/>
        <v>87.334038164010465</v>
      </c>
      <c r="Z263">
        <f t="shared" si="383"/>
        <v>1.5242665150243662</v>
      </c>
      <c r="AA263">
        <f t="shared" si="384"/>
        <v>209.53596840675553</v>
      </c>
      <c r="AB263">
        <f t="shared" si="385"/>
        <v>3.6570925500527012</v>
      </c>
      <c r="AC263">
        <f t="shared" si="386"/>
        <v>23.437438727561663</v>
      </c>
      <c r="AD263">
        <f t="shared" si="387"/>
        <v>-2.0722080873058074E-3</v>
      </c>
      <c r="AE263">
        <f t="shared" si="388"/>
        <v>23.435366519474357</v>
      </c>
      <c r="AF263">
        <f t="shared" si="389"/>
        <v>2456747.5</v>
      </c>
      <c r="AG263">
        <f t="shared" si="390"/>
        <v>0.14243668720054756</v>
      </c>
      <c r="AH263">
        <f t="shared" si="391"/>
        <v>12.552736623304554</v>
      </c>
      <c r="AI263">
        <f t="shared" si="392"/>
        <v>20.073270943429556</v>
      </c>
      <c r="AJ263">
        <f t="shared" si="393"/>
        <v>0.40902430717647131</v>
      </c>
      <c r="AK263">
        <f t="shared" si="394"/>
        <v>3.4942709434295551</v>
      </c>
      <c r="AL263">
        <f t="shared" si="395"/>
        <v>42.751587691997145</v>
      </c>
      <c r="AM263">
        <f t="shared" si="396"/>
        <v>0.74615596568043363</v>
      </c>
      <c r="AN263">
        <f t="shared" si="397"/>
        <v>0.99894596991838724</v>
      </c>
      <c r="AO263" t="s">
        <v>137</v>
      </c>
      <c r="AP263">
        <f t="shared" si="398"/>
        <v>10.512609192578985</v>
      </c>
      <c r="AQ263">
        <f t="shared" si="399"/>
        <v>10</v>
      </c>
      <c r="AR263">
        <f t="shared" si="400"/>
        <v>30</v>
      </c>
      <c r="AS263">
        <f t="shared" si="401"/>
        <v>45</v>
      </c>
      <c r="AT263">
        <f t="shared" si="402"/>
        <v>0.18347964338592593</v>
      </c>
      <c r="AU263">
        <f t="shared" si="403"/>
        <v>9.6624764594461787</v>
      </c>
      <c r="AV263" s="18">
        <f t="shared" si="371"/>
        <v>0.64416509729641191</v>
      </c>
      <c r="AW263">
        <f t="shared" si="404"/>
        <v>0.16864202811378018</v>
      </c>
      <c r="AX263">
        <f t="shared" si="405"/>
        <v>4.1612530493460431</v>
      </c>
      <c r="AY263" t="str">
        <f t="shared" si="406"/>
        <v>POSITIF</v>
      </c>
      <c r="AZ263">
        <f t="shared" si="407"/>
        <v>4</v>
      </c>
      <c r="BA263">
        <f t="shared" si="408"/>
        <v>9</v>
      </c>
      <c r="BB263">
        <f t="shared" si="409"/>
        <v>40</v>
      </c>
      <c r="BC263">
        <f t="shared" si="410"/>
        <v>7.262756671974252E-2</v>
      </c>
      <c r="BD263">
        <f t="shared" si="411"/>
        <v>1.8046972734818529</v>
      </c>
      <c r="BE263">
        <f t="shared" si="412"/>
        <v>-0.12222152900771403</v>
      </c>
      <c r="BF263">
        <f t="shared" si="413"/>
        <v>1.9428132568574878</v>
      </c>
      <c r="BG263">
        <f t="shared" si="414"/>
        <v>102.15201481049624</v>
      </c>
      <c r="BH263">
        <f t="shared" si="415"/>
        <v>0.64416509729641191</v>
      </c>
      <c r="BI263">
        <f t="shared" si="416"/>
        <v>282.15201481049621</v>
      </c>
      <c r="BJ263">
        <f t="shared" si="417"/>
        <v>282</v>
      </c>
      <c r="BK263">
        <f t="shared" si="418"/>
        <v>9</v>
      </c>
      <c r="BL263">
        <f t="shared" si="419"/>
        <v>7</v>
      </c>
      <c r="BM263">
        <f t="shared" si="420"/>
        <v>45.894363823982566</v>
      </c>
      <c r="BN263" t="str">
        <f t="shared" si="421"/>
        <v>POSITIF</v>
      </c>
      <c r="BO263">
        <f t="shared" si="422"/>
        <v>45</v>
      </c>
      <c r="BP263">
        <f t="shared" si="423"/>
        <v>53</v>
      </c>
      <c r="BQ263">
        <f t="shared" si="424"/>
        <v>39</v>
      </c>
    </row>
    <row r="264" spans="1:69">
      <c r="A264">
        <f t="shared" si="425"/>
        <v>-7.0027777777777782</v>
      </c>
      <c r="B264">
        <f t="shared" si="429"/>
        <v>111.315</v>
      </c>
      <c r="C264">
        <f>INT(G3/15)</f>
        <v>7</v>
      </c>
      <c r="D264">
        <f>L3</f>
        <v>2014</v>
      </c>
      <c r="E264">
        <f>L2</f>
        <v>3</v>
      </c>
      <c r="F264">
        <f>L4+1</f>
        <v>31</v>
      </c>
      <c r="H264">
        <v>14</v>
      </c>
      <c r="I264">
        <v>45</v>
      </c>
      <c r="J264">
        <f t="shared" si="432"/>
        <v>14.75</v>
      </c>
      <c r="L264">
        <f t="shared" si="372"/>
        <v>20</v>
      </c>
      <c r="M264">
        <f t="shared" si="373"/>
        <v>-13</v>
      </c>
      <c r="N264">
        <f t="shared" si="374"/>
        <v>2456747.822916667</v>
      </c>
      <c r="O264">
        <f t="shared" si="431"/>
        <v>7.9452092914123363E-4</v>
      </c>
      <c r="P264">
        <f t="shared" si="426"/>
        <v>2456747.823711188</v>
      </c>
      <c r="Q264">
        <f t="shared" si="427"/>
        <v>0.14244554992985747</v>
      </c>
      <c r="R264">
        <f t="shared" si="375"/>
        <v>8.615522059205432</v>
      </c>
      <c r="S264">
        <f t="shared" si="376"/>
        <v>85.433616936100407</v>
      </c>
      <c r="T264">
        <f t="shared" si="377"/>
        <v>1.9107081513979158</v>
      </c>
      <c r="U264">
        <f t="shared" si="378"/>
        <v>0.15036922671133662</v>
      </c>
      <c r="V264">
        <f t="shared" si="379"/>
        <v>1.4910979074225421</v>
      </c>
      <c r="W264">
        <f t="shared" si="380"/>
        <v>1.6702617286902945E-2</v>
      </c>
      <c r="X264">
        <f t="shared" si="381"/>
        <v>10.526230210603348</v>
      </c>
      <c r="Y264">
        <f t="shared" si="382"/>
        <v>87.344325087498319</v>
      </c>
      <c r="Z264">
        <f t="shared" si="383"/>
        <v>1.5244460557091299</v>
      </c>
      <c r="AA264">
        <f t="shared" si="384"/>
        <v>209.53541680502221</v>
      </c>
      <c r="AB264">
        <f t="shared" si="385"/>
        <v>3.6570829227862949</v>
      </c>
      <c r="AC264">
        <f t="shared" si="386"/>
        <v>23.437438723852967</v>
      </c>
      <c r="AD264">
        <f t="shared" si="387"/>
        <v>-2.0722370154510738E-3</v>
      </c>
      <c r="AE264">
        <f t="shared" si="388"/>
        <v>23.435366486837516</v>
      </c>
      <c r="AF264">
        <f t="shared" si="389"/>
        <v>2456747.5</v>
      </c>
      <c r="AG264">
        <f t="shared" si="390"/>
        <v>0.14243668720054756</v>
      </c>
      <c r="AH264">
        <f t="shared" si="391"/>
        <v>12.552736623304554</v>
      </c>
      <c r="AI264">
        <f t="shared" si="392"/>
        <v>20.323955420767053</v>
      </c>
      <c r="AJ264">
        <f t="shared" si="393"/>
        <v>0.40902430660685102</v>
      </c>
      <c r="AK264">
        <f t="shared" si="394"/>
        <v>3.7449554207670523</v>
      </c>
      <c r="AL264">
        <f t="shared" si="395"/>
        <v>46.502366077031283</v>
      </c>
      <c r="AM264">
        <f t="shared" si="396"/>
        <v>0.81161939801191496</v>
      </c>
      <c r="AN264">
        <f t="shared" si="397"/>
        <v>0.99894896001411149</v>
      </c>
      <c r="AO264" t="s">
        <v>137</v>
      </c>
      <c r="AP264">
        <f t="shared" si="398"/>
        <v>10.522896566418185</v>
      </c>
      <c r="AQ264">
        <f t="shared" si="399"/>
        <v>10</v>
      </c>
      <c r="AR264">
        <f t="shared" si="400"/>
        <v>31</v>
      </c>
      <c r="AS264">
        <f t="shared" si="401"/>
        <v>22</v>
      </c>
      <c r="AT264">
        <f t="shared" si="402"/>
        <v>0.18365919193080349</v>
      </c>
      <c r="AU264">
        <f t="shared" si="403"/>
        <v>9.6719652344744986</v>
      </c>
      <c r="AV264" s="18">
        <f t="shared" si="371"/>
        <v>0.64479768229829992</v>
      </c>
      <c r="AW264">
        <f t="shared" si="404"/>
        <v>0.16880763848000538</v>
      </c>
      <c r="AX264">
        <f t="shared" si="405"/>
        <v>4.1652863800378697</v>
      </c>
      <c r="AY264" t="str">
        <f t="shared" si="406"/>
        <v>POSITIF</v>
      </c>
      <c r="AZ264">
        <f t="shared" si="407"/>
        <v>4</v>
      </c>
      <c r="BA264">
        <f t="shared" si="408"/>
        <v>9</v>
      </c>
      <c r="BB264">
        <f t="shared" si="409"/>
        <v>55</v>
      </c>
      <c r="BC264">
        <f t="shared" si="410"/>
        <v>7.2697961620136642E-2</v>
      </c>
      <c r="BD264">
        <f t="shared" si="411"/>
        <v>1.7828889959891707</v>
      </c>
      <c r="BE264">
        <f t="shared" si="412"/>
        <v>-0.12222152900771403</v>
      </c>
      <c r="BF264">
        <f t="shared" si="413"/>
        <v>1.9428132568574878</v>
      </c>
      <c r="BG264">
        <f t="shared" si="414"/>
        <v>101.06119277636496</v>
      </c>
      <c r="BH264">
        <f t="shared" si="415"/>
        <v>0.64479768229829992</v>
      </c>
      <c r="BI264">
        <f t="shared" si="416"/>
        <v>281.06119277636498</v>
      </c>
      <c r="BJ264">
        <f t="shared" si="417"/>
        <v>281</v>
      </c>
      <c r="BK264">
        <f t="shared" si="418"/>
        <v>3</v>
      </c>
      <c r="BL264">
        <f t="shared" si="419"/>
        <v>40</v>
      </c>
      <c r="BM264">
        <f t="shared" si="420"/>
        <v>42.262633535921935</v>
      </c>
      <c r="BN264" t="str">
        <f t="shared" si="421"/>
        <v>POSITIF</v>
      </c>
      <c r="BO264">
        <f t="shared" si="422"/>
        <v>42</v>
      </c>
      <c r="BP264">
        <f t="shared" si="423"/>
        <v>15</v>
      </c>
      <c r="BQ264">
        <f t="shared" si="424"/>
        <v>45</v>
      </c>
    </row>
    <row r="265" spans="1:69">
      <c r="A265">
        <f t="shared" si="425"/>
        <v>-7.0027777777777782</v>
      </c>
      <c r="B265">
        <f t="shared" si="429"/>
        <v>111.315</v>
      </c>
      <c r="C265">
        <f>INT(G3/15)</f>
        <v>7</v>
      </c>
      <c r="D265">
        <f>L3</f>
        <v>2014</v>
      </c>
      <c r="E265">
        <f>L2</f>
        <v>3</v>
      </c>
      <c r="F265">
        <f>L4+1</f>
        <v>31</v>
      </c>
      <c r="H265">
        <v>15</v>
      </c>
      <c r="I265">
        <v>0</v>
      </c>
      <c r="J265">
        <f t="shared" si="432"/>
        <v>15</v>
      </c>
      <c r="L265">
        <f t="shared" si="372"/>
        <v>20</v>
      </c>
      <c r="M265">
        <f t="shared" si="373"/>
        <v>-13</v>
      </c>
      <c r="N265">
        <f t="shared" si="374"/>
        <v>2456747.8333333335</v>
      </c>
      <c r="O265">
        <f t="shared" si="431"/>
        <v>7.9452092914123363E-4</v>
      </c>
      <c r="P265">
        <f t="shared" si="426"/>
        <v>2456747.8341278546</v>
      </c>
      <c r="Q265">
        <f t="shared" si="427"/>
        <v>0.14244583512264355</v>
      </c>
      <c r="R265">
        <f t="shared" si="375"/>
        <v>8.6257892190460552</v>
      </c>
      <c r="S265">
        <f t="shared" si="376"/>
        <v>85.443883605552401</v>
      </c>
      <c r="T265">
        <f t="shared" si="377"/>
        <v>1.9107283433968714</v>
      </c>
      <c r="U265">
        <f t="shared" si="378"/>
        <v>0.15054842245538402</v>
      </c>
      <c r="V265">
        <f t="shared" si="379"/>
        <v>1.4912770946076932</v>
      </c>
      <c r="W265">
        <f t="shared" si="380"/>
        <v>1.670261727492485E-2</v>
      </c>
      <c r="X265">
        <f t="shared" si="381"/>
        <v>10.536517562442926</v>
      </c>
      <c r="Y265">
        <f t="shared" si="382"/>
        <v>87.35461194894927</v>
      </c>
      <c r="Z265">
        <f t="shared" si="383"/>
        <v>1.5246255953111456</v>
      </c>
      <c r="AA265">
        <f t="shared" si="384"/>
        <v>209.53486520331356</v>
      </c>
      <c r="AB265">
        <f t="shared" si="385"/>
        <v>3.6570732955203193</v>
      </c>
      <c r="AC265">
        <f t="shared" si="386"/>
        <v>23.437438720144272</v>
      </c>
      <c r="AD265">
        <f t="shared" si="387"/>
        <v>-2.0722659628132399E-3</v>
      </c>
      <c r="AE265">
        <f t="shared" si="388"/>
        <v>23.435366454181459</v>
      </c>
      <c r="AF265">
        <f t="shared" si="389"/>
        <v>2456747.5</v>
      </c>
      <c r="AG265">
        <f t="shared" si="390"/>
        <v>0.14243668720054756</v>
      </c>
      <c r="AH265">
        <f t="shared" si="391"/>
        <v>12.552736623304554</v>
      </c>
      <c r="AI265">
        <f t="shared" si="392"/>
        <v>20.574639898104554</v>
      </c>
      <c r="AJ265">
        <f t="shared" si="393"/>
        <v>0.40902430603689527</v>
      </c>
      <c r="AK265">
        <f t="shared" si="394"/>
        <v>3.9956398981045531</v>
      </c>
      <c r="AL265">
        <f t="shared" si="395"/>
        <v>50.253144421993078</v>
      </c>
      <c r="AM265">
        <f t="shared" si="396"/>
        <v>0.87708282964400197</v>
      </c>
      <c r="AN265">
        <f t="shared" si="397"/>
        <v>0.99895195013460025</v>
      </c>
      <c r="AO265" t="s">
        <v>137</v>
      </c>
      <c r="AP265">
        <f t="shared" si="398"/>
        <v>10.533183878219351</v>
      </c>
      <c r="AQ265">
        <f t="shared" si="399"/>
        <v>10</v>
      </c>
      <c r="AR265">
        <f t="shared" si="400"/>
        <v>31</v>
      </c>
      <c r="AS265">
        <f t="shared" si="401"/>
        <v>59</v>
      </c>
      <c r="AT265">
        <f t="shared" si="402"/>
        <v>0.18383873939291312</v>
      </c>
      <c r="AU265">
        <f t="shared" si="403"/>
        <v>9.6814540495752173</v>
      </c>
      <c r="AV265" s="18">
        <f t="shared" si="371"/>
        <v>0.64543026997168118</v>
      </c>
      <c r="AW265">
        <f t="shared" si="404"/>
        <v>0.16897324954562587</v>
      </c>
      <c r="AX265">
        <f t="shared" si="405"/>
        <v>4.1693195725543166</v>
      </c>
      <c r="AY265" t="str">
        <f t="shared" si="406"/>
        <v>POSITIF</v>
      </c>
      <c r="AZ265">
        <f t="shared" si="407"/>
        <v>4</v>
      </c>
      <c r="BA265">
        <f t="shared" si="408"/>
        <v>10</v>
      </c>
      <c r="BB265">
        <f t="shared" si="409"/>
        <v>9</v>
      </c>
      <c r="BC265">
        <f t="shared" si="410"/>
        <v>7.2768354108915426E-2</v>
      </c>
      <c r="BD265">
        <f t="shared" si="411"/>
        <v>1.7638505599402778</v>
      </c>
      <c r="BE265">
        <f t="shared" si="412"/>
        <v>-0.12222152900771403</v>
      </c>
      <c r="BF265">
        <f t="shared" si="413"/>
        <v>1.9428132568574878</v>
      </c>
      <c r="BG265">
        <f t="shared" si="414"/>
        <v>100.09746037548463</v>
      </c>
      <c r="BH265">
        <f t="shared" si="415"/>
        <v>0.64543026997168118</v>
      </c>
      <c r="BI265">
        <f t="shared" si="416"/>
        <v>280.09746037548462</v>
      </c>
      <c r="BJ265">
        <f t="shared" si="417"/>
        <v>280</v>
      </c>
      <c r="BK265">
        <f t="shared" si="418"/>
        <v>5</v>
      </c>
      <c r="BL265">
        <f t="shared" si="419"/>
        <v>50</v>
      </c>
      <c r="BM265">
        <f t="shared" si="420"/>
        <v>38.614961197433693</v>
      </c>
      <c r="BN265" t="str">
        <f t="shared" si="421"/>
        <v>POSITIF</v>
      </c>
      <c r="BO265">
        <f t="shared" si="422"/>
        <v>38</v>
      </c>
      <c r="BP265">
        <f t="shared" si="423"/>
        <v>36</v>
      </c>
      <c r="BQ265">
        <f t="shared" si="424"/>
        <v>53</v>
      </c>
    </row>
    <row r="266" spans="1:69">
      <c r="A266">
        <f t="shared" si="425"/>
        <v>-7.0027777777777782</v>
      </c>
      <c r="B266">
        <f t="shared" si="429"/>
        <v>111.315</v>
      </c>
      <c r="C266">
        <f>INT(G3/15)</f>
        <v>7</v>
      </c>
      <c r="D266">
        <f>L3</f>
        <v>2014</v>
      </c>
      <c r="E266">
        <f>L2</f>
        <v>3</v>
      </c>
      <c r="F266">
        <f>L4+1</f>
        <v>31</v>
      </c>
      <c r="H266">
        <v>15</v>
      </c>
      <c r="I266">
        <v>15</v>
      </c>
      <c r="J266">
        <f t="shared" si="432"/>
        <v>15.25</v>
      </c>
      <c r="L266">
        <f t="shared" si="372"/>
        <v>20</v>
      </c>
      <c r="M266">
        <f t="shared" si="373"/>
        <v>-13</v>
      </c>
      <c r="N266">
        <f t="shared" si="374"/>
        <v>2456747.84375</v>
      </c>
      <c r="O266">
        <f t="shared" si="431"/>
        <v>7.9452092914123363E-4</v>
      </c>
      <c r="P266">
        <f t="shared" si="426"/>
        <v>2456747.8445445211</v>
      </c>
      <c r="Q266">
        <f t="shared" si="427"/>
        <v>0.14244612031542964</v>
      </c>
      <c r="R266">
        <f t="shared" si="375"/>
        <v>8.6360563788866784</v>
      </c>
      <c r="S266">
        <f t="shared" si="376"/>
        <v>85.454150275003485</v>
      </c>
      <c r="T266">
        <f t="shared" si="377"/>
        <v>1.9107484738173377</v>
      </c>
      <c r="U266">
        <f t="shared" si="378"/>
        <v>0.15072761819943145</v>
      </c>
      <c r="V266">
        <f t="shared" si="379"/>
        <v>1.4914562817928287</v>
      </c>
      <c r="W266">
        <f t="shared" si="380"/>
        <v>1.6702617262946754E-2</v>
      </c>
      <c r="X266">
        <f t="shared" si="381"/>
        <v>10.546804852704016</v>
      </c>
      <c r="Y266">
        <f t="shared" si="382"/>
        <v>87.364898748820821</v>
      </c>
      <c r="Z266">
        <f t="shared" si="383"/>
        <v>1.5248051338383979</v>
      </c>
      <c r="AA266">
        <f t="shared" si="384"/>
        <v>209.53431360160491</v>
      </c>
      <c r="AB266">
        <f t="shared" si="385"/>
        <v>3.6570636682543438</v>
      </c>
      <c r="AC266">
        <f t="shared" si="386"/>
        <v>23.437438716435576</v>
      </c>
      <c r="AD266">
        <f t="shared" si="387"/>
        <v>-2.0722949293914372E-3</v>
      </c>
      <c r="AE266">
        <f t="shared" si="388"/>
        <v>23.435366421506185</v>
      </c>
      <c r="AF266">
        <f t="shared" si="389"/>
        <v>2456747.5</v>
      </c>
      <c r="AG266">
        <f t="shared" si="390"/>
        <v>0.14243668720054756</v>
      </c>
      <c r="AH266">
        <f t="shared" si="391"/>
        <v>12.552736623304554</v>
      </c>
      <c r="AI266">
        <f t="shared" si="392"/>
        <v>20.825324375442055</v>
      </c>
      <c r="AJ266">
        <f t="shared" si="393"/>
        <v>0.40902430546660418</v>
      </c>
      <c r="AK266">
        <f t="shared" si="394"/>
        <v>4.2463243754420539</v>
      </c>
      <c r="AL266">
        <f t="shared" si="395"/>
        <v>54.003922726367755</v>
      </c>
      <c r="AM266">
        <f t="shared" si="396"/>
        <v>0.94254626056771007</v>
      </c>
      <c r="AN266">
        <f t="shared" si="397"/>
        <v>0.99895494027988962</v>
      </c>
      <c r="AO266" t="s">
        <v>137</v>
      </c>
      <c r="AP266">
        <f t="shared" si="398"/>
        <v>10.543471128441812</v>
      </c>
      <c r="AQ266">
        <f t="shared" si="399"/>
        <v>10</v>
      </c>
      <c r="AR266">
        <f t="shared" si="400"/>
        <v>32</v>
      </c>
      <c r="AS266">
        <f t="shared" si="401"/>
        <v>36</v>
      </c>
      <c r="AT266">
        <f t="shared" si="402"/>
        <v>0.18401828578027157</v>
      </c>
      <c r="AU266">
        <f t="shared" si="403"/>
        <v>9.6909429052630518</v>
      </c>
      <c r="AV266" s="18">
        <f t="shared" si="371"/>
        <v>0.64606286035087013</v>
      </c>
      <c r="AW266">
        <f t="shared" si="404"/>
        <v>0.16913886131962516</v>
      </c>
      <c r="AX266">
        <f t="shared" si="405"/>
        <v>4.1733526269657206</v>
      </c>
      <c r="AY266" t="str">
        <f t="shared" si="406"/>
        <v>POSITIF</v>
      </c>
      <c r="AZ266">
        <f t="shared" si="407"/>
        <v>4</v>
      </c>
      <c r="BA266">
        <f t="shared" si="408"/>
        <v>10</v>
      </c>
      <c r="BB266">
        <f t="shared" si="409"/>
        <v>24</v>
      </c>
      <c r="BC266">
        <f t="shared" si="410"/>
        <v>7.2838744187306514E-2</v>
      </c>
      <c r="BD266">
        <f t="shared" si="411"/>
        <v>1.7470302564367663</v>
      </c>
      <c r="BE266">
        <f t="shared" si="412"/>
        <v>-0.12222152900771403</v>
      </c>
      <c r="BF266">
        <f t="shared" si="413"/>
        <v>1.9428132568574878</v>
      </c>
      <c r="BG266">
        <f t="shared" si="414"/>
        <v>99.236771892820201</v>
      </c>
      <c r="BH266">
        <f t="shared" si="415"/>
        <v>0.64606286035087013</v>
      </c>
      <c r="BI266">
        <f t="shared" si="416"/>
        <v>279.23677189282023</v>
      </c>
      <c r="BJ266">
        <f t="shared" si="417"/>
        <v>279</v>
      </c>
      <c r="BK266">
        <f t="shared" si="418"/>
        <v>14</v>
      </c>
      <c r="BL266">
        <f t="shared" si="419"/>
        <v>12</v>
      </c>
      <c r="BM266">
        <f t="shared" si="420"/>
        <v>34.954538274320853</v>
      </c>
      <c r="BN266" t="str">
        <f t="shared" si="421"/>
        <v>POSITIF</v>
      </c>
      <c r="BO266">
        <f t="shared" si="422"/>
        <v>34</v>
      </c>
      <c r="BP266">
        <f t="shared" si="423"/>
        <v>57</v>
      </c>
      <c r="BQ266">
        <f t="shared" si="424"/>
        <v>16</v>
      </c>
    </row>
    <row r="267" spans="1:69">
      <c r="A267">
        <f t="shared" si="425"/>
        <v>-7.0027777777777782</v>
      </c>
      <c r="B267">
        <f t="shared" si="429"/>
        <v>111.315</v>
      </c>
      <c r="C267">
        <f>INT(G3/15)</f>
        <v>7</v>
      </c>
      <c r="D267">
        <f>L3</f>
        <v>2014</v>
      </c>
      <c r="E267">
        <f>L2</f>
        <v>3</v>
      </c>
      <c r="F267">
        <f>L4+1</f>
        <v>31</v>
      </c>
      <c r="H267">
        <v>15</v>
      </c>
      <c r="I267">
        <v>30</v>
      </c>
      <c r="J267">
        <f t="shared" si="432"/>
        <v>15.5</v>
      </c>
      <c r="L267">
        <f t="shared" si="372"/>
        <v>20</v>
      </c>
      <c r="M267">
        <f t="shared" si="373"/>
        <v>-13</v>
      </c>
      <c r="N267">
        <f t="shared" si="374"/>
        <v>2456747.854166667</v>
      </c>
      <c r="O267">
        <f t="shared" si="431"/>
        <v>7.9452092914123363E-4</v>
      </c>
      <c r="P267">
        <f t="shared" si="426"/>
        <v>2456747.854961188</v>
      </c>
      <c r="Q267">
        <f t="shared" si="427"/>
        <v>0.14244640550822846</v>
      </c>
      <c r="R267">
        <f t="shared" si="375"/>
        <v>8.646323539185687</v>
      </c>
      <c r="S267">
        <f t="shared" si="376"/>
        <v>85.464416944913864</v>
      </c>
      <c r="T267">
        <f t="shared" si="377"/>
        <v>1.9107685426602548</v>
      </c>
      <c r="U267">
        <f t="shared" si="378"/>
        <v>0.1509068139514792</v>
      </c>
      <c r="V267">
        <f t="shared" si="379"/>
        <v>1.4916354689859801</v>
      </c>
      <c r="W267">
        <f t="shared" si="380"/>
        <v>1.6702617250968655E-2</v>
      </c>
      <c r="X267">
        <f t="shared" si="381"/>
        <v>10.557092081845942</v>
      </c>
      <c r="Y267">
        <f t="shared" si="382"/>
        <v>87.375185487574115</v>
      </c>
      <c r="Z267">
        <f t="shared" si="383"/>
        <v>1.5249846712989352</v>
      </c>
      <c r="AA267">
        <f t="shared" si="384"/>
        <v>209.53376199987164</v>
      </c>
      <c r="AB267">
        <f t="shared" si="385"/>
        <v>3.6570540409879384</v>
      </c>
      <c r="AC267">
        <f t="shared" si="386"/>
        <v>23.43743871272688</v>
      </c>
      <c r="AD267">
        <f t="shared" si="387"/>
        <v>-2.0723239151847956E-3</v>
      </c>
      <c r="AE267">
        <f t="shared" si="388"/>
        <v>23.435366388811694</v>
      </c>
      <c r="AF267">
        <f t="shared" si="389"/>
        <v>2456747.5</v>
      </c>
      <c r="AG267">
        <f t="shared" si="390"/>
        <v>0.14243668720054756</v>
      </c>
      <c r="AH267">
        <f t="shared" si="391"/>
        <v>12.552736623304554</v>
      </c>
      <c r="AI267">
        <f t="shared" si="392"/>
        <v>21.076008852779552</v>
      </c>
      <c r="AJ267">
        <f t="shared" si="393"/>
        <v>0.40902430489597769</v>
      </c>
      <c r="AK267">
        <f t="shared" si="394"/>
        <v>4.4970088527795511</v>
      </c>
      <c r="AL267">
        <f t="shared" si="395"/>
        <v>57.754700989640568</v>
      </c>
      <c r="AM267">
        <f t="shared" si="396"/>
        <v>1.0080096907740554</v>
      </c>
      <c r="AN267">
        <f t="shared" si="397"/>
        <v>0.99895793045001746</v>
      </c>
      <c r="AO267" t="s">
        <v>137</v>
      </c>
      <c r="AP267">
        <f t="shared" si="398"/>
        <v>10.553758317544888</v>
      </c>
      <c r="AQ267">
        <f t="shared" si="399"/>
        <v>10</v>
      </c>
      <c r="AR267">
        <f t="shared" si="400"/>
        <v>33</v>
      </c>
      <c r="AS267">
        <f t="shared" si="401"/>
        <v>13</v>
      </c>
      <c r="AT267">
        <f t="shared" si="402"/>
        <v>0.18419783110089555</v>
      </c>
      <c r="AU267">
        <f t="shared" si="403"/>
        <v>9.7004318020527016</v>
      </c>
      <c r="AV267" s="18">
        <f t="shared" si="371"/>
        <v>0.64669545347018009</v>
      </c>
      <c r="AW267">
        <f t="shared" si="404"/>
        <v>0.16930447381098648</v>
      </c>
      <c r="AX267">
        <f t="shared" si="405"/>
        <v>4.1773855433424041</v>
      </c>
      <c r="AY267" t="str">
        <f t="shared" si="406"/>
        <v>POSITIF</v>
      </c>
      <c r="AZ267">
        <f t="shared" si="407"/>
        <v>4</v>
      </c>
      <c r="BA267">
        <f t="shared" si="408"/>
        <v>10</v>
      </c>
      <c r="BB267">
        <f t="shared" si="409"/>
        <v>38</v>
      </c>
      <c r="BC267">
        <f t="shared" si="410"/>
        <v>7.2909131856537246E-2</v>
      </c>
      <c r="BD267">
        <f t="shared" si="411"/>
        <v>1.7320084085802778</v>
      </c>
      <c r="BE267">
        <f t="shared" si="412"/>
        <v>-0.12222152900771403</v>
      </c>
      <c r="BF267">
        <f t="shared" si="413"/>
        <v>1.9428132568574878</v>
      </c>
      <c r="BG267">
        <f t="shared" si="414"/>
        <v>98.460510413284041</v>
      </c>
      <c r="BH267">
        <f t="shared" si="415"/>
        <v>0.64669545347018009</v>
      </c>
      <c r="BI267">
        <f t="shared" si="416"/>
        <v>278.46051041328406</v>
      </c>
      <c r="BJ267">
        <f t="shared" si="417"/>
        <v>278</v>
      </c>
      <c r="BK267">
        <f t="shared" si="418"/>
        <v>27</v>
      </c>
      <c r="BL267">
        <f t="shared" si="419"/>
        <v>37</v>
      </c>
      <c r="BM267">
        <f t="shared" si="420"/>
        <v>31.283772696300293</v>
      </c>
      <c r="BN267" t="str">
        <f t="shared" si="421"/>
        <v>POSITIF</v>
      </c>
      <c r="BO267">
        <f t="shared" si="422"/>
        <v>31</v>
      </c>
      <c r="BP267">
        <f t="shared" si="423"/>
        <v>17</v>
      </c>
      <c r="BQ267">
        <f t="shared" si="424"/>
        <v>1</v>
      </c>
    </row>
    <row r="268" spans="1:69">
      <c r="A268">
        <f t="shared" si="425"/>
        <v>-7.0027777777777782</v>
      </c>
      <c r="B268">
        <f t="shared" si="429"/>
        <v>111.315</v>
      </c>
      <c r="C268">
        <f>INT(G3/15)</f>
        <v>7</v>
      </c>
      <c r="D268">
        <f>L3</f>
        <v>2014</v>
      </c>
      <c r="E268">
        <f>L2</f>
        <v>3</v>
      </c>
      <c r="F268">
        <f>L4+1</f>
        <v>31</v>
      </c>
      <c r="H268">
        <v>15</v>
      </c>
      <c r="I268">
        <v>45</v>
      </c>
      <c r="J268">
        <f t="shared" si="432"/>
        <v>15.75</v>
      </c>
      <c r="L268">
        <f t="shared" si="372"/>
        <v>20</v>
      </c>
      <c r="M268">
        <f t="shared" si="373"/>
        <v>-13</v>
      </c>
      <c r="N268">
        <f t="shared" si="374"/>
        <v>2456747.8645833335</v>
      </c>
      <c r="O268">
        <f t="shared" si="431"/>
        <v>7.9452092914123363E-4</v>
      </c>
      <c r="P268">
        <f t="shared" si="426"/>
        <v>2456747.8653778546</v>
      </c>
      <c r="Q268">
        <f t="shared" si="427"/>
        <v>0.14244669070101454</v>
      </c>
      <c r="R268">
        <f t="shared" si="375"/>
        <v>8.6565906990254007</v>
      </c>
      <c r="S268">
        <f t="shared" si="376"/>
        <v>85.474683614364949</v>
      </c>
      <c r="T268">
        <f t="shared" si="377"/>
        <v>1.910788549923871</v>
      </c>
      <c r="U268">
        <f t="shared" si="378"/>
        <v>0.15108600969551073</v>
      </c>
      <c r="V268">
        <f t="shared" si="379"/>
        <v>1.4918146561711154</v>
      </c>
      <c r="W268">
        <f t="shared" si="380"/>
        <v>1.6702617238990559E-2</v>
      </c>
      <c r="X268">
        <f t="shared" si="381"/>
        <v>10.567379248949273</v>
      </c>
      <c r="Y268">
        <f t="shared" si="382"/>
        <v>87.385472164288814</v>
      </c>
      <c r="Z268">
        <f t="shared" si="383"/>
        <v>1.5251642076766949</v>
      </c>
      <c r="AA268">
        <f t="shared" si="384"/>
        <v>209.53321039816299</v>
      </c>
      <c r="AB268">
        <f t="shared" si="385"/>
        <v>3.6570444137219629</v>
      </c>
      <c r="AC268">
        <f t="shared" si="386"/>
        <v>23.437438709018185</v>
      </c>
      <c r="AD268">
        <f t="shared" si="387"/>
        <v>-2.0723529201885586E-3</v>
      </c>
      <c r="AE268">
        <f t="shared" si="388"/>
        <v>23.435366356097997</v>
      </c>
      <c r="AF268">
        <f t="shared" si="389"/>
        <v>2456747.5</v>
      </c>
      <c r="AG268">
        <f t="shared" si="390"/>
        <v>0.14243668720054756</v>
      </c>
      <c r="AH268">
        <f t="shared" si="391"/>
        <v>12.552736623304554</v>
      </c>
      <c r="AI268">
        <f t="shared" si="392"/>
        <v>21.326693330117052</v>
      </c>
      <c r="AJ268">
        <f t="shared" si="393"/>
        <v>0.40902430432501596</v>
      </c>
      <c r="AK268">
        <f t="shared" si="394"/>
        <v>4.7476933301170519</v>
      </c>
      <c r="AL268">
        <f t="shared" si="395"/>
        <v>61.505479212568666</v>
      </c>
      <c r="AM268">
        <f t="shared" si="396"/>
        <v>1.0734731202762526</v>
      </c>
      <c r="AN268">
        <f t="shared" si="397"/>
        <v>0.99896092064461961</v>
      </c>
      <c r="AO268" t="s">
        <v>137</v>
      </c>
      <c r="AP268">
        <f t="shared" si="398"/>
        <v>10.564045444609153</v>
      </c>
      <c r="AQ268">
        <f t="shared" si="399"/>
        <v>10</v>
      </c>
      <c r="AR268">
        <f t="shared" si="400"/>
        <v>33</v>
      </c>
      <c r="AS268">
        <f t="shared" si="401"/>
        <v>50</v>
      </c>
      <c r="AT268">
        <f t="shared" si="402"/>
        <v>0.18437737533873799</v>
      </c>
      <c r="AU268">
        <f t="shared" si="403"/>
        <v>9.7099207391871154</v>
      </c>
      <c r="AV268" s="18">
        <f t="shared" si="371"/>
        <v>0.647328049279141</v>
      </c>
      <c r="AW268">
        <f t="shared" si="404"/>
        <v>0.16947008700649677</v>
      </c>
      <c r="AX268">
        <f t="shared" si="405"/>
        <v>4.1814183212141733</v>
      </c>
      <c r="AY268" t="str">
        <f t="shared" si="406"/>
        <v>POSITIF</v>
      </c>
      <c r="AZ268">
        <f t="shared" si="407"/>
        <v>4</v>
      </c>
      <c r="BA268">
        <f t="shared" si="408"/>
        <v>10</v>
      </c>
      <c r="BB268">
        <f t="shared" si="409"/>
        <v>53</v>
      </c>
      <c r="BC268">
        <f t="shared" si="410"/>
        <v>7.2979517108401185E-2</v>
      </c>
      <c r="BD268">
        <f t="shared" si="411"/>
        <v>1.7184600899059692</v>
      </c>
      <c r="BE268">
        <f t="shared" si="412"/>
        <v>-0.12222152900771403</v>
      </c>
      <c r="BF268">
        <f t="shared" si="413"/>
        <v>1.9428132568574878</v>
      </c>
      <c r="BG268">
        <f t="shared" si="414"/>
        <v>97.754024119213284</v>
      </c>
      <c r="BH268">
        <f t="shared" si="415"/>
        <v>0.647328049279141</v>
      </c>
      <c r="BI268">
        <f t="shared" si="416"/>
        <v>277.75402411921328</v>
      </c>
      <c r="BJ268">
        <f t="shared" si="417"/>
        <v>277</v>
      </c>
      <c r="BK268">
        <f t="shared" si="418"/>
        <v>45</v>
      </c>
      <c r="BL268">
        <f t="shared" si="419"/>
        <v>14</v>
      </c>
      <c r="BM268">
        <f t="shared" si="420"/>
        <v>27.604514320516074</v>
      </c>
      <c r="BN268" t="str">
        <f t="shared" si="421"/>
        <v>POSITIF</v>
      </c>
      <c r="BO268">
        <f t="shared" si="422"/>
        <v>27</v>
      </c>
      <c r="BP268">
        <f t="shared" si="423"/>
        <v>36</v>
      </c>
      <c r="BQ268">
        <f t="shared" si="424"/>
        <v>16</v>
      </c>
    </row>
    <row r="269" spans="1:69">
      <c r="A269">
        <f t="shared" si="425"/>
        <v>-7.0027777777777782</v>
      </c>
      <c r="B269">
        <f t="shared" si="429"/>
        <v>111.315</v>
      </c>
      <c r="C269">
        <f>INT(G3/15)</f>
        <v>7</v>
      </c>
      <c r="D269">
        <f>L3</f>
        <v>2014</v>
      </c>
      <c r="E269">
        <f>L2</f>
        <v>3</v>
      </c>
      <c r="F269">
        <f>L4+1</f>
        <v>31</v>
      </c>
      <c r="H269">
        <v>16</v>
      </c>
      <c r="I269">
        <v>0</v>
      </c>
      <c r="J269">
        <f t="shared" si="432"/>
        <v>16</v>
      </c>
      <c r="L269">
        <f t="shared" si="372"/>
        <v>20</v>
      </c>
      <c r="M269">
        <f t="shared" si="373"/>
        <v>-13</v>
      </c>
      <c r="N269">
        <f t="shared" si="374"/>
        <v>2456747.875</v>
      </c>
      <c r="O269">
        <f t="shared" si="431"/>
        <v>7.9452092914123363E-4</v>
      </c>
      <c r="P269">
        <f t="shared" si="426"/>
        <v>2456747.8757945211</v>
      </c>
      <c r="Q269">
        <f t="shared" si="427"/>
        <v>0.14244697589380062</v>
      </c>
      <c r="R269">
        <f t="shared" si="375"/>
        <v>8.6668578588660239</v>
      </c>
      <c r="S269">
        <f t="shared" si="376"/>
        <v>85.484950283816033</v>
      </c>
      <c r="T269">
        <f t="shared" si="377"/>
        <v>1.9108084956091314</v>
      </c>
      <c r="U269">
        <f t="shared" si="378"/>
        <v>0.15126520543955815</v>
      </c>
      <c r="V269">
        <f t="shared" si="379"/>
        <v>1.491993843356251</v>
      </c>
      <c r="W269">
        <f t="shared" si="380"/>
        <v>1.670261722701246E-2</v>
      </c>
      <c r="X269">
        <f t="shared" si="381"/>
        <v>10.577666354475156</v>
      </c>
      <c r="Y269">
        <f t="shared" si="382"/>
        <v>87.395758779425165</v>
      </c>
      <c r="Z269">
        <f t="shared" si="383"/>
        <v>1.5253437429797099</v>
      </c>
      <c r="AA269">
        <f t="shared" si="384"/>
        <v>209.53265879645434</v>
      </c>
      <c r="AB269">
        <f t="shared" si="385"/>
        <v>3.6570347864559873</v>
      </c>
      <c r="AC269">
        <f t="shared" si="386"/>
        <v>23.437438705309489</v>
      </c>
      <c r="AD269">
        <f t="shared" si="387"/>
        <v>-2.0723819444018543E-3</v>
      </c>
      <c r="AE269">
        <f t="shared" si="388"/>
        <v>23.435366323365088</v>
      </c>
      <c r="AF269">
        <f t="shared" si="389"/>
        <v>2456747.5</v>
      </c>
      <c r="AG269">
        <f t="shared" si="390"/>
        <v>0.14243668720054756</v>
      </c>
      <c r="AH269">
        <f t="shared" si="391"/>
        <v>12.552736623304554</v>
      </c>
      <c r="AI269">
        <f t="shared" si="392"/>
        <v>21.577377807454553</v>
      </c>
      <c r="AJ269">
        <f t="shared" si="393"/>
        <v>0.4090243037537189</v>
      </c>
      <c r="AK269">
        <f t="shared" si="394"/>
        <v>4.9983778074545526</v>
      </c>
      <c r="AL269">
        <f t="shared" si="395"/>
        <v>65.256257394635625</v>
      </c>
      <c r="AM269">
        <f t="shared" si="396"/>
        <v>1.1389365490652883</v>
      </c>
      <c r="AN269">
        <f t="shared" si="397"/>
        <v>0.99896391086373304</v>
      </c>
      <c r="AO269" t="s">
        <v>137</v>
      </c>
      <c r="AP269">
        <f t="shared" si="398"/>
        <v>10.574332510095751</v>
      </c>
      <c r="AQ269">
        <f t="shared" si="399"/>
        <v>10</v>
      </c>
      <c r="AR269">
        <f t="shared" si="400"/>
        <v>34</v>
      </c>
      <c r="AS269">
        <f t="shared" si="401"/>
        <v>27</v>
      </c>
      <c r="AT269">
        <f t="shared" si="402"/>
        <v>0.18455691850184738</v>
      </c>
      <c r="AU269">
        <f t="shared" si="403"/>
        <v>9.7194097171826606</v>
      </c>
      <c r="AV269" s="18">
        <f t="shared" si="371"/>
        <v>0.64796064781217733</v>
      </c>
      <c r="AW269">
        <f t="shared" si="404"/>
        <v>0.1696357009151683</v>
      </c>
      <c r="AX269">
        <f t="shared" si="405"/>
        <v>4.1854509606520738</v>
      </c>
      <c r="AY269" t="str">
        <f t="shared" si="406"/>
        <v>POSITIF</v>
      </c>
      <c r="AZ269">
        <f t="shared" si="407"/>
        <v>4</v>
      </c>
      <c r="BA269">
        <f t="shared" si="408"/>
        <v>11</v>
      </c>
      <c r="BB269">
        <f t="shared" si="409"/>
        <v>7</v>
      </c>
      <c r="BC269">
        <f t="shared" si="410"/>
        <v>7.3049899944138325E-2</v>
      </c>
      <c r="BD269">
        <f t="shared" si="411"/>
        <v>1.7061295779542216</v>
      </c>
      <c r="BE269">
        <f t="shared" si="412"/>
        <v>-0.12222152900771403</v>
      </c>
      <c r="BF269">
        <f t="shared" si="413"/>
        <v>1.9428132568574878</v>
      </c>
      <c r="BG269">
        <f t="shared" si="414"/>
        <v>97.105602278252533</v>
      </c>
      <c r="BH269">
        <f t="shared" si="415"/>
        <v>0.64796064781217733</v>
      </c>
      <c r="BI269">
        <f t="shared" si="416"/>
        <v>277.10560227825255</v>
      </c>
      <c r="BJ269">
        <f t="shared" si="417"/>
        <v>277</v>
      </c>
      <c r="BK269">
        <f t="shared" si="418"/>
        <v>6</v>
      </c>
      <c r="BL269">
        <f t="shared" si="419"/>
        <v>20</v>
      </c>
      <c r="BM269">
        <f t="shared" si="420"/>
        <v>23.918207492547214</v>
      </c>
      <c r="BN269" t="str">
        <f t="shared" si="421"/>
        <v>POSITIF</v>
      </c>
      <c r="BO269">
        <f t="shared" si="422"/>
        <v>23</v>
      </c>
      <c r="BP269">
        <f t="shared" si="423"/>
        <v>55</v>
      </c>
      <c r="BQ269">
        <f t="shared" si="424"/>
        <v>5</v>
      </c>
    </row>
    <row r="270" spans="1:69">
      <c r="A270">
        <f t="shared" si="425"/>
        <v>-7.0027777777777782</v>
      </c>
      <c r="B270">
        <f t="shared" si="429"/>
        <v>111.315</v>
      </c>
      <c r="C270">
        <f>INT(G3/15)</f>
        <v>7</v>
      </c>
      <c r="D270">
        <f>L3</f>
        <v>2014</v>
      </c>
      <c r="E270">
        <f>L2</f>
        <v>3</v>
      </c>
      <c r="F270">
        <f>L4+1</f>
        <v>31</v>
      </c>
      <c r="H270">
        <v>16</v>
      </c>
      <c r="I270">
        <v>15</v>
      </c>
      <c r="J270">
        <f t="shared" si="432"/>
        <v>16.25</v>
      </c>
      <c r="L270">
        <f t="shared" si="372"/>
        <v>20</v>
      </c>
      <c r="M270">
        <f t="shared" si="373"/>
        <v>-13</v>
      </c>
      <c r="N270">
        <f t="shared" si="374"/>
        <v>2456747.885416667</v>
      </c>
      <c r="O270">
        <f t="shared" si="431"/>
        <v>7.9452092914123363E-4</v>
      </c>
      <c r="P270">
        <f t="shared" si="426"/>
        <v>2456747.886211188</v>
      </c>
      <c r="Q270">
        <f t="shared" si="427"/>
        <v>0.14244726108659944</v>
      </c>
      <c r="R270">
        <f t="shared" si="375"/>
        <v>8.6771250191650324</v>
      </c>
      <c r="S270">
        <f t="shared" si="376"/>
        <v>85.495216953726413</v>
      </c>
      <c r="T270">
        <f t="shared" si="377"/>
        <v>1.9108283797169718</v>
      </c>
      <c r="U270">
        <f t="shared" si="378"/>
        <v>0.15144440119160588</v>
      </c>
      <c r="V270">
        <f t="shared" si="379"/>
        <v>1.4921730305494023</v>
      </c>
      <c r="W270">
        <f t="shared" si="380"/>
        <v>1.6702617215034365E-2</v>
      </c>
      <c r="X270">
        <f t="shared" si="381"/>
        <v>10.587953398882004</v>
      </c>
      <c r="Y270">
        <f t="shared" si="382"/>
        <v>87.406045333443387</v>
      </c>
      <c r="Z270">
        <f t="shared" si="383"/>
        <v>1.5255232772160121</v>
      </c>
      <c r="AA270">
        <f t="shared" si="384"/>
        <v>209.53210719472102</v>
      </c>
      <c r="AB270">
        <f t="shared" si="385"/>
        <v>3.657025159189581</v>
      </c>
      <c r="AC270">
        <f t="shared" si="386"/>
        <v>23.437438701600794</v>
      </c>
      <c r="AD270">
        <f t="shared" si="387"/>
        <v>-2.0724109878238082E-3</v>
      </c>
      <c r="AE270">
        <f t="shared" si="388"/>
        <v>23.435366290612968</v>
      </c>
      <c r="AF270">
        <f t="shared" si="389"/>
        <v>2456747.5</v>
      </c>
      <c r="AG270">
        <f t="shared" si="390"/>
        <v>0.14243668720054756</v>
      </c>
      <c r="AH270">
        <f t="shared" si="391"/>
        <v>12.552736623304554</v>
      </c>
      <c r="AI270">
        <f t="shared" si="392"/>
        <v>21.828062284792054</v>
      </c>
      <c r="AJ270">
        <f t="shared" si="393"/>
        <v>0.4090243031820866</v>
      </c>
      <c r="AK270">
        <f t="shared" si="394"/>
        <v>5.2490622847920534</v>
      </c>
      <c r="AL270">
        <f t="shared" si="395"/>
        <v>69.007035535327617</v>
      </c>
      <c r="AM270">
        <f t="shared" si="396"/>
        <v>1.2043999771321947</v>
      </c>
      <c r="AN270">
        <f t="shared" si="397"/>
        <v>0.99896690110739528</v>
      </c>
      <c r="AO270" t="s">
        <v>137</v>
      </c>
      <c r="AP270">
        <f t="shared" si="398"/>
        <v>10.584619514463094</v>
      </c>
      <c r="AQ270">
        <f t="shared" si="399"/>
        <v>10</v>
      </c>
      <c r="AR270">
        <f t="shared" si="400"/>
        <v>35</v>
      </c>
      <c r="AS270">
        <f t="shared" si="401"/>
        <v>4</v>
      </c>
      <c r="AT270">
        <f t="shared" si="402"/>
        <v>0.18473646059822457</v>
      </c>
      <c r="AU270">
        <f t="shared" si="403"/>
        <v>9.7288987365531874</v>
      </c>
      <c r="AV270" s="18">
        <f t="shared" si="371"/>
        <v>0.64859324910354588</v>
      </c>
      <c r="AW270">
        <f t="shared" si="404"/>
        <v>0.16980131554596953</v>
      </c>
      <c r="AX270">
        <f t="shared" si="405"/>
        <v>4.1894834617260628</v>
      </c>
      <c r="AY270" t="str">
        <f t="shared" si="406"/>
        <v>POSITIF</v>
      </c>
      <c r="AZ270">
        <f t="shared" si="407"/>
        <v>4</v>
      </c>
      <c r="BA270">
        <f t="shared" si="408"/>
        <v>11</v>
      </c>
      <c r="BB270">
        <f t="shared" si="409"/>
        <v>22</v>
      </c>
      <c r="BC270">
        <f t="shared" si="410"/>
        <v>7.3120280364969634E-2</v>
      </c>
      <c r="BD270">
        <f t="shared" si="411"/>
        <v>1.6948124818876136</v>
      </c>
      <c r="BE270">
        <f t="shared" si="412"/>
        <v>-0.12222152900771403</v>
      </c>
      <c r="BF270">
        <f t="shared" si="413"/>
        <v>1.9428132568574878</v>
      </c>
      <c r="BG270">
        <f t="shared" si="414"/>
        <v>96.50574463923229</v>
      </c>
      <c r="BH270">
        <f t="shared" si="415"/>
        <v>0.64859324910354588</v>
      </c>
      <c r="BI270">
        <f t="shared" si="416"/>
        <v>276.50574463923226</v>
      </c>
      <c r="BJ270">
        <f t="shared" si="417"/>
        <v>276</v>
      </c>
      <c r="BK270">
        <f t="shared" si="418"/>
        <v>30</v>
      </c>
      <c r="BL270">
        <f t="shared" si="419"/>
        <v>20</v>
      </c>
      <c r="BM270">
        <f t="shared" si="420"/>
        <v>20.225996618715374</v>
      </c>
      <c r="BN270" t="str">
        <f t="shared" si="421"/>
        <v>POSITIF</v>
      </c>
      <c r="BO270">
        <f t="shared" si="422"/>
        <v>20</v>
      </c>
      <c r="BP270">
        <f t="shared" si="423"/>
        <v>13</v>
      </c>
      <c r="BQ270">
        <f t="shared" si="424"/>
        <v>33</v>
      </c>
    </row>
    <row r="271" spans="1:69">
      <c r="A271">
        <f t="shared" si="425"/>
        <v>-7.0027777777777782</v>
      </c>
      <c r="B271">
        <f t="shared" si="429"/>
        <v>111.315</v>
      </c>
      <c r="C271">
        <f>INT(G3/15)</f>
        <v>7</v>
      </c>
      <c r="D271">
        <f>L3</f>
        <v>2014</v>
      </c>
      <c r="E271">
        <f>L2</f>
        <v>3</v>
      </c>
      <c r="F271">
        <f>L4+1</f>
        <v>31</v>
      </c>
      <c r="H271">
        <v>16</v>
      </c>
      <c r="I271">
        <v>30</v>
      </c>
      <c r="J271">
        <f t="shared" si="432"/>
        <v>16.5</v>
      </c>
      <c r="L271">
        <f t="shared" si="372"/>
        <v>20</v>
      </c>
      <c r="M271">
        <f t="shared" si="373"/>
        <v>-13</v>
      </c>
      <c r="N271">
        <f t="shared" si="374"/>
        <v>2456747.8958333335</v>
      </c>
      <c r="O271">
        <f t="shared" si="431"/>
        <v>7.9452092914123363E-4</v>
      </c>
      <c r="P271">
        <f t="shared" si="426"/>
        <v>2456747.8966278546</v>
      </c>
      <c r="Q271">
        <f t="shared" si="427"/>
        <v>0.14244754627938552</v>
      </c>
      <c r="R271">
        <f t="shared" si="375"/>
        <v>8.6873921790056556</v>
      </c>
      <c r="S271">
        <f t="shared" si="376"/>
        <v>85.505483623177497</v>
      </c>
      <c r="T271">
        <f t="shared" si="377"/>
        <v>1.910848202245663</v>
      </c>
      <c r="U271">
        <f t="shared" si="378"/>
        <v>0.1516235969356533</v>
      </c>
      <c r="V271">
        <f t="shared" si="379"/>
        <v>1.4923522177345379</v>
      </c>
      <c r="W271">
        <f t="shared" si="380"/>
        <v>1.6702617203056266E-2</v>
      </c>
      <c r="X271">
        <f t="shared" si="381"/>
        <v>10.598240381251319</v>
      </c>
      <c r="Y271">
        <f t="shared" si="382"/>
        <v>87.416331825423157</v>
      </c>
      <c r="Z271">
        <f t="shared" si="383"/>
        <v>1.5257028103695389</v>
      </c>
      <c r="AA271">
        <f t="shared" si="384"/>
        <v>209.53155559301237</v>
      </c>
      <c r="AB271">
        <f t="shared" si="385"/>
        <v>3.6570155319236055</v>
      </c>
      <c r="AC271">
        <f t="shared" si="386"/>
        <v>23.437438697892098</v>
      </c>
      <c r="AD271">
        <f t="shared" si="387"/>
        <v>-2.0724400504496506E-3</v>
      </c>
      <c r="AE271">
        <f t="shared" si="388"/>
        <v>23.435366257841647</v>
      </c>
      <c r="AF271">
        <f t="shared" si="389"/>
        <v>2456747.5</v>
      </c>
      <c r="AG271">
        <f t="shared" si="390"/>
        <v>0.14243668720054756</v>
      </c>
      <c r="AH271">
        <f t="shared" si="391"/>
        <v>12.552736623304554</v>
      </c>
      <c r="AI271">
        <f t="shared" si="392"/>
        <v>22.078746762129555</v>
      </c>
      <c r="AJ271">
        <f t="shared" si="393"/>
        <v>0.40902430261011913</v>
      </c>
      <c r="AK271">
        <f t="shared" si="394"/>
        <v>5.4997467621295542</v>
      </c>
      <c r="AL271">
        <f t="shared" si="395"/>
        <v>72.757813635400865</v>
      </c>
      <c r="AM271">
        <f t="shared" si="396"/>
        <v>1.2698634044901702</v>
      </c>
      <c r="AN271">
        <f t="shared" si="397"/>
        <v>0.99896989137524206</v>
      </c>
      <c r="AO271" t="s">
        <v>137</v>
      </c>
      <c r="AP271">
        <f t="shared" si="398"/>
        <v>10.594906456792689</v>
      </c>
      <c r="AQ271">
        <f t="shared" si="399"/>
        <v>10</v>
      </c>
      <c r="AR271">
        <f t="shared" si="400"/>
        <v>35</v>
      </c>
      <c r="AS271">
        <f t="shared" si="401"/>
        <v>41</v>
      </c>
      <c r="AT271">
        <f t="shared" si="402"/>
        <v>0.18491600161183877</v>
      </c>
      <c r="AU271">
        <f t="shared" si="403"/>
        <v>9.7383877965424404</v>
      </c>
      <c r="AV271" s="18">
        <f t="shared" si="371"/>
        <v>0.64922585310282932</v>
      </c>
      <c r="AW271">
        <f t="shared" si="404"/>
        <v>0.16996693088570125</v>
      </c>
      <c r="AX271">
        <f t="shared" si="405"/>
        <v>4.1935158239663481</v>
      </c>
      <c r="AY271" t="str">
        <f t="shared" si="406"/>
        <v>POSITIF</v>
      </c>
      <c r="AZ271">
        <f t="shared" si="407"/>
        <v>4</v>
      </c>
      <c r="BA271">
        <f t="shared" si="408"/>
        <v>11</v>
      </c>
      <c r="BB271">
        <f t="shared" si="409"/>
        <v>36</v>
      </c>
      <c r="BC271">
        <f t="shared" si="410"/>
        <v>7.3190658362695712E-2</v>
      </c>
      <c r="BD271">
        <f t="shared" si="411"/>
        <v>1.6843429910434706</v>
      </c>
      <c r="BE271">
        <f t="shared" si="412"/>
        <v>-0.12222152900771403</v>
      </c>
      <c r="BF271">
        <f t="shared" si="413"/>
        <v>1.9428132568574878</v>
      </c>
      <c r="BG271">
        <f t="shared" si="414"/>
        <v>99.585069186527107</v>
      </c>
      <c r="BH271">
        <f t="shared" si="415"/>
        <v>0.64922585310282932</v>
      </c>
      <c r="BI271">
        <f t="shared" si="416"/>
        <v>279.58506918652711</v>
      </c>
      <c r="BJ271">
        <f t="shared" si="417"/>
        <v>279</v>
      </c>
      <c r="BK271">
        <f t="shared" si="418"/>
        <v>35</v>
      </c>
      <c r="BL271">
        <f t="shared" si="419"/>
        <v>6</v>
      </c>
      <c r="BM271">
        <f t="shared" si="420"/>
        <v>16.528800729673897</v>
      </c>
      <c r="BN271" t="str">
        <f t="shared" si="421"/>
        <v>POSITIF</v>
      </c>
      <c r="BO271">
        <f t="shared" si="422"/>
        <v>16</v>
      </c>
      <c r="BP271">
        <f t="shared" si="423"/>
        <v>31</v>
      </c>
      <c r="BQ271">
        <f t="shared" si="424"/>
        <v>43</v>
      </c>
    </row>
    <row r="272" spans="1:69">
      <c r="A272">
        <f t="shared" si="425"/>
        <v>-7.0027777777777782</v>
      </c>
      <c r="B272">
        <f t="shared" si="429"/>
        <v>111.315</v>
      </c>
      <c r="C272">
        <f>INT(G3/15)</f>
        <v>7</v>
      </c>
      <c r="D272">
        <f>L3</f>
        <v>2014</v>
      </c>
      <c r="E272">
        <f>L42</f>
        <v>20</v>
      </c>
      <c r="F272">
        <f>L4+1</f>
        <v>31</v>
      </c>
      <c r="H272">
        <v>16</v>
      </c>
      <c r="I272">
        <v>45</v>
      </c>
      <c r="J272">
        <f t="shared" si="432"/>
        <v>16.75</v>
      </c>
      <c r="L272">
        <f t="shared" ref="L272:L304" si="433">INT(D272/100)</f>
        <v>20</v>
      </c>
      <c r="M272">
        <f t="shared" ref="M272:M304" si="434">IF(D272&lt;1583,IF(E272&lt;11,IF(F272&lt;4,0,IF(F272&gt;14,2+INT(L272/4)-L272,"TANGGAL SALAH")),2+INT(L272/4)-L272),2+INT(L272/4)-L272)</f>
        <v>-13</v>
      </c>
      <c r="N272">
        <f t="shared" ref="N272:N304" si="435">1720994.5+INT(365.25*D272)+INT(30.60001*(E272+1))+M272+F272+(H272+I272/60)/24 - C272/24</f>
        <v>2457267.90625</v>
      </c>
      <c r="O272">
        <f t="shared" si="431"/>
        <v>7.9452092914123363E-4</v>
      </c>
      <c r="P272">
        <f t="shared" si="426"/>
        <v>2457267.9070445211</v>
      </c>
      <c r="Q272">
        <f t="shared" si="427"/>
        <v>0.15668465556525851</v>
      </c>
      <c r="R272">
        <f>MOD(280.46607+36000.7698*Q272, 360)</f>
        <v>161.23428619716105</v>
      </c>
      <c r="S272">
        <f t="shared" ref="S272:S304" si="436">MOD(357.5291+35999.0503*Q272, 360)</f>
        <v>238.02789693191608</v>
      </c>
      <c r="T272">
        <f t="shared" ref="T272:T304" si="437" xml:space="preserve"> (1.9146 - 0.0048*Q272)*SIN(V272) + (0.02 - 0.0001)*SIN(2*V272) + 0.0003*SIN(3*V272)</f>
        <v>-1.6056821115111675</v>
      </c>
      <c r="U272">
        <f t="shared" ref="U272:U304" si="438">RADIANS(R272)</f>
        <v>2.8140691612433075</v>
      </c>
      <c r="V272">
        <f t="shared" ref="V272:V304" si="439">RADIANS(S272)</f>
        <v>4.1543705130596447</v>
      </c>
      <c r="W272">
        <f t="shared" ref="W272:W304" si="440">0.0167086 - 0.000042*Q272</f>
        <v>1.6702019244466258E-2</v>
      </c>
      <c r="X272">
        <f t="shared" ref="X272:X304" si="441">R272+T272</f>
        <v>159.6286040856499</v>
      </c>
      <c r="Y272">
        <f t="shared" ref="Y272:Y304" si="442">S272+T272</f>
        <v>236.42221482040492</v>
      </c>
      <c r="Z272">
        <f t="shared" ref="Z272:Z304" si="443">RADIANS(Y272)</f>
        <v>4.1263460734733997</v>
      </c>
      <c r="AA272">
        <f t="shared" ref="AA272:AA304" si="444">MOD(125.04452-1934.13626*Q272, 360)</f>
        <v>181.99504628562275</v>
      </c>
      <c r="AB272">
        <f t="shared" ref="AB272:AB304" si="445">RADIANS(AA272)</f>
        <v>3.1764127800035933</v>
      </c>
      <c r="AC272">
        <f t="shared" ref="AC272:AC304" si="446">23.43929111 - 0.01300417*Q272</f>
        <v>23.437253556102636</v>
      </c>
      <c r="AD272">
        <f t="shared" ref="AD272:AD304" si="447">9.2*COS(AB272)/3600 + 0.57*COS(2*U272)/3600</f>
        <v>-2.428445091524639E-3</v>
      </c>
      <c r="AE272">
        <f t="shared" ref="AE272:AE304" si="448">AC272+AD272</f>
        <v>23.434825111011111</v>
      </c>
      <c r="AF272">
        <f t="shared" ref="AF272:AF304" si="449">1720994.5+INT(365.25*D272)+INT(30.60001*(E272+1))+M272+F272</f>
        <v>2457267.5</v>
      </c>
      <c r="AG272">
        <f t="shared" ref="AG272:AG304" si="450">(AF272-2451545)/36525</f>
        <v>0.15667351129363449</v>
      </c>
      <c r="AH272">
        <f t="shared" ref="AH272:AH304" si="451">MOD(6.6973745583+2400.0513369072*AG272+0.0000258622*AG272*AG272,24)</f>
        <v>22.721845431361544</v>
      </c>
      <c r="AI272">
        <f t="shared" ref="AI272:AI304" si="452">MOD(AH272+(H272+I272/60-C272)*1.00273790935,24)</f>
        <v>8.4985400475240453</v>
      </c>
      <c r="AJ272">
        <f t="shared" ref="AJ272:AJ304" si="453">RADIANS(AE272)</f>
        <v>0.40901485781618951</v>
      </c>
      <c r="AK272">
        <f t="shared" ref="AK272:AK304" si="454">MOD(AI272+B272/15,24)</f>
        <v>15.919540047524045</v>
      </c>
      <c r="AL272">
        <f t="shared" si="395"/>
        <v>77.612179676653696</v>
      </c>
      <c r="AM272">
        <f t="shared" ref="AM272:AM304" si="455">RADIANS(AL272)</f>
        <v>1.3545880750070349</v>
      </c>
      <c r="AN272">
        <f t="shared" ref="AN272:AN304" si="456">1.000001018*(1-W272*W272)/(1+W272*COS(Z272))</f>
        <v>1.0090429551502398</v>
      </c>
      <c r="AO272" t="s">
        <v>137</v>
      </c>
      <c r="AP272">
        <f t="shared" ref="AP272:AP304" si="457">X272-0.00569-0.00478*SIN(AB272)</f>
        <v>159.62308049222304</v>
      </c>
      <c r="AQ272">
        <f t="shared" ref="AQ272:AQ304" si="458">INT(AP272)</f>
        <v>159</v>
      </c>
      <c r="AR272">
        <f t="shared" ref="AR272:AR304" si="459">INT(60*(AP272-AQ272))</f>
        <v>37</v>
      </c>
      <c r="AS272">
        <f t="shared" ref="AS272:AS304" si="460">INT(3600*(AP272-AQ272)-60*AR272)</f>
        <v>23</v>
      </c>
      <c r="AT272">
        <f t="shared" ref="AT272:AT304" si="461">RADIANS(AP272)</f>
        <v>2.7859483167652228</v>
      </c>
      <c r="AU272">
        <f t="shared" ref="AU272:AU304" si="462">MOD(DEGREES(ATAN2(COS(AT272),COS(AJ272)*SIN(AT272))),360)</f>
        <v>161.18092103620697</v>
      </c>
      <c r="AV272" s="18">
        <f t="shared" ref="AV272:AV304" si="463">AU272/15</f>
        <v>10.745394735747132</v>
      </c>
      <c r="AW272">
        <f t="shared" ref="AW272:AW304" si="464">RADIANS(AU272)</f>
        <v>2.8131377634788022</v>
      </c>
      <c r="AX272">
        <f t="shared" ref="AX272:AX304" si="465">DEGREES(ASIN(SIN(AJ272)*SIN(AT272)))</f>
        <v>7.9598361822020376</v>
      </c>
      <c r="AY272" t="str">
        <f t="shared" ref="AY272:AY304" si="466">IF(AX272&lt;0, "NEGATIF", "POSITIF")</f>
        <v>POSITIF</v>
      </c>
      <c r="AZ272">
        <f t="shared" ref="AZ272:AZ304" si="467">INT(ABS(AX272))</f>
        <v>7</v>
      </c>
      <c r="BA272">
        <f t="shared" ref="BA272:BA304" si="468">INT(60*(ABS(AX272)-AZ272))</f>
        <v>57</v>
      </c>
      <c r="BB272">
        <f t="shared" ref="BB272:BB304" si="469">INT(3600*(ABS(AX272)-AZ272)-60*BA272)</f>
        <v>35</v>
      </c>
      <c r="BC272">
        <f t="shared" ref="BC272:BC304" si="470">RADIANS(AX272)</f>
        <v>0.13892534929880082</v>
      </c>
      <c r="BD272">
        <f t="shared" ref="BD272:BD304" si="471">ATAN2(COS(AM272)*SIN(BE272)-TAN(BC272)*COS(BE272),SIN(AM272))</f>
        <v>1.7380873431312491</v>
      </c>
      <c r="BE272">
        <f t="shared" ref="BE272:BE304" si="472">RADIANS(A272)</f>
        <v>-0.12222152900771403</v>
      </c>
      <c r="BF272">
        <f t="shared" ref="BF272:BF304" si="473">RADIANS(B272)</f>
        <v>1.9428132568574878</v>
      </c>
      <c r="BG272">
        <f t="shared" ref="BG272:BG304" si="474">DEGREES(BD273)</f>
        <v>95.421723797435362</v>
      </c>
      <c r="BH272">
        <f t="shared" ref="BH272:BH304" si="475">AU272/15</f>
        <v>10.745394735747132</v>
      </c>
      <c r="BI272">
        <f t="shared" ref="BI272:BI304" si="476">MOD(BG272+180,360)</f>
        <v>275.42172379743533</v>
      </c>
      <c r="BJ272">
        <f t="shared" ref="BJ272:BJ304" si="477">INT(BI272)</f>
        <v>275</v>
      </c>
      <c r="BK272">
        <f t="shared" ref="BK272:BK304" si="478">INT(60*(BI272-BJ272))</f>
        <v>25</v>
      </c>
      <c r="BL272">
        <f t="shared" ref="BL272:BL304" si="479">INT(3600*(BI272-BJ272)-60*BK272)</f>
        <v>18</v>
      </c>
      <c r="BM272">
        <f t="shared" ref="BM272:BM304" si="480">DEGREES(ASIN(SIN(BE272)*SIN(BC272)+COS(BE272)*COS(BC272)*COS(AM272)))</f>
        <v>11.185898301525993</v>
      </c>
      <c r="BN272" t="str">
        <f t="shared" ref="BN272:BN304" si="481">IF(BM272&lt;0, "NEGATIF", "POSITIF")</f>
        <v>POSITIF</v>
      </c>
      <c r="BO272">
        <f t="shared" ref="BO272:BO304" si="482">INT(ABS(BM272))</f>
        <v>11</v>
      </c>
      <c r="BP272">
        <f t="shared" ref="BP272:BP304" si="483">INT(60*(ABS(BM272)-BO272))</f>
        <v>11</v>
      </c>
      <c r="BQ272">
        <f t="shared" ref="BQ272:BQ304" si="484">INT(3600*(ABS(BM272)-BO272)-60*BP272)</f>
        <v>9</v>
      </c>
    </row>
    <row r="273" spans="1:69">
      <c r="A273">
        <f t="shared" si="425"/>
        <v>-7.0027777777777782</v>
      </c>
      <c r="B273">
        <f t="shared" si="429"/>
        <v>111.315</v>
      </c>
      <c r="C273">
        <f>INT(G3/15)</f>
        <v>7</v>
      </c>
      <c r="D273">
        <f>L3</f>
        <v>2014</v>
      </c>
      <c r="E273">
        <f>L2</f>
        <v>3</v>
      </c>
      <c r="F273">
        <f>L4+1</f>
        <v>31</v>
      </c>
      <c r="H273" s="20">
        <v>17</v>
      </c>
      <c r="I273" s="20">
        <v>0</v>
      </c>
      <c r="J273" s="20">
        <f t="shared" si="432"/>
        <v>17</v>
      </c>
      <c r="K273" s="20"/>
      <c r="L273" s="20">
        <f t="shared" si="433"/>
        <v>20</v>
      </c>
      <c r="M273" s="20">
        <f t="shared" si="434"/>
        <v>-13</v>
      </c>
      <c r="N273" s="20">
        <f t="shared" si="435"/>
        <v>2456747.916666667</v>
      </c>
      <c r="O273" s="20">
        <f t="shared" si="431"/>
        <v>7.9452092914123363E-4</v>
      </c>
      <c r="P273" s="20">
        <f t="shared" si="426"/>
        <v>2456747.917461188</v>
      </c>
      <c r="Q273" s="20">
        <f t="shared" si="427"/>
        <v>0.14244811666497043</v>
      </c>
      <c r="R273" s="20">
        <f t="shared" ref="R273:R304" si="485">MOD(280.46607+36000.7698*Q273, 360)</f>
        <v>8.7079264991443779</v>
      </c>
      <c r="S273" s="20">
        <f t="shared" si="436"/>
        <v>85.526016962538961</v>
      </c>
      <c r="T273" s="20">
        <f t="shared" si="437"/>
        <v>1.9108876625693598</v>
      </c>
      <c r="U273" s="20">
        <f t="shared" si="438"/>
        <v>0.15198198843173258</v>
      </c>
      <c r="V273" s="20">
        <f t="shared" si="439"/>
        <v>1.4927105921128248</v>
      </c>
      <c r="W273" s="20">
        <f t="shared" si="440"/>
        <v>1.6702617179100071E-2</v>
      </c>
      <c r="X273" s="20">
        <f t="shared" si="441"/>
        <v>10.618814161713738</v>
      </c>
      <c r="Y273" s="20">
        <f t="shared" si="442"/>
        <v>87.436904625108326</v>
      </c>
      <c r="Z273" s="20">
        <f t="shared" si="443"/>
        <v>1.5260618734603986</v>
      </c>
      <c r="AA273" s="20">
        <f t="shared" si="444"/>
        <v>209.53045238957046</v>
      </c>
      <c r="AB273" s="20">
        <f t="shared" si="445"/>
        <v>3.656996277391225</v>
      </c>
      <c r="AC273" s="20">
        <f t="shared" si="446"/>
        <v>23.437438690474707</v>
      </c>
      <c r="AD273" s="20">
        <f t="shared" si="447"/>
        <v>-2.0724982333094823E-3</v>
      </c>
      <c r="AE273" s="20">
        <f t="shared" si="448"/>
        <v>23.435366192241396</v>
      </c>
      <c r="AF273" s="20">
        <f t="shared" si="449"/>
        <v>2456747.5</v>
      </c>
      <c r="AG273" s="20">
        <f t="shared" si="450"/>
        <v>0.14243668720054756</v>
      </c>
      <c r="AH273" s="20">
        <f t="shared" si="451"/>
        <v>12.552736623304554</v>
      </c>
      <c r="AI273" s="20">
        <f t="shared" si="452"/>
        <v>22.580115716804553</v>
      </c>
      <c r="AJ273" s="20">
        <f t="shared" si="453"/>
        <v>0.40902430146517876</v>
      </c>
      <c r="AK273" s="20">
        <f t="shared" si="454"/>
        <v>6.0011157168045521</v>
      </c>
      <c r="AL273" s="20">
        <f t="shared" ref="AL273:AL304" si="486">MOD(AK273-BH273,24)*15</f>
        <v>80.259369711633312</v>
      </c>
      <c r="AM273" s="20">
        <f t="shared" si="455"/>
        <v>1.4007902570434132</v>
      </c>
      <c r="AN273" s="20">
        <f t="shared" si="456"/>
        <v>0.9989758719836388</v>
      </c>
      <c r="AO273" s="20" t="s">
        <v>137</v>
      </c>
      <c r="AP273" s="20">
        <f t="shared" si="457"/>
        <v>10.615480157175009</v>
      </c>
      <c r="AQ273" s="20">
        <f t="shared" si="458"/>
        <v>10</v>
      </c>
      <c r="AR273" s="20">
        <f t="shared" si="459"/>
        <v>36</v>
      </c>
      <c r="AS273" s="20">
        <f t="shared" si="460"/>
        <v>55</v>
      </c>
      <c r="AT273" s="20">
        <f t="shared" si="461"/>
        <v>0.18527508042282906</v>
      </c>
      <c r="AU273" s="20">
        <f t="shared" si="462"/>
        <v>9.7573660404349738</v>
      </c>
      <c r="AV273" s="21">
        <f t="shared" si="463"/>
        <v>0.65049106936233159</v>
      </c>
      <c r="AW273" s="20">
        <f t="shared" si="464"/>
        <v>0.17029816372787246</v>
      </c>
      <c r="AX273" s="20">
        <f t="shared" si="465"/>
        <v>4.2015801322267325</v>
      </c>
      <c r="AY273" s="20" t="str">
        <f t="shared" si="466"/>
        <v>POSITIF</v>
      </c>
      <c r="AZ273" s="20">
        <f t="shared" si="467"/>
        <v>4</v>
      </c>
      <c r="BA273" s="20">
        <f t="shared" si="468"/>
        <v>12</v>
      </c>
      <c r="BB273" s="20">
        <f t="shared" si="469"/>
        <v>5</v>
      </c>
      <c r="BC273" s="20">
        <f t="shared" si="470"/>
        <v>7.3331407093735188E-2</v>
      </c>
      <c r="BD273" s="20">
        <f t="shared" si="471"/>
        <v>1.6654232581938737</v>
      </c>
      <c r="BE273" s="20">
        <f t="shared" si="472"/>
        <v>-0.12222152900771403</v>
      </c>
      <c r="BF273" s="20">
        <f t="shared" si="473"/>
        <v>1.9428132568574878</v>
      </c>
      <c r="BG273" s="20">
        <f t="shared" si="474"/>
        <v>94.92547857690532</v>
      </c>
      <c r="BH273" s="20">
        <f t="shared" si="475"/>
        <v>0.65049106936233159</v>
      </c>
      <c r="BI273" s="20">
        <f t="shared" si="476"/>
        <v>274.92547857690533</v>
      </c>
      <c r="BJ273" s="20">
        <f t="shared" si="477"/>
        <v>274</v>
      </c>
      <c r="BK273" s="20">
        <f t="shared" si="478"/>
        <v>55</v>
      </c>
      <c r="BL273" s="20">
        <f t="shared" si="479"/>
        <v>31</v>
      </c>
      <c r="BM273" s="20">
        <f t="shared" si="480"/>
        <v>9.1223107275119837</v>
      </c>
      <c r="BN273" s="20" t="str">
        <f t="shared" si="481"/>
        <v>POSITIF</v>
      </c>
      <c r="BO273" s="20">
        <f t="shared" si="482"/>
        <v>9</v>
      </c>
      <c r="BP273" s="20">
        <f t="shared" si="483"/>
        <v>7</v>
      </c>
      <c r="BQ273" s="20">
        <f t="shared" si="484"/>
        <v>20</v>
      </c>
    </row>
    <row r="274" spans="1:69">
      <c r="A274">
        <f t="shared" ref="A274:A304" si="487">A80</f>
        <v>-7.0027777777777782</v>
      </c>
      <c r="B274">
        <f t="shared" si="429"/>
        <v>111.315</v>
      </c>
      <c r="C274">
        <f>INT(G3/15)</f>
        <v>7</v>
      </c>
      <c r="D274">
        <f>L3</f>
        <v>2014</v>
      </c>
      <c r="E274">
        <f>L2</f>
        <v>3</v>
      </c>
      <c r="F274">
        <f>L4+1</f>
        <v>31</v>
      </c>
      <c r="H274" s="20">
        <v>17</v>
      </c>
      <c r="I274" s="20">
        <v>15</v>
      </c>
      <c r="J274" s="20">
        <f t="shared" si="432"/>
        <v>17.25</v>
      </c>
      <c r="K274" s="20"/>
      <c r="L274" s="20">
        <f t="shared" si="433"/>
        <v>20</v>
      </c>
      <c r="M274" s="20">
        <f t="shared" si="434"/>
        <v>-13</v>
      </c>
      <c r="N274" s="20">
        <f t="shared" si="435"/>
        <v>2456747.9270833335</v>
      </c>
      <c r="O274" s="20">
        <f t="shared" si="431"/>
        <v>7.9452092914123363E-4</v>
      </c>
      <c r="P274" s="20">
        <f t="shared" ref="P274:P304" si="488">N274+O274</f>
        <v>2456747.9278778546</v>
      </c>
      <c r="Q274" s="20">
        <f t="shared" ref="Q274:Q304" si="489">(P274-2451545)/36525</f>
        <v>0.14244840185775648</v>
      </c>
      <c r="R274" s="20">
        <f t="shared" si="485"/>
        <v>8.7181936589840916</v>
      </c>
      <c r="S274" s="20">
        <f t="shared" si="436"/>
        <v>85.536283631989136</v>
      </c>
      <c r="T274" s="20">
        <f t="shared" si="437"/>
        <v>1.9109073003635904</v>
      </c>
      <c r="U274" s="20">
        <f t="shared" si="438"/>
        <v>0.1521611841757641</v>
      </c>
      <c r="V274" s="20">
        <f t="shared" si="439"/>
        <v>1.4928897792979441</v>
      </c>
      <c r="W274" s="20">
        <f t="shared" si="440"/>
        <v>1.6702617167121975E-2</v>
      </c>
      <c r="X274" s="20">
        <f t="shared" si="441"/>
        <v>10.629100959347682</v>
      </c>
      <c r="Y274" s="20">
        <f t="shared" si="442"/>
        <v>87.447190932352726</v>
      </c>
      <c r="Z274" s="20">
        <f t="shared" si="443"/>
        <v>1.5262414033896849</v>
      </c>
      <c r="AA274" s="20">
        <f t="shared" si="444"/>
        <v>209.52990078786186</v>
      </c>
      <c r="AB274" s="20">
        <f t="shared" si="445"/>
        <v>3.6569866501252504</v>
      </c>
      <c r="AC274" s="20">
        <f t="shared" si="446"/>
        <v>23.437438686766011</v>
      </c>
      <c r="AD274" s="20">
        <f t="shared" si="447"/>
        <v>-2.072527353537813E-3</v>
      </c>
      <c r="AE274" s="20">
        <f t="shared" si="448"/>
        <v>23.435366159412474</v>
      </c>
      <c r="AF274" s="20">
        <f t="shared" si="449"/>
        <v>2456747.5</v>
      </c>
      <c r="AG274" s="20">
        <f t="shared" si="450"/>
        <v>0.14243668720054756</v>
      </c>
      <c r="AH274" s="20">
        <f t="shared" si="451"/>
        <v>12.552736623304554</v>
      </c>
      <c r="AI274" s="20">
        <f t="shared" si="452"/>
        <v>22.830800194142054</v>
      </c>
      <c r="AJ274" s="20">
        <f t="shared" si="453"/>
        <v>0.40902430089220598</v>
      </c>
      <c r="AK274" s="20">
        <f t="shared" si="454"/>
        <v>6.2518001941420529</v>
      </c>
      <c r="AL274" s="20">
        <f t="shared" si="486"/>
        <v>84.010147688034166</v>
      </c>
      <c r="AM274" s="20">
        <f t="shared" si="455"/>
        <v>1.4662536822428982</v>
      </c>
      <c r="AN274" s="20">
        <f t="shared" si="456"/>
        <v>0.99897886232386124</v>
      </c>
      <c r="AO274" s="20" t="s">
        <v>137</v>
      </c>
      <c r="AP274" s="20">
        <f t="shared" si="457"/>
        <v>10.625766914768576</v>
      </c>
      <c r="AQ274" s="20">
        <f t="shared" si="458"/>
        <v>10</v>
      </c>
      <c r="AR274" s="20">
        <f t="shared" si="459"/>
        <v>37</v>
      </c>
      <c r="AS274" s="20">
        <f t="shared" si="460"/>
        <v>32</v>
      </c>
      <c r="AT274" s="20">
        <f t="shared" si="461"/>
        <v>0.18545461821219134</v>
      </c>
      <c r="AU274" s="20">
        <f t="shared" si="462"/>
        <v>9.7668552240966253</v>
      </c>
      <c r="AV274" s="21">
        <f t="shared" si="463"/>
        <v>0.65112368160644174</v>
      </c>
      <c r="AW274" s="20">
        <f t="shared" si="464"/>
        <v>0.17046378122609473</v>
      </c>
      <c r="AX274" s="20">
        <f t="shared" si="465"/>
        <v>4.2056120778473929</v>
      </c>
      <c r="AY274" s="20" t="str">
        <f t="shared" si="466"/>
        <v>POSITIF</v>
      </c>
      <c r="AZ274" s="20">
        <f t="shared" si="467"/>
        <v>4</v>
      </c>
      <c r="BA274" s="20">
        <f t="shared" si="468"/>
        <v>12</v>
      </c>
      <c r="BB274" s="20">
        <f t="shared" si="469"/>
        <v>20</v>
      </c>
      <c r="BC274" s="20">
        <f t="shared" si="470"/>
        <v>7.3401777820077077E-2</v>
      </c>
      <c r="BD274" s="20">
        <f t="shared" si="471"/>
        <v>1.6567621451983392</v>
      </c>
      <c r="BE274" s="20">
        <f t="shared" si="472"/>
        <v>-0.12222152900771403</v>
      </c>
      <c r="BF274" s="20">
        <f t="shared" si="473"/>
        <v>1.9428132568574878</v>
      </c>
      <c r="BG274" s="20">
        <f t="shared" si="474"/>
        <v>94.453106860235195</v>
      </c>
      <c r="BH274" s="20">
        <f t="shared" si="475"/>
        <v>0.65112368160644174</v>
      </c>
      <c r="BI274" s="20">
        <f t="shared" si="476"/>
        <v>274.45310686023521</v>
      </c>
      <c r="BJ274" s="20">
        <f t="shared" si="477"/>
        <v>274</v>
      </c>
      <c r="BK274" s="20">
        <f t="shared" si="478"/>
        <v>27</v>
      </c>
      <c r="BL274" s="20">
        <f t="shared" si="479"/>
        <v>11</v>
      </c>
      <c r="BM274" s="20">
        <f t="shared" si="480"/>
        <v>5.4141431751320415</v>
      </c>
      <c r="BN274" s="20" t="str">
        <f t="shared" si="481"/>
        <v>POSITIF</v>
      </c>
      <c r="BO274" s="20">
        <f t="shared" si="482"/>
        <v>5</v>
      </c>
      <c r="BP274" s="20">
        <f t="shared" si="483"/>
        <v>24</v>
      </c>
      <c r="BQ274" s="20">
        <f t="shared" si="484"/>
        <v>50</v>
      </c>
    </row>
    <row r="275" spans="1:69">
      <c r="A275">
        <f t="shared" si="487"/>
        <v>-7.0027777777777782</v>
      </c>
      <c r="B275">
        <f t="shared" si="429"/>
        <v>111.315</v>
      </c>
      <c r="C275">
        <f>INT(G3/15)</f>
        <v>7</v>
      </c>
      <c r="D275">
        <f>L3</f>
        <v>2014</v>
      </c>
      <c r="E275">
        <f>L2</f>
        <v>3</v>
      </c>
      <c r="F275">
        <f>L4+1</f>
        <v>31</v>
      </c>
      <c r="H275" s="20">
        <v>17</v>
      </c>
      <c r="I275" s="20">
        <v>30</v>
      </c>
      <c r="J275" s="20">
        <f t="shared" si="432"/>
        <v>17.5</v>
      </c>
      <c r="K275" s="20"/>
      <c r="L275" s="20">
        <f t="shared" si="433"/>
        <v>20</v>
      </c>
      <c r="M275" s="20">
        <f t="shared" si="434"/>
        <v>-13</v>
      </c>
      <c r="N275" s="20">
        <f t="shared" si="435"/>
        <v>2456747.9375</v>
      </c>
      <c r="O275" s="20">
        <f t="shared" si="431"/>
        <v>7.9452092914123363E-4</v>
      </c>
      <c r="P275" s="20">
        <f t="shared" si="488"/>
        <v>2456747.9382945211</v>
      </c>
      <c r="Q275" s="20">
        <f t="shared" si="489"/>
        <v>0.14244868705054256</v>
      </c>
      <c r="R275" s="20">
        <f t="shared" si="485"/>
        <v>8.7284608188247148</v>
      </c>
      <c r="S275" s="20">
        <f t="shared" si="436"/>
        <v>85.54655030144022</v>
      </c>
      <c r="T275" s="20">
        <f t="shared" si="437"/>
        <v>1.9109268765797833</v>
      </c>
      <c r="U275" s="20">
        <f t="shared" si="438"/>
        <v>0.15234037991981153</v>
      </c>
      <c r="V275" s="20">
        <f t="shared" si="439"/>
        <v>1.4930689664830794</v>
      </c>
      <c r="W275" s="20">
        <f t="shared" si="440"/>
        <v>1.6702617155143876E-2</v>
      </c>
      <c r="X275" s="20">
        <f t="shared" si="441"/>
        <v>10.639387695404498</v>
      </c>
      <c r="Y275" s="20">
        <f t="shared" si="442"/>
        <v>87.45747717802</v>
      </c>
      <c r="Z275" s="20">
        <f t="shared" si="443"/>
        <v>1.5264209322442479</v>
      </c>
      <c r="AA275" s="20">
        <f t="shared" si="444"/>
        <v>209.52934918615321</v>
      </c>
      <c r="AB275" s="20">
        <f t="shared" si="445"/>
        <v>3.6569770228592748</v>
      </c>
      <c r="AC275" s="20">
        <f t="shared" si="446"/>
        <v>23.437438683057316</v>
      </c>
      <c r="AD275" s="20">
        <f t="shared" si="447"/>
        <v>-2.0725564929626101E-3</v>
      </c>
      <c r="AE275" s="20">
        <f t="shared" si="448"/>
        <v>23.435366126564354</v>
      </c>
      <c r="AF275" s="20">
        <f t="shared" si="449"/>
        <v>2456747.5</v>
      </c>
      <c r="AG275" s="20">
        <f t="shared" si="450"/>
        <v>0.14243668720054756</v>
      </c>
      <c r="AH275" s="20">
        <f t="shared" si="451"/>
        <v>12.552736623304554</v>
      </c>
      <c r="AI275" s="20">
        <f t="shared" si="452"/>
        <v>23.081484671479554</v>
      </c>
      <c r="AJ275" s="20">
        <f t="shared" si="453"/>
        <v>0.40902430031889814</v>
      </c>
      <c r="AK275" s="20">
        <f t="shared" si="454"/>
        <v>6.5024846714795537</v>
      </c>
      <c r="AL275" s="20">
        <f t="shared" si="486"/>
        <v>87.760925623027759</v>
      </c>
      <c r="AM275" s="20">
        <f t="shared" si="455"/>
        <v>1.5317171067196902</v>
      </c>
      <c r="AN275" s="20">
        <f t="shared" si="456"/>
        <v>0.99898185268801665</v>
      </c>
      <c r="AO275" s="20" t="s">
        <v>137</v>
      </c>
      <c r="AP275" s="20">
        <f t="shared" si="457"/>
        <v>10.636053610784797</v>
      </c>
      <c r="AQ275" s="20">
        <f t="shared" si="458"/>
        <v>10</v>
      </c>
      <c r="AR275" s="20">
        <f t="shared" si="459"/>
        <v>38</v>
      </c>
      <c r="AS275" s="20">
        <f t="shared" si="460"/>
        <v>9</v>
      </c>
      <c r="AT275" s="20">
        <f t="shared" si="461"/>
        <v>0.18563415492682619</v>
      </c>
      <c r="AU275" s="20">
        <f t="shared" si="462"/>
        <v>9.7763444491655509</v>
      </c>
      <c r="AV275" s="21">
        <f t="shared" si="463"/>
        <v>0.65175629661103673</v>
      </c>
      <c r="AW275" s="20">
        <f t="shared" si="464"/>
        <v>0.17062939944701028</v>
      </c>
      <c r="AX275" s="20">
        <f t="shared" si="465"/>
        <v>4.2096438843759092</v>
      </c>
      <c r="AY275" s="20" t="str">
        <f t="shared" si="466"/>
        <v>POSITIF</v>
      </c>
      <c r="AZ275" s="20">
        <f t="shared" si="467"/>
        <v>4</v>
      </c>
      <c r="BA275" s="20">
        <f t="shared" si="468"/>
        <v>12</v>
      </c>
      <c r="BB275" s="20">
        <f t="shared" si="469"/>
        <v>34</v>
      </c>
      <c r="BC275" s="20">
        <f t="shared" si="470"/>
        <v>7.3472146118803094E-2</v>
      </c>
      <c r="BD275" s="20">
        <f t="shared" si="471"/>
        <v>1.6485177034491476</v>
      </c>
      <c r="BE275" s="20">
        <f t="shared" si="472"/>
        <v>-0.12222152900771403</v>
      </c>
      <c r="BF275" s="20">
        <f t="shared" si="473"/>
        <v>1.9428132568574878</v>
      </c>
      <c r="BG275" s="20">
        <f t="shared" si="474"/>
        <v>94.000398541160195</v>
      </c>
      <c r="BH275" s="20">
        <f t="shared" si="475"/>
        <v>0.65175629661103673</v>
      </c>
      <c r="BI275" s="20">
        <f t="shared" si="476"/>
        <v>274.00039854116017</v>
      </c>
      <c r="BJ275" s="20">
        <f t="shared" si="477"/>
        <v>274</v>
      </c>
      <c r="BK275" s="20">
        <f t="shared" si="478"/>
        <v>0</v>
      </c>
      <c r="BL275" s="20">
        <f t="shared" si="479"/>
        <v>1</v>
      </c>
      <c r="BM275" s="20">
        <f t="shared" si="480"/>
        <v>1.7032950681427736</v>
      </c>
      <c r="BN275" s="20" t="str">
        <f t="shared" si="481"/>
        <v>POSITIF</v>
      </c>
      <c r="BO275" s="20">
        <f t="shared" si="482"/>
        <v>1</v>
      </c>
      <c r="BP275" s="20">
        <f t="shared" si="483"/>
        <v>42</v>
      </c>
      <c r="BQ275" s="20">
        <f t="shared" si="484"/>
        <v>11</v>
      </c>
    </row>
    <row r="276" spans="1:69">
      <c r="A276">
        <f t="shared" si="487"/>
        <v>-7.0027777777777782</v>
      </c>
      <c r="B276">
        <f t="shared" si="429"/>
        <v>111.315</v>
      </c>
      <c r="C276">
        <f>INT(G3/15)</f>
        <v>7</v>
      </c>
      <c r="D276">
        <f>L3</f>
        <v>2014</v>
      </c>
      <c r="E276">
        <f>L2</f>
        <v>3</v>
      </c>
      <c r="F276">
        <f>L4+1</f>
        <v>31</v>
      </c>
      <c r="H276" s="20">
        <v>17</v>
      </c>
      <c r="I276" s="20">
        <v>45</v>
      </c>
      <c r="J276" s="20">
        <f t="shared" si="432"/>
        <v>17.75</v>
      </c>
      <c r="K276" s="20"/>
      <c r="L276" s="20">
        <f t="shared" si="433"/>
        <v>20</v>
      </c>
      <c r="M276" s="20">
        <f t="shared" si="434"/>
        <v>-13</v>
      </c>
      <c r="N276" s="20">
        <f t="shared" si="435"/>
        <v>2456747.947916667</v>
      </c>
      <c r="O276" s="20">
        <f t="shared" si="431"/>
        <v>7.9452092914123363E-4</v>
      </c>
      <c r="P276" s="20">
        <f t="shared" si="488"/>
        <v>2456747.948711188</v>
      </c>
      <c r="Q276" s="20">
        <f t="shared" si="489"/>
        <v>0.14244897224334138</v>
      </c>
      <c r="R276" s="20">
        <f t="shared" si="485"/>
        <v>8.7387279791237233</v>
      </c>
      <c r="S276" s="20">
        <f t="shared" si="436"/>
        <v>85.556816971350599</v>
      </c>
      <c r="T276" s="20">
        <f t="shared" si="437"/>
        <v>1.9109463912188687</v>
      </c>
      <c r="U276" s="20">
        <f t="shared" si="438"/>
        <v>0.15251957567185928</v>
      </c>
      <c r="V276" s="20">
        <f t="shared" si="439"/>
        <v>1.493248153676231</v>
      </c>
      <c r="W276" s="20">
        <f t="shared" si="440"/>
        <v>1.6702617143165781E-2</v>
      </c>
      <c r="X276" s="20">
        <f t="shared" si="441"/>
        <v>10.649674370342591</v>
      </c>
      <c r="Y276" s="20">
        <f t="shared" si="442"/>
        <v>87.467763362569471</v>
      </c>
      <c r="Z276" s="20">
        <f t="shared" si="443"/>
        <v>1.5266004600321039</v>
      </c>
      <c r="AA276" s="20">
        <f t="shared" si="444"/>
        <v>209.52879758441989</v>
      </c>
      <c r="AB276" s="20">
        <f t="shared" si="445"/>
        <v>3.6569673955928685</v>
      </c>
      <c r="AC276" s="20">
        <f t="shared" si="446"/>
        <v>23.43743867934862</v>
      </c>
      <c r="AD276" s="20">
        <f t="shared" si="447"/>
        <v>-2.0725856515829907E-3</v>
      </c>
      <c r="AE276" s="20">
        <f t="shared" si="448"/>
        <v>23.435366093697038</v>
      </c>
      <c r="AF276" s="20">
        <f t="shared" si="449"/>
        <v>2456747.5</v>
      </c>
      <c r="AG276" s="20">
        <f t="shared" si="450"/>
        <v>0.14243668720054756</v>
      </c>
      <c r="AH276" s="20">
        <f t="shared" si="451"/>
        <v>12.552736623304554</v>
      </c>
      <c r="AI276" s="20">
        <f t="shared" si="452"/>
        <v>23.332169148817052</v>
      </c>
      <c r="AJ276" s="20">
        <f t="shared" si="453"/>
        <v>0.40902429974525523</v>
      </c>
      <c r="AK276" s="20">
        <f t="shared" si="454"/>
        <v>6.7531691488170509</v>
      </c>
      <c r="AL276" s="20">
        <f t="shared" si="486"/>
        <v>91.511703516100212</v>
      </c>
      <c r="AM276" s="20">
        <f t="shared" si="455"/>
        <v>1.5971805304648203</v>
      </c>
      <c r="AN276" s="20">
        <f t="shared" si="456"/>
        <v>0.9989848430761411</v>
      </c>
      <c r="AO276" s="20" t="s">
        <v>137</v>
      </c>
      <c r="AP276" s="20">
        <f t="shared" si="457"/>
        <v>10.646340245682076</v>
      </c>
      <c r="AQ276" s="20">
        <f t="shared" si="458"/>
        <v>10</v>
      </c>
      <c r="AR276" s="20">
        <f t="shared" si="459"/>
        <v>38</v>
      </c>
      <c r="AS276" s="20">
        <f t="shared" si="460"/>
        <v>46</v>
      </c>
      <c r="AT276" s="20">
        <f t="shared" si="461"/>
        <v>0.18581369057473424</v>
      </c>
      <c r="AU276" s="20">
        <f t="shared" si="462"/>
        <v>9.7858337161555493</v>
      </c>
      <c r="AV276" s="21">
        <f t="shared" si="463"/>
        <v>0.65238891441036995</v>
      </c>
      <c r="AW276" s="20">
        <f t="shared" si="464"/>
        <v>0.17079501839958655</v>
      </c>
      <c r="AX276" s="20">
        <f t="shared" si="465"/>
        <v>4.2136755518822184</v>
      </c>
      <c r="AY276" s="20" t="str">
        <f t="shared" si="466"/>
        <v>POSITIF</v>
      </c>
      <c r="AZ276" s="20">
        <f t="shared" si="467"/>
        <v>4</v>
      </c>
      <c r="BA276" s="20">
        <f t="shared" si="468"/>
        <v>12</v>
      </c>
      <c r="BB276" s="20">
        <f t="shared" si="469"/>
        <v>49</v>
      </c>
      <c r="BC276" s="20">
        <f t="shared" si="470"/>
        <v>7.354251199113386E-2</v>
      </c>
      <c r="BD276" s="20">
        <f t="shared" si="471"/>
        <v>1.6406164527301199</v>
      </c>
      <c r="BE276" s="20">
        <f t="shared" si="472"/>
        <v>-0.12222152900771403</v>
      </c>
      <c r="BF276" s="20">
        <f t="shared" si="473"/>
        <v>1.9428132568574878</v>
      </c>
      <c r="BG276" s="20">
        <f t="shared" si="474"/>
        <v>93.563573082818991</v>
      </c>
      <c r="BH276" s="20">
        <f t="shared" si="475"/>
        <v>0.65238891441036995</v>
      </c>
      <c r="BI276" s="20">
        <f t="shared" si="476"/>
        <v>273.563573082819</v>
      </c>
      <c r="BJ276" s="20">
        <f t="shared" si="477"/>
        <v>273</v>
      </c>
      <c r="BK276" s="20">
        <f t="shared" si="478"/>
        <v>33</v>
      </c>
      <c r="BL276" s="20">
        <f t="shared" si="479"/>
        <v>48</v>
      </c>
      <c r="BM276" s="20">
        <f t="shared" si="480"/>
        <v>-2.0098671237958272</v>
      </c>
      <c r="BN276" s="20" t="str">
        <f t="shared" si="481"/>
        <v>NEGATIF</v>
      </c>
      <c r="BO276" s="20">
        <f t="shared" si="482"/>
        <v>2</v>
      </c>
      <c r="BP276" s="20">
        <f t="shared" si="483"/>
        <v>0</v>
      </c>
      <c r="BQ276" s="20">
        <f t="shared" si="484"/>
        <v>35</v>
      </c>
    </row>
    <row r="277" spans="1:69">
      <c r="A277">
        <f t="shared" si="487"/>
        <v>-7.0027777777777782</v>
      </c>
      <c r="B277">
        <f t="shared" si="429"/>
        <v>111.315</v>
      </c>
      <c r="C277">
        <f>INT(G3/15)</f>
        <v>7</v>
      </c>
      <c r="D277">
        <f>L3</f>
        <v>2014</v>
      </c>
      <c r="E277">
        <f>L2</f>
        <v>3</v>
      </c>
      <c r="F277">
        <f>L4+1</f>
        <v>31</v>
      </c>
      <c r="H277" s="20">
        <v>18</v>
      </c>
      <c r="I277" s="20">
        <v>0</v>
      </c>
      <c r="J277" s="20">
        <f t="shared" si="432"/>
        <v>18</v>
      </c>
      <c r="K277" s="20"/>
      <c r="L277" s="20">
        <f t="shared" si="433"/>
        <v>20</v>
      </c>
      <c r="M277" s="20">
        <f t="shared" si="434"/>
        <v>-13</v>
      </c>
      <c r="N277" s="20">
        <f t="shared" si="435"/>
        <v>2456747.9583333335</v>
      </c>
      <c r="O277" s="20">
        <f t="shared" si="431"/>
        <v>7.9452092914123363E-4</v>
      </c>
      <c r="P277" s="20">
        <f t="shared" si="488"/>
        <v>2456747.9591278546</v>
      </c>
      <c r="Q277" s="20">
        <f t="shared" si="489"/>
        <v>0.14244925743612746</v>
      </c>
      <c r="R277" s="20">
        <f t="shared" si="485"/>
        <v>8.7489951389634371</v>
      </c>
      <c r="S277" s="20">
        <f t="shared" si="436"/>
        <v>85.567083640801684</v>
      </c>
      <c r="T277" s="20">
        <f t="shared" si="437"/>
        <v>1.9109658442791619</v>
      </c>
      <c r="U277" s="20">
        <f t="shared" si="438"/>
        <v>0.1526987714158908</v>
      </c>
      <c r="V277" s="20">
        <f t="shared" si="439"/>
        <v>1.4934273408613663</v>
      </c>
      <c r="W277" s="20">
        <f t="shared" si="440"/>
        <v>1.6702617131187682E-2</v>
      </c>
      <c r="X277" s="20">
        <f t="shared" si="441"/>
        <v>10.659960983242598</v>
      </c>
      <c r="Y277" s="20">
        <f t="shared" si="442"/>
        <v>87.478049485080845</v>
      </c>
      <c r="Z277" s="20">
        <f t="shared" si="443"/>
        <v>1.526779986737191</v>
      </c>
      <c r="AA277" s="20">
        <f t="shared" si="444"/>
        <v>209.52824598271124</v>
      </c>
      <c r="AB277" s="20">
        <f t="shared" si="445"/>
        <v>3.656957768326893</v>
      </c>
      <c r="AC277" s="20">
        <f t="shared" si="446"/>
        <v>23.437438675639925</v>
      </c>
      <c r="AD277" s="20">
        <f t="shared" si="447"/>
        <v>-2.0726148293941571E-3</v>
      </c>
      <c r="AE277" s="20">
        <f t="shared" si="448"/>
        <v>23.43536606081053</v>
      </c>
      <c r="AF277" s="20">
        <f t="shared" si="449"/>
        <v>2456747.5</v>
      </c>
      <c r="AG277" s="20">
        <f t="shared" si="450"/>
        <v>0.14243668720054756</v>
      </c>
      <c r="AH277" s="20">
        <f t="shared" si="451"/>
        <v>12.552736623304554</v>
      </c>
      <c r="AI277" s="20">
        <f t="shared" si="452"/>
        <v>23.582853626154552</v>
      </c>
      <c r="AJ277" s="20">
        <f t="shared" si="453"/>
        <v>0.40902429917127742</v>
      </c>
      <c r="AK277" s="20">
        <f t="shared" si="454"/>
        <v>7.0038536261545516</v>
      </c>
      <c r="AL277" s="20">
        <f t="shared" si="486"/>
        <v>95.262481368008821</v>
      </c>
      <c r="AM277" s="20">
        <f t="shared" si="455"/>
        <v>1.6626439534915058</v>
      </c>
      <c r="AN277" s="20">
        <f t="shared" si="456"/>
        <v>0.99898783348787135</v>
      </c>
      <c r="AO277" s="20" t="s">
        <v>137</v>
      </c>
      <c r="AP277" s="20">
        <f t="shared" si="457"/>
        <v>10.656626818541051</v>
      </c>
      <c r="AQ277" s="20">
        <f t="shared" si="458"/>
        <v>10</v>
      </c>
      <c r="AR277" s="20">
        <f t="shared" si="459"/>
        <v>39</v>
      </c>
      <c r="AS277" s="20">
        <f t="shared" si="460"/>
        <v>23</v>
      </c>
      <c r="AT277" s="20">
        <f t="shared" si="461"/>
        <v>0.18599322513986966</v>
      </c>
      <c r="AU277" s="20">
        <f t="shared" si="462"/>
        <v>9.7953230243094591</v>
      </c>
      <c r="AV277" s="21">
        <f t="shared" si="463"/>
        <v>0.65302153495396398</v>
      </c>
      <c r="AW277" s="20">
        <f t="shared" si="464"/>
        <v>0.17096063807060863</v>
      </c>
      <c r="AX277" s="20">
        <f t="shared" si="465"/>
        <v>4.2177070798962717</v>
      </c>
      <c r="AY277" s="20" t="str">
        <f t="shared" si="466"/>
        <v>POSITIF</v>
      </c>
      <c r="AZ277" s="20">
        <f t="shared" si="467"/>
        <v>4</v>
      </c>
      <c r="BA277" s="20">
        <f t="shared" si="468"/>
        <v>13</v>
      </c>
      <c r="BB277" s="20">
        <f t="shared" si="469"/>
        <v>3</v>
      </c>
      <c r="BC277" s="20">
        <f t="shared" si="470"/>
        <v>7.3612875428865479E-2</v>
      </c>
      <c r="BD277" s="20">
        <f t="shared" si="471"/>
        <v>1.6329924102255324</v>
      </c>
      <c r="BE277" s="20">
        <f t="shared" si="472"/>
        <v>-0.12222152900771403</v>
      </c>
      <c r="BF277" s="20">
        <f t="shared" si="473"/>
        <v>1.9428132568574878</v>
      </c>
      <c r="BG277" s="20">
        <f t="shared" si="474"/>
        <v>93.139153993070579</v>
      </c>
      <c r="BH277" s="20">
        <f t="shared" si="475"/>
        <v>0.65302153495396398</v>
      </c>
      <c r="BI277" s="20">
        <f t="shared" si="476"/>
        <v>273.13915399307058</v>
      </c>
      <c r="BJ277" s="20">
        <f t="shared" si="477"/>
        <v>273</v>
      </c>
      <c r="BK277" s="20">
        <f t="shared" si="478"/>
        <v>8</v>
      </c>
      <c r="BL277" s="20">
        <f t="shared" si="479"/>
        <v>20</v>
      </c>
      <c r="BM277" s="20">
        <f t="shared" si="480"/>
        <v>-5.7250277824817362</v>
      </c>
      <c r="BN277" s="20" t="str">
        <f t="shared" si="481"/>
        <v>NEGATIF</v>
      </c>
      <c r="BO277" s="20">
        <f t="shared" si="482"/>
        <v>5</v>
      </c>
      <c r="BP277" s="20">
        <f t="shared" si="483"/>
        <v>43</v>
      </c>
      <c r="BQ277" s="20">
        <f t="shared" si="484"/>
        <v>30</v>
      </c>
    </row>
    <row r="278" spans="1:69">
      <c r="A278">
        <f t="shared" si="487"/>
        <v>-7.0027777777777782</v>
      </c>
      <c r="B278">
        <f t="shared" ref="B278:B304" si="490">B80</f>
        <v>111.315</v>
      </c>
      <c r="C278">
        <f>INT(G3/15)</f>
        <v>7</v>
      </c>
      <c r="D278">
        <f>L3</f>
        <v>2014</v>
      </c>
      <c r="E278">
        <f>L2</f>
        <v>3</v>
      </c>
      <c r="F278">
        <f>L4+1</f>
        <v>31</v>
      </c>
      <c r="H278" s="20">
        <v>18</v>
      </c>
      <c r="I278" s="20">
        <v>15</v>
      </c>
      <c r="J278" s="20">
        <f t="shared" si="432"/>
        <v>18.25</v>
      </c>
      <c r="K278" s="20"/>
      <c r="L278" s="20">
        <f t="shared" si="433"/>
        <v>20</v>
      </c>
      <c r="M278" s="20">
        <f t="shared" si="434"/>
        <v>-13</v>
      </c>
      <c r="N278" s="20">
        <f t="shared" si="435"/>
        <v>2456747.96875</v>
      </c>
      <c r="O278" s="20">
        <f t="shared" si="431"/>
        <v>7.9452092914123363E-4</v>
      </c>
      <c r="P278" s="20">
        <f t="shared" si="488"/>
        <v>2456747.9695445211</v>
      </c>
      <c r="Q278" s="20">
        <f t="shared" si="489"/>
        <v>0.14244954262891354</v>
      </c>
      <c r="R278" s="20">
        <f t="shared" si="485"/>
        <v>8.7592622988040603</v>
      </c>
      <c r="S278" s="20">
        <f t="shared" si="436"/>
        <v>85.577350310252768</v>
      </c>
      <c r="T278" s="20">
        <f t="shared" si="437"/>
        <v>1.9109852357616011</v>
      </c>
      <c r="U278" s="20">
        <f t="shared" si="438"/>
        <v>0.15287796715993823</v>
      </c>
      <c r="V278" s="20">
        <f t="shared" si="439"/>
        <v>1.4936065280465016</v>
      </c>
      <c r="W278" s="20">
        <f t="shared" si="440"/>
        <v>1.6702617119209586E-2</v>
      </c>
      <c r="X278" s="20">
        <f t="shared" si="441"/>
        <v>10.670247534565661</v>
      </c>
      <c r="Y278" s="20">
        <f t="shared" si="442"/>
        <v>87.488335546014369</v>
      </c>
      <c r="Z278" s="20">
        <f t="shared" si="443"/>
        <v>1.5269595123675417</v>
      </c>
      <c r="AA278" s="20">
        <f t="shared" si="444"/>
        <v>209.52769438100259</v>
      </c>
      <c r="AB278" s="20">
        <f t="shared" si="445"/>
        <v>3.6569481410609175</v>
      </c>
      <c r="AC278" s="20">
        <f t="shared" si="446"/>
        <v>23.437438671931229</v>
      </c>
      <c r="AD278" s="20">
        <f t="shared" si="447"/>
        <v>-2.0726440263952235E-3</v>
      </c>
      <c r="AE278" s="20">
        <f t="shared" si="448"/>
        <v>23.435366027904834</v>
      </c>
      <c r="AF278" s="20">
        <f t="shared" si="449"/>
        <v>2456747.5</v>
      </c>
      <c r="AG278" s="20">
        <f t="shared" si="450"/>
        <v>0.14243668720054756</v>
      </c>
      <c r="AH278" s="20">
        <f t="shared" si="451"/>
        <v>12.552736623304554</v>
      </c>
      <c r="AI278" s="20">
        <f t="shared" si="452"/>
        <v>23.833538103492053</v>
      </c>
      <c r="AJ278" s="20">
        <f t="shared" si="453"/>
        <v>0.40902429859696465</v>
      </c>
      <c r="AK278" s="20">
        <f t="shared" si="454"/>
        <v>7.2545381034920524</v>
      </c>
      <c r="AL278" s="20">
        <f t="shared" si="486"/>
        <v>99.013259178237192</v>
      </c>
      <c r="AM278" s="20">
        <f t="shared" si="455"/>
        <v>1.7281073757907339</v>
      </c>
      <c r="AN278" s="20">
        <f t="shared" si="456"/>
        <v>0.99899082392324434</v>
      </c>
      <c r="AO278" s="20" t="s">
        <v>137</v>
      </c>
      <c r="AP278" s="20">
        <f t="shared" si="457"/>
        <v>10.666913329822863</v>
      </c>
      <c r="AQ278" s="20">
        <f t="shared" si="458"/>
        <v>10</v>
      </c>
      <c r="AR278" s="20">
        <f t="shared" si="459"/>
        <v>40</v>
      </c>
      <c r="AS278" s="20">
        <f t="shared" si="460"/>
        <v>0</v>
      </c>
      <c r="AT278" s="20">
        <f t="shared" si="461"/>
        <v>0.18617275863028082</v>
      </c>
      <c r="AU278" s="20">
        <f t="shared" si="462"/>
        <v>9.8048123741435909</v>
      </c>
      <c r="AV278" s="21">
        <f t="shared" si="463"/>
        <v>0.65365415827623941</v>
      </c>
      <c r="AW278" s="20">
        <f t="shared" si="464"/>
        <v>0.1711262584690878</v>
      </c>
      <c r="AX278" s="20">
        <f t="shared" si="465"/>
        <v>4.2217384684890886</v>
      </c>
      <c r="AY278" s="20" t="str">
        <f t="shared" si="466"/>
        <v>POSITIF</v>
      </c>
      <c r="AZ278" s="20">
        <f t="shared" si="467"/>
        <v>4</v>
      </c>
      <c r="BA278" s="20">
        <f t="shared" si="468"/>
        <v>13</v>
      </c>
      <c r="BB278" s="20">
        <f t="shared" si="469"/>
        <v>18</v>
      </c>
      <c r="BC278" s="20">
        <f t="shared" si="470"/>
        <v>7.3683236433237473E-2</v>
      </c>
      <c r="BD278" s="20">
        <f t="shared" si="471"/>
        <v>1.6255848997011055</v>
      </c>
      <c r="BE278" s="20">
        <f t="shared" si="472"/>
        <v>-0.12222152900771403</v>
      </c>
      <c r="BF278" s="20">
        <f t="shared" si="473"/>
        <v>1.9428132568574878</v>
      </c>
      <c r="BG278" s="20">
        <f t="shared" si="474"/>
        <v>92.72385700740594</v>
      </c>
      <c r="BH278" s="20">
        <f t="shared" si="475"/>
        <v>0.65365415827623941</v>
      </c>
      <c r="BI278" s="20">
        <f t="shared" si="476"/>
        <v>272.72385700740597</v>
      </c>
      <c r="BJ278" s="20">
        <f t="shared" si="477"/>
        <v>272</v>
      </c>
      <c r="BK278" s="20">
        <f t="shared" si="478"/>
        <v>43</v>
      </c>
      <c r="BL278" s="20">
        <f t="shared" si="479"/>
        <v>25</v>
      </c>
      <c r="BM278" s="20">
        <f t="shared" si="480"/>
        <v>-9.4419115722580198</v>
      </c>
      <c r="BN278" s="20" t="str">
        <f t="shared" si="481"/>
        <v>NEGATIF</v>
      </c>
      <c r="BO278" s="20">
        <f t="shared" si="482"/>
        <v>9</v>
      </c>
      <c r="BP278" s="20">
        <f t="shared" si="483"/>
        <v>26</v>
      </c>
      <c r="BQ278" s="20">
        <f t="shared" si="484"/>
        <v>30</v>
      </c>
    </row>
    <row r="279" spans="1:69">
      <c r="A279">
        <f t="shared" si="487"/>
        <v>-7.0027777777777782</v>
      </c>
      <c r="B279">
        <f t="shared" si="490"/>
        <v>111.315</v>
      </c>
      <c r="C279">
        <f>INT(G3/15)</f>
        <v>7</v>
      </c>
      <c r="D279">
        <f>L3</f>
        <v>2014</v>
      </c>
      <c r="E279">
        <f>L2</f>
        <v>3</v>
      </c>
      <c r="F279">
        <f>L4+1</f>
        <v>31</v>
      </c>
      <c r="H279" s="20">
        <v>18</v>
      </c>
      <c r="I279" s="20">
        <v>30</v>
      </c>
      <c r="J279" s="20">
        <f t="shared" si="432"/>
        <v>18.5</v>
      </c>
      <c r="K279" s="20"/>
      <c r="L279" s="20">
        <f t="shared" si="433"/>
        <v>20</v>
      </c>
      <c r="M279" s="20">
        <f t="shared" si="434"/>
        <v>-13</v>
      </c>
      <c r="N279" s="20">
        <f t="shared" si="435"/>
        <v>2456747.979166667</v>
      </c>
      <c r="O279" s="20">
        <f t="shared" si="431"/>
        <v>7.9452092914123363E-4</v>
      </c>
      <c r="P279" s="20">
        <f t="shared" si="488"/>
        <v>2456747.979961188</v>
      </c>
      <c r="Q279" s="20">
        <f t="shared" si="489"/>
        <v>0.14244982782171237</v>
      </c>
      <c r="R279" s="20">
        <f t="shared" si="485"/>
        <v>8.7695294591030688</v>
      </c>
      <c r="S279" s="20">
        <f t="shared" si="436"/>
        <v>85.587616980163148</v>
      </c>
      <c r="T279" s="20">
        <f t="shared" si="437"/>
        <v>1.9110045656671155</v>
      </c>
      <c r="U279" s="20">
        <f t="shared" si="438"/>
        <v>0.15305716291198596</v>
      </c>
      <c r="V279" s="20">
        <f t="shared" si="439"/>
        <v>1.4937857152396532</v>
      </c>
      <c r="W279" s="20">
        <f t="shared" si="440"/>
        <v>1.6702617107231487E-2</v>
      </c>
      <c r="X279" s="20">
        <f t="shared" si="441"/>
        <v>10.680534024770184</v>
      </c>
      <c r="Y279" s="20">
        <f t="shared" si="442"/>
        <v>87.498621545830261</v>
      </c>
      <c r="Z279" s="20">
        <f t="shared" si="443"/>
        <v>1.5271390369311886</v>
      </c>
      <c r="AA279" s="20">
        <f t="shared" si="444"/>
        <v>209.52714277926933</v>
      </c>
      <c r="AB279" s="20">
        <f t="shared" si="445"/>
        <v>3.6569385137945121</v>
      </c>
      <c r="AC279" s="20">
        <f t="shared" si="446"/>
        <v>23.437438668222534</v>
      </c>
      <c r="AD279" s="20">
        <f t="shared" si="447"/>
        <v>-2.0726732425852992E-3</v>
      </c>
      <c r="AE279" s="20">
        <f t="shared" si="448"/>
        <v>23.43536599497995</v>
      </c>
      <c r="AF279" s="20">
        <f t="shared" si="449"/>
        <v>2456747.5</v>
      </c>
      <c r="AG279" s="20">
        <f t="shared" si="450"/>
        <v>0.14243668720054756</v>
      </c>
      <c r="AH279" s="20">
        <f t="shared" si="451"/>
        <v>12.552736623304554</v>
      </c>
      <c r="AI279" s="20">
        <f t="shared" si="452"/>
        <v>8.4222580829553806E-2</v>
      </c>
      <c r="AJ279" s="20">
        <f t="shared" si="453"/>
        <v>0.40902429802231705</v>
      </c>
      <c r="AK279" s="20">
        <f t="shared" si="454"/>
        <v>7.5052225808295541</v>
      </c>
      <c r="AL279" s="20">
        <f t="shared" si="486"/>
        <v>102.76403694627157</v>
      </c>
      <c r="AM279" s="20">
        <f t="shared" si="455"/>
        <v>1.7935707973535382</v>
      </c>
      <c r="AN279" s="20">
        <f t="shared" si="456"/>
        <v>0.9989938143822974</v>
      </c>
      <c r="AO279" s="20" t="s">
        <v>137</v>
      </c>
      <c r="AP279" s="20">
        <f t="shared" si="457"/>
        <v>10.677199779985918</v>
      </c>
      <c r="AQ279" s="20">
        <f t="shared" si="458"/>
        <v>10</v>
      </c>
      <c r="AR279" s="20">
        <f t="shared" si="459"/>
        <v>40</v>
      </c>
      <c r="AS279" s="20">
        <f t="shared" si="460"/>
        <v>37</v>
      </c>
      <c r="AT279" s="20">
        <f t="shared" si="461"/>
        <v>0.18635229105396842</v>
      </c>
      <c r="AU279" s="20">
        <f t="shared" si="462"/>
        <v>9.8143017661717362</v>
      </c>
      <c r="AV279" s="21">
        <f t="shared" si="463"/>
        <v>0.65428678441144905</v>
      </c>
      <c r="AW279" s="20">
        <f t="shared" si="464"/>
        <v>0.17129187960399145</v>
      </c>
      <c r="AX279" s="20">
        <f t="shared" si="465"/>
        <v>4.2257697177305982</v>
      </c>
      <c r="AY279" s="20" t="str">
        <f t="shared" si="466"/>
        <v>POSITIF</v>
      </c>
      <c r="AZ279" s="20">
        <f t="shared" si="467"/>
        <v>4</v>
      </c>
      <c r="BA279" s="20">
        <f t="shared" si="468"/>
        <v>13</v>
      </c>
      <c r="BB279" s="20">
        <f t="shared" si="469"/>
        <v>32</v>
      </c>
      <c r="BC279" s="20">
        <f t="shared" si="470"/>
        <v>7.3753595005470338E-2</v>
      </c>
      <c r="BD279" s="20">
        <f t="shared" si="471"/>
        <v>1.6183365999276498</v>
      </c>
      <c r="BE279" s="20">
        <f t="shared" si="472"/>
        <v>-0.12222152900771403</v>
      </c>
      <c r="BF279" s="20">
        <f t="shared" si="473"/>
        <v>1.9428132568574878</v>
      </c>
      <c r="BG279" s="20">
        <f t="shared" si="474"/>
        <v>92.31448429160362</v>
      </c>
      <c r="BH279" s="20">
        <f t="shared" si="475"/>
        <v>0.65428678441144905</v>
      </c>
      <c r="BI279" s="20">
        <f t="shared" si="476"/>
        <v>272.31448429160361</v>
      </c>
      <c r="BJ279" s="20">
        <f t="shared" si="477"/>
        <v>272</v>
      </c>
      <c r="BK279" s="20">
        <f t="shared" si="478"/>
        <v>18</v>
      </c>
      <c r="BL279" s="20">
        <f t="shared" si="479"/>
        <v>52</v>
      </c>
      <c r="BM279" s="20">
        <f t="shared" si="480"/>
        <v>-13.160274826009609</v>
      </c>
      <c r="BN279" s="20" t="str">
        <f t="shared" si="481"/>
        <v>NEGATIF</v>
      </c>
      <c r="BO279" s="20">
        <f t="shared" si="482"/>
        <v>13</v>
      </c>
      <c r="BP279" s="20">
        <f t="shared" si="483"/>
        <v>9</v>
      </c>
      <c r="BQ279" s="20">
        <f t="shared" si="484"/>
        <v>36</v>
      </c>
    </row>
    <row r="280" spans="1:69">
      <c r="A280">
        <f t="shared" si="487"/>
        <v>-7.0027777777777782</v>
      </c>
      <c r="B280">
        <f t="shared" si="490"/>
        <v>111.315</v>
      </c>
      <c r="C280">
        <f>INT(G3/15)</f>
        <v>7</v>
      </c>
      <c r="D280">
        <f>L3</f>
        <v>2014</v>
      </c>
      <c r="E280">
        <f>L2</f>
        <v>3</v>
      </c>
      <c r="F280">
        <f>L4+1</f>
        <v>31</v>
      </c>
      <c r="H280">
        <v>18</v>
      </c>
      <c r="I280">
        <v>45</v>
      </c>
      <c r="J280">
        <f t="shared" si="432"/>
        <v>18.75</v>
      </c>
      <c r="L280">
        <f t="shared" si="433"/>
        <v>20</v>
      </c>
      <c r="M280">
        <f t="shared" si="434"/>
        <v>-13</v>
      </c>
      <c r="N280">
        <f t="shared" si="435"/>
        <v>2456747.9895833335</v>
      </c>
      <c r="O280">
        <f t="shared" si="431"/>
        <v>7.9452092914123363E-4</v>
      </c>
      <c r="P280">
        <f t="shared" si="488"/>
        <v>2456747.9903778546</v>
      </c>
      <c r="Q280">
        <f t="shared" si="489"/>
        <v>0.14245011301449845</v>
      </c>
      <c r="R280">
        <f t="shared" si="485"/>
        <v>8.779796618943692</v>
      </c>
      <c r="S280">
        <f t="shared" si="436"/>
        <v>85.597883649614232</v>
      </c>
      <c r="T280">
        <f t="shared" si="437"/>
        <v>1.9110238339940435</v>
      </c>
      <c r="U280">
        <f t="shared" si="438"/>
        <v>0.15323635865603338</v>
      </c>
      <c r="V280">
        <f t="shared" si="439"/>
        <v>1.4939649024247885</v>
      </c>
      <c r="W280">
        <f t="shared" si="440"/>
        <v>1.6702617095253391E-2</v>
      </c>
      <c r="X280">
        <f t="shared" si="441"/>
        <v>10.690820452937736</v>
      </c>
      <c r="Y280">
        <f t="shared" si="442"/>
        <v>87.508907483608269</v>
      </c>
      <c r="Z280">
        <f t="shared" si="443"/>
        <v>1.52731856041207</v>
      </c>
      <c r="AA280">
        <f t="shared" si="444"/>
        <v>209.52659117756068</v>
      </c>
      <c r="AB280">
        <f t="shared" si="445"/>
        <v>3.6569288865285365</v>
      </c>
      <c r="AC280">
        <f t="shared" si="446"/>
        <v>23.437438664513838</v>
      </c>
      <c r="AD280">
        <f t="shared" si="447"/>
        <v>-2.07270247795958E-3</v>
      </c>
      <c r="AE280">
        <f t="shared" si="448"/>
        <v>23.435365962035878</v>
      </c>
      <c r="AF280">
        <f t="shared" si="449"/>
        <v>2456747.5</v>
      </c>
      <c r="AG280">
        <f t="shared" si="450"/>
        <v>0.14243668720054756</v>
      </c>
      <c r="AH280">
        <f t="shared" si="451"/>
        <v>12.552736623304554</v>
      </c>
      <c r="AI280">
        <f t="shared" si="452"/>
        <v>0.33490705816705457</v>
      </c>
      <c r="AJ280">
        <f t="shared" si="453"/>
        <v>0.40902429744733448</v>
      </c>
      <c r="AK280">
        <f t="shared" si="454"/>
        <v>7.7559070581670548</v>
      </c>
      <c r="AL280">
        <f t="shared" si="486"/>
        <v>106.51481467286831</v>
      </c>
      <c r="AM280">
        <f t="shared" si="455"/>
        <v>1.859034218193119</v>
      </c>
      <c r="AN280">
        <f t="shared" si="456"/>
        <v>0.99899680486466613</v>
      </c>
      <c r="AO280" t="s">
        <v>137</v>
      </c>
      <c r="AP280">
        <f t="shared" si="457"/>
        <v>10.687486168111782</v>
      </c>
      <c r="AQ280">
        <f t="shared" si="458"/>
        <v>10</v>
      </c>
      <c r="AR280">
        <f t="shared" si="459"/>
        <v>41</v>
      </c>
      <c r="AS280">
        <f t="shared" si="460"/>
        <v>14</v>
      </c>
      <c r="AT280">
        <f t="shared" si="461"/>
        <v>0.18653182239490279</v>
      </c>
      <c r="AU280">
        <f t="shared" si="462"/>
        <v>9.8237911996375225</v>
      </c>
      <c r="AV280" s="18">
        <f t="shared" si="463"/>
        <v>0.65491941330916814</v>
      </c>
      <c r="AW280">
        <f t="shared" si="464"/>
        <v>0.17145750146211836</v>
      </c>
      <c r="AX280">
        <f t="shared" si="465"/>
        <v>4.2298008271511547</v>
      </c>
      <c r="AY280" t="str">
        <f t="shared" si="466"/>
        <v>POSITIF</v>
      </c>
      <c r="AZ280">
        <f t="shared" si="467"/>
        <v>4</v>
      </c>
      <c r="BA280">
        <f t="shared" si="468"/>
        <v>13</v>
      </c>
      <c r="BB280">
        <f t="shared" si="469"/>
        <v>47</v>
      </c>
      <c r="BC280">
        <f t="shared" si="470"/>
        <v>7.3823951137367214E-2</v>
      </c>
      <c r="BD280">
        <f t="shared" si="471"/>
        <v>1.6111916981690684</v>
      </c>
      <c r="BE280">
        <f t="shared" si="472"/>
        <v>-0.12222152900771403</v>
      </c>
      <c r="BF280">
        <f t="shared" si="473"/>
        <v>1.9428132568574878</v>
      </c>
      <c r="BG280">
        <f t="shared" si="474"/>
        <v>91.907817161006193</v>
      </c>
      <c r="BH280">
        <f t="shared" si="475"/>
        <v>0.65491941330916814</v>
      </c>
      <c r="BI280">
        <f t="shared" si="476"/>
        <v>271.90781716100616</v>
      </c>
      <c r="BJ280">
        <f t="shared" si="477"/>
        <v>271</v>
      </c>
      <c r="BK280">
        <f t="shared" si="478"/>
        <v>54</v>
      </c>
      <c r="BL280">
        <f t="shared" si="479"/>
        <v>28</v>
      </c>
      <c r="BM280">
        <f t="shared" si="480"/>
        <v>-16.879898308571647</v>
      </c>
      <c r="BN280" t="str">
        <f t="shared" si="481"/>
        <v>NEGATIF</v>
      </c>
      <c r="BO280">
        <f t="shared" si="482"/>
        <v>16</v>
      </c>
      <c r="BP280">
        <f t="shared" si="483"/>
        <v>52</v>
      </c>
      <c r="BQ280">
        <f t="shared" si="484"/>
        <v>47</v>
      </c>
    </row>
    <row r="281" spans="1:69">
      <c r="A281">
        <f t="shared" si="487"/>
        <v>-7.0027777777777782</v>
      </c>
      <c r="B281">
        <f t="shared" si="490"/>
        <v>111.315</v>
      </c>
      <c r="C281">
        <f>INT(G3/15)</f>
        <v>7</v>
      </c>
      <c r="D281">
        <f>L3</f>
        <v>2014</v>
      </c>
      <c r="E281">
        <f>L2</f>
        <v>3</v>
      </c>
      <c r="F281">
        <f>L4+1</f>
        <v>31</v>
      </c>
      <c r="H281">
        <v>19</v>
      </c>
      <c r="I281">
        <v>0</v>
      </c>
      <c r="J281">
        <f t="shared" si="432"/>
        <v>19</v>
      </c>
      <c r="L281">
        <f t="shared" si="433"/>
        <v>20</v>
      </c>
      <c r="M281">
        <f t="shared" si="434"/>
        <v>-13</v>
      </c>
      <c r="N281">
        <f t="shared" si="435"/>
        <v>2456748</v>
      </c>
      <c r="O281">
        <f t="shared" si="431"/>
        <v>7.9452092914123363E-4</v>
      </c>
      <c r="P281">
        <f t="shared" si="488"/>
        <v>2456748.0007945211</v>
      </c>
      <c r="Q281">
        <f t="shared" si="489"/>
        <v>0.14245039820728453</v>
      </c>
      <c r="R281">
        <f t="shared" si="485"/>
        <v>8.7900637787834057</v>
      </c>
      <c r="S281">
        <f t="shared" si="436"/>
        <v>85.608150319065317</v>
      </c>
      <c r="T281">
        <f t="shared" si="437"/>
        <v>1.9110430407433205</v>
      </c>
      <c r="U281">
        <f t="shared" si="438"/>
        <v>0.15341555440006491</v>
      </c>
      <c r="V281">
        <f t="shared" si="439"/>
        <v>1.4941440896099238</v>
      </c>
      <c r="W281">
        <f t="shared" si="440"/>
        <v>1.6702617083275296E-2</v>
      </c>
      <c r="X281">
        <f t="shared" si="441"/>
        <v>10.701106819526727</v>
      </c>
      <c r="Y281">
        <f t="shared" si="442"/>
        <v>87.519193359808639</v>
      </c>
      <c r="Z281">
        <f t="shared" si="443"/>
        <v>1.527498082818219</v>
      </c>
      <c r="AA281">
        <f t="shared" si="444"/>
        <v>209.52603957585202</v>
      </c>
      <c r="AB281">
        <f t="shared" si="445"/>
        <v>3.656919259262561</v>
      </c>
      <c r="AC281">
        <f t="shared" si="446"/>
        <v>23.437438660805142</v>
      </c>
      <c r="AD281">
        <f t="shared" si="447"/>
        <v>-2.0727317325171684E-3</v>
      </c>
      <c r="AE281">
        <f t="shared" si="448"/>
        <v>23.435365929072624</v>
      </c>
      <c r="AF281">
        <f t="shared" si="449"/>
        <v>2456747.5</v>
      </c>
      <c r="AG281">
        <f t="shared" si="450"/>
        <v>0.14243668720054756</v>
      </c>
      <c r="AH281">
        <f t="shared" si="451"/>
        <v>12.552736623304554</v>
      </c>
      <c r="AI281">
        <f t="shared" si="452"/>
        <v>0.58559153550455534</v>
      </c>
      <c r="AJ281">
        <f t="shared" si="453"/>
        <v>0.40902429687201719</v>
      </c>
      <c r="AK281">
        <f t="shared" si="454"/>
        <v>8.0065915355045547</v>
      </c>
      <c r="AL281">
        <f t="shared" si="486"/>
        <v>110.26559235751358</v>
      </c>
      <c r="AM281">
        <f t="shared" si="455"/>
        <v>1.9244976383005084</v>
      </c>
      <c r="AN281">
        <f t="shared" si="456"/>
        <v>0.99899979537038819</v>
      </c>
      <c r="AO281" t="s">
        <v>137</v>
      </c>
      <c r="AP281">
        <f t="shared" si="457"/>
        <v>10.697772494658869</v>
      </c>
      <c r="AQ281">
        <f t="shared" si="458"/>
        <v>10</v>
      </c>
      <c r="AR281">
        <f t="shared" si="459"/>
        <v>41</v>
      </c>
      <c r="AS281">
        <f t="shared" si="460"/>
        <v>51</v>
      </c>
      <c r="AT281">
        <f t="shared" si="461"/>
        <v>0.18671135266108477</v>
      </c>
      <c r="AU281">
        <f t="shared" si="462"/>
        <v>9.8332806750547324</v>
      </c>
      <c r="AV281" s="18">
        <f t="shared" si="463"/>
        <v>0.65555204500364883</v>
      </c>
      <c r="AW281">
        <f t="shared" si="464"/>
        <v>0.17162312405243571</v>
      </c>
      <c r="AX281">
        <f t="shared" si="465"/>
        <v>4.2338317968207004</v>
      </c>
      <c r="AY281" t="str">
        <f t="shared" si="466"/>
        <v>POSITIF</v>
      </c>
      <c r="AZ281">
        <f t="shared" si="467"/>
        <v>4</v>
      </c>
      <c r="BA281">
        <f t="shared" si="468"/>
        <v>14</v>
      </c>
      <c r="BB281">
        <f t="shared" si="469"/>
        <v>1</v>
      </c>
      <c r="BC281">
        <f t="shared" si="470"/>
        <v>7.3894304830148819E-2</v>
      </c>
      <c r="BD281">
        <f t="shared" si="471"/>
        <v>1.6040940177805054</v>
      </c>
      <c r="BE281">
        <f t="shared" si="472"/>
        <v>-0.12222152900771403</v>
      </c>
      <c r="BF281">
        <f t="shared" si="473"/>
        <v>1.9428132568574878</v>
      </c>
      <c r="BG281">
        <f t="shared" si="474"/>
        <v>91.500499037683994</v>
      </c>
      <c r="BH281">
        <f t="shared" si="475"/>
        <v>0.65555204500364883</v>
      </c>
      <c r="BI281">
        <f t="shared" si="476"/>
        <v>271.50049903768399</v>
      </c>
      <c r="BJ281">
        <f t="shared" si="477"/>
        <v>271</v>
      </c>
      <c r="BK281">
        <f t="shared" si="478"/>
        <v>30</v>
      </c>
      <c r="BL281">
        <f t="shared" si="479"/>
        <v>1</v>
      </c>
      <c r="BM281">
        <f t="shared" si="480"/>
        <v>-20.600580888565851</v>
      </c>
      <c r="BN281" t="str">
        <f t="shared" si="481"/>
        <v>NEGATIF</v>
      </c>
      <c r="BO281">
        <f t="shared" si="482"/>
        <v>20</v>
      </c>
      <c r="BP281">
        <f t="shared" si="483"/>
        <v>36</v>
      </c>
      <c r="BQ281">
        <f t="shared" si="484"/>
        <v>2</v>
      </c>
    </row>
    <row r="282" spans="1:69">
      <c r="A282">
        <f t="shared" si="487"/>
        <v>-7.0027777777777782</v>
      </c>
      <c r="B282">
        <f t="shared" si="490"/>
        <v>111.315</v>
      </c>
      <c r="C282">
        <f>INT(G3/15)</f>
        <v>7</v>
      </c>
      <c r="D282">
        <f>L3</f>
        <v>2014</v>
      </c>
      <c r="E282">
        <f>L2</f>
        <v>3</v>
      </c>
      <c r="F282">
        <f>L4+1</f>
        <v>31</v>
      </c>
      <c r="H282">
        <v>19</v>
      </c>
      <c r="I282">
        <v>15</v>
      </c>
      <c r="J282">
        <f t="shared" si="432"/>
        <v>19.25</v>
      </c>
      <c r="L282">
        <f t="shared" si="433"/>
        <v>20</v>
      </c>
      <c r="M282">
        <f t="shared" si="434"/>
        <v>-13</v>
      </c>
      <c r="N282">
        <f t="shared" si="435"/>
        <v>2456748.010416667</v>
      </c>
      <c r="O282">
        <f t="shared" si="431"/>
        <v>7.9452092914123363E-4</v>
      </c>
      <c r="P282">
        <f t="shared" si="488"/>
        <v>2456748.011211188</v>
      </c>
      <c r="Q282">
        <f t="shared" si="489"/>
        <v>0.14245068340008335</v>
      </c>
      <c r="R282">
        <f t="shared" si="485"/>
        <v>8.8003309390824143</v>
      </c>
      <c r="S282">
        <f t="shared" si="436"/>
        <v>85.618416988975696</v>
      </c>
      <c r="T282">
        <f t="shared" si="437"/>
        <v>1.9110621859158738</v>
      </c>
      <c r="U282">
        <f t="shared" si="438"/>
        <v>0.15359475015211266</v>
      </c>
      <c r="V282">
        <f t="shared" si="439"/>
        <v>1.4943232768030754</v>
      </c>
      <c r="W282">
        <f t="shared" si="440"/>
        <v>1.6702617071297197E-2</v>
      </c>
      <c r="X282">
        <f t="shared" si="441"/>
        <v>10.711393124998288</v>
      </c>
      <c r="Y282">
        <f t="shared" si="442"/>
        <v>87.529479174891563</v>
      </c>
      <c r="Z282">
        <f t="shared" si="443"/>
        <v>1.5276776041576674</v>
      </c>
      <c r="AA282">
        <f t="shared" si="444"/>
        <v>209.5254879741187</v>
      </c>
      <c r="AB282">
        <f t="shared" si="445"/>
        <v>3.6569096319961547</v>
      </c>
      <c r="AC282">
        <f t="shared" si="446"/>
        <v>23.437438657096447</v>
      </c>
      <c r="AD282">
        <f t="shared" si="447"/>
        <v>-2.0727610062571756E-3</v>
      </c>
      <c r="AE282">
        <f t="shared" si="448"/>
        <v>23.43536589609019</v>
      </c>
      <c r="AF282">
        <f t="shared" si="449"/>
        <v>2456747.5</v>
      </c>
      <c r="AG282">
        <f t="shared" si="450"/>
        <v>0.14243668720054756</v>
      </c>
      <c r="AH282">
        <f t="shared" si="451"/>
        <v>12.552736623304554</v>
      </c>
      <c r="AI282">
        <f t="shared" si="452"/>
        <v>0.8362760128420561</v>
      </c>
      <c r="AJ282">
        <f t="shared" si="453"/>
        <v>0.40902429629636511</v>
      </c>
      <c r="AK282">
        <f t="shared" si="454"/>
        <v>8.2572760128420555</v>
      </c>
      <c r="AL282">
        <f t="shared" si="486"/>
        <v>114.01636999969118</v>
      </c>
      <c r="AM282">
        <f t="shared" si="455"/>
        <v>1.9899610576666973</v>
      </c>
      <c r="AN282">
        <f t="shared" si="456"/>
        <v>0.99900278589950064</v>
      </c>
      <c r="AO282" t="s">
        <v>137</v>
      </c>
      <c r="AP282">
        <f t="shared" si="457"/>
        <v>10.708058760088305</v>
      </c>
      <c r="AQ282">
        <f t="shared" si="458"/>
        <v>10</v>
      </c>
      <c r="AR282">
        <f t="shared" si="459"/>
        <v>42</v>
      </c>
      <c r="AS282">
        <f t="shared" si="460"/>
        <v>29</v>
      </c>
      <c r="AT282">
        <f t="shared" si="461"/>
        <v>0.18689088186056249</v>
      </c>
      <c r="AU282">
        <f t="shared" si="462"/>
        <v>9.8427701929396498</v>
      </c>
      <c r="AV282" s="18">
        <f t="shared" si="463"/>
        <v>0.65618467952931003</v>
      </c>
      <c r="AW282">
        <f t="shared" si="464"/>
        <v>0.17178874738395442</v>
      </c>
      <c r="AX282">
        <f t="shared" si="465"/>
        <v>4.2378626268102249</v>
      </c>
      <c r="AY282" t="str">
        <f t="shared" si="466"/>
        <v>POSITIF</v>
      </c>
      <c r="AZ282">
        <f t="shared" si="467"/>
        <v>4</v>
      </c>
      <c r="BA282">
        <f t="shared" si="468"/>
        <v>14</v>
      </c>
      <c r="BB282">
        <f t="shared" si="469"/>
        <v>16</v>
      </c>
      <c r="BC282">
        <f t="shared" si="470"/>
        <v>7.3964656085054148E-2</v>
      </c>
      <c r="BD282">
        <f t="shared" si="471"/>
        <v>1.5969849754254888</v>
      </c>
      <c r="BE282">
        <f t="shared" si="472"/>
        <v>-0.12222152900771403</v>
      </c>
      <c r="BF282">
        <f t="shared" si="473"/>
        <v>1.9428132568574878</v>
      </c>
      <c r="BG282">
        <f t="shared" si="474"/>
        <v>91.088898417178399</v>
      </c>
      <c r="BH282">
        <f t="shared" si="475"/>
        <v>0.65618467952931003</v>
      </c>
      <c r="BI282">
        <f t="shared" si="476"/>
        <v>271.08889841717837</v>
      </c>
      <c r="BJ282">
        <f t="shared" si="477"/>
        <v>271</v>
      </c>
      <c r="BK282">
        <f t="shared" si="478"/>
        <v>5</v>
      </c>
      <c r="BL282">
        <f t="shared" si="479"/>
        <v>20</v>
      </c>
      <c r="BM282">
        <f t="shared" si="480"/>
        <v>-24.32213371643547</v>
      </c>
      <c r="BN282" t="str">
        <f t="shared" si="481"/>
        <v>NEGATIF</v>
      </c>
      <c r="BO282">
        <f t="shared" si="482"/>
        <v>24</v>
      </c>
      <c r="BP282">
        <f t="shared" si="483"/>
        <v>19</v>
      </c>
      <c r="BQ282">
        <f t="shared" si="484"/>
        <v>19</v>
      </c>
    </row>
    <row r="283" spans="1:69">
      <c r="A283">
        <f t="shared" si="487"/>
        <v>-7.0027777777777782</v>
      </c>
      <c r="B283">
        <f t="shared" si="490"/>
        <v>111.315</v>
      </c>
      <c r="C283">
        <f>INT(G3/15)</f>
        <v>7</v>
      </c>
      <c r="D283">
        <f>L3</f>
        <v>2014</v>
      </c>
      <c r="E283">
        <f>L2</f>
        <v>3</v>
      </c>
      <c r="F283">
        <f>L4+1</f>
        <v>31</v>
      </c>
      <c r="H283">
        <v>19</v>
      </c>
      <c r="I283">
        <v>30</v>
      </c>
      <c r="J283">
        <f t="shared" si="432"/>
        <v>19.5</v>
      </c>
      <c r="L283">
        <f t="shared" si="433"/>
        <v>20</v>
      </c>
      <c r="M283">
        <f t="shared" si="434"/>
        <v>-13</v>
      </c>
      <c r="N283">
        <f t="shared" si="435"/>
        <v>2456748.0208333335</v>
      </c>
      <c r="O283">
        <f t="shared" si="431"/>
        <v>7.9452092914123363E-4</v>
      </c>
      <c r="P283">
        <f t="shared" si="488"/>
        <v>2456748.0216278546</v>
      </c>
      <c r="Q283">
        <f t="shared" si="489"/>
        <v>0.14245096859286943</v>
      </c>
      <c r="R283">
        <f t="shared" si="485"/>
        <v>8.8105980989230375</v>
      </c>
      <c r="S283">
        <f t="shared" si="436"/>
        <v>85.62868365842678</v>
      </c>
      <c r="T283">
        <f t="shared" si="437"/>
        <v>1.9110812695100643</v>
      </c>
      <c r="U283">
        <f t="shared" si="438"/>
        <v>0.15377394589616006</v>
      </c>
      <c r="V283">
        <f t="shared" si="439"/>
        <v>1.4945024639882107</v>
      </c>
      <c r="W283">
        <f t="shared" si="440"/>
        <v>1.6702617059319101E-2</v>
      </c>
      <c r="X283">
        <f t="shared" si="441"/>
        <v>10.721679368433101</v>
      </c>
      <c r="Y283">
        <f t="shared" si="442"/>
        <v>87.539764927936844</v>
      </c>
      <c r="Z283">
        <f t="shared" si="443"/>
        <v>1.5278571244143546</v>
      </c>
      <c r="AA283">
        <f t="shared" si="444"/>
        <v>209.52493637241005</v>
      </c>
      <c r="AB283">
        <f t="shared" si="445"/>
        <v>3.6569000047301792</v>
      </c>
      <c r="AC283">
        <f t="shared" si="446"/>
        <v>23.437438653387751</v>
      </c>
      <c r="AD283">
        <f t="shared" si="447"/>
        <v>-2.0727902991747801E-3</v>
      </c>
      <c r="AE283">
        <f t="shared" si="448"/>
        <v>23.435365863088577</v>
      </c>
      <c r="AF283">
        <f t="shared" si="449"/>
        <v>2456747.5</v>
      </c>
      <c r="AG283">
        <f t="shared" si="450"/>
        <v>0.14243668720054756</v>
      </c>
      <c r="AH283">
        <f t="shared" si="451"/>
        <v>12.552736623304554</v>
      </c>
      <c r="AI283">
        <f t="shared" si="452"/>
        <v>1.0869604901795533</v>
      </c>
      <c r="AJ283">
        <f t="shared" si="453"/>
        <v>0.40902429572037829</v>
      </c>
      <c r="AK283">
        <f t="shared" si="454"/>
        <v>8.5079604901795527</v>
      </c>
      <c r="AL283">
        <f t="shared" si="486"/>
        <v>117.76714760015825</v>
      </c>
      <c r="AM283">
        <f t="shared" si="455"/>
        <v>2.0554244763048999</v>
      </c>
      <c r="AN283">
        <f t="shared" si="456"/>
        <v>0.99900577645163946</v>
      </c>
      <c r="AO283" t="s">
        <v>137</v>
      </c>
      <c r="AP283">
        <f t="shared" si="457"/>
        <v>10.718344963480776</v>
      </c>
      <c r="AQ283">
        <f t="shared" si="458"/>
        <v>10</v>
      </c>
      <c r="AR283">
        <f t="shared" si="459"/>
        <v>43</v>
      </c>
      <c r="AS283">
        <f t="shared" si="460"/>
        <v>6</v>
      </c>
      <c r="AT283">
        <f t="shared" si="461"/>
        <v>0.18707040997729094</v>
      </c>
      <c r="AU283">
        <f t="shared" si="462"/>
        <v>9.8522597525350317</v>
      </c>
      <c r="AV283" s="18">
        <f t="shared" si="463"/>
        <v>0.6568173168356688</v>
      </c>
      <c r="AW283">
        <f t="shared" si="464"/>
        <v>0.17195437144345804</v>
      </c>
      <c r="AX283">
        <f t="shared" si="465"/>
        <v>4.2418933166497732</v>
      </c>
      <c r="AY283" t="str">
        <f t="shared" si="466"/>
        <v>POSITIF</v>
      </c>
      <c r="AZ283">
        <f t="shared" si="467"/>
        <v>4</v>
      </c>
      <c r="BA283">
        <f t="shared" si="468"/>
        <v>14</v>
      </c>
      <c r="BB283">
        <f t="shared" si="469"/>
        <v>30</v>
      </c>
      <c r="BC283">
        <f t="shared" si="470"/>
        <v>7.4035004893880943E-2</v>
      </c>
      <c r="BD283">
        <f t="shared" si="471"/>
        <v>1.5898011893944144</v>
      </c>
      <c r="BE283">
        <f t="shared" si="472"/>
        <v>-0.12222152900771403</v>
      </c>
      <c r="BF283">
        <f t="shared" si="473"/>
        <v>1.9428132568574878</v>
      </c>
      <c r="BG283">
        <f t="shared" si="474"/>
        <v>90.668937962635709</v>
      </c>
      <c r="BH283">
        <f t="shared" si="475"/>
        <v>0.6568173168356688</v>
      </c>
      <c r="BI283">
        <f t="shared" si="476"/>
        <v>270.66893796263571</v>
      </c>
      <c r="BJ283">
        <f t="shared" si="477"/>
        <v>270</v>
      </c>
      <c r="BK283">
        <f t="shared" si="478"/>
        <v>40</v>
      </c>
      <c r="BL283">
        <f t="shared" si="479"/>
        <v>8</v>
      </c>
      <c r="BM283">
        <f t="shared" si="480"/>
        <v>-28.044374502846232</v>
      </c>
      <c r="BN283" t="str">
        <f t="shared" si="481"/>
        <v>NEGATIF</v>
      </c>
      <c r="BO283">
        <f t="shared" si="482"/>
        <v>28</v>
      </c>
      <c r="BP283">
        <f t="shared" si="483"/>
        <v>2</v>
      </c>
      <c r="BQ283">
        <f t="shared" si="484"/>
        <v>39</v>
      </c>
    </row>
    <row r="284" spans="1:69">
      <c r="A284">
        <f t="shared" si="487"/>
        <v>-7.0027777777777782</v>
      </c>
      <c r="B284">
        <f t="shared" si="490"/>
        <v>111.315</v>
      </c>
      <c r="C284">
        <f>INT(G3/15)</f>
        <v>7</v>
      </c>
      <c r="D284">
        <f>L3</f>
        <v>2014</v>
      </c>
      <c r="E284">
        <f>L2</f>
        <v>3</v>
      </c>
      <c r="F284">
        <f>L4+1</f>
        <v>31</v>
      </c>
      <c r="H284">
        <v>19</v>
      </c>
      <c r="I284">
        <v>45</v>
      </c>
      <c r="J284">
        <f t="shared" si="432"/>
        <v>19.75</v>
      </c>
      <c r="L284">
        <f t="shared" si="433"/>
        <v>20</v>
      </c>
      <c r="M284">
        <f t="shared" si="434"/>
        <v>-13</v>
      </c>
      <c r="N284">
        <f t="shared" si="435"/>
        <v>2456748.03125</v>
      </c>
      <c r="O284">
        <f t="shared" si="431"/>
        <v>7.9452092914123363E-4</v>
      </c>
      <c r="P284">
        <f t="shared" si="488"/>
        <v>2456748.0320445211</v>
      </c>
      <c r="Q284">
        <f t="shared" si="489"/>
        <v>0.14245125378565551</v>
      </c>
      <c r="R284">
        <f t="shared" si="485"/>
        <v>8.8208652587636607</v>
      </c>
      <c r="S284">
        <f t="shared" si="436"/>
        <v>85.638950327878774</v>
      </c>
      <c r="T284">
        <f t="shared" si="437"/>
        <v>1.9111002915268265</v>
      </c>
      <c r="U284">
        <f t="shared" si="438"/>
        <v>0.15395314164020749</v>
      </c>
      <c r="V284">
        <f t="shared" si="439"/>
        <v>1.494681651173362</v>
      </c>
      <c r="W284">
        <f t="shared" si="440"/>
        <v>1.6702617047341002E-2</v>
      </c>
      <c r="X284">
        <f t="shared" si="441"/>
        <v>10.731965550290488</v>
      </c>
      <c r="Y284">
        <f t="shared" si="442"/>
        <v>87.550050619405596</v>
      </c>
      <c r="Z284">
        <f t="shared" si="443"/>
        <v>1.5280366435963286</v>
      </c>
      <c r="AA284">
        <f t="shared" si="444"/>
        <v>209.5243847707014</v>
      </c>
      <c r="AB284">
        <f t="shared" si="445"/>
        <v>3.6568903774642036</v>
      </c>
      <c r="AC284">
        <f t="shared" si="446"/>
        <v>23.437438649679056</v>
      </c>
      <c r="AD284">
        <f t="shared" si="447"/>
        <v>-2.0728196112690818E-3</v>
      </c>
      <c r="AE284">
        <f t="shared" si="448"/>
        <v>23.435365830067788</v>
      </c>
      <c r="AF284">
        <f t="shared" si="449"/>
        <v>2456747.5</v>
      </c>
      <c r="AG284">
        <f t="shared" si="450"/>
        <v>0.14243668720054756</v>
      </c>
      <c r="AH284">
        <f t="shared" si="451"/>
        <v>12.552736623304554</v>
      </c>
      <c r="AI284">
        <f t="shared" si="452"/>
        <v>1.3376449675170541</v>
      </c>
      <c r="AJ284">
        <f t="shared" si="453"/>
        <v>0.4090242951440568</v>
      </c>
      <c r="AK284">
        <f t="shared" si="454"/>
        <v>8.7586449675170535</v>
      </c>
      <c r="AL284">
        <f t="shared" si="486"/>
        <v>121.51792515840032</v>
      </c>
      <c r="AM284">
        <f t="shared" si="455"/>
        <v>2.1208878942061373</v>
      </c>
      <c r="AN284">
        <f t="shared" si="456"/>
        <v>0.99900876702684194</v>
      </c>
      <c r="AO284" t="s">
        <v>137</v>
      </c>
      <c r="AP284">
        <f t="shared" si="457"/>
        <v>10.728631105295603</v>
      </c>
      <c r="AQ284">
        <f t="shared" si="458"/>
        <v>10</v>
      </c>
      <c r="AR284">
        <f t="shared" si="459"/>
        <v>43</v>
      </c>
      <c r="AS284">
        <f t="shared" si="460"/>
        <v>43</v>
      </c>
      <c r="AT284">
        <f t="shared" si="461"/>
        <v>0.18724993701928672</v>
      </c>
      <c r="AU284">
        <f t="shared" si="462"/>
        <v>9.8617493543554797</v>
      </c>
      <c r="AV284" s="18">
        <f t="shared" si="463"/>
        <v>0.65744995695703201</v>
      </c>
      <c r="AW284">
        <f t="shared" si="464"/>
        <v>0.17211999623992813</v>
      </c>
      <c r="AX284">
        <f t="shared" si="465"/>
        <v>4.2459238664096359</v>
      </c>
      <c r="AY284" t="str">
        <f t="shared" si="466"/>
        <v>POSITIF</v>
      </c>
      <c r="AZ284">
        <f t="shared" si="467"/>
        <v>4</v>
      </c>
      <c r="BA284">
        <f t="shared" si="468"/>
        <v>14</v>
      </c>
      <c r="BB284">
        <f t="shared" si="469"/>
        <v>45</v>
      </c>
      <c r="BC284">
        <f t="shared" si="470"/>
        <v>7.4105351257856014E-2</v>
      </c>
      <c r="BD284">
        <f t="shared" si="471"/>
        <v>1.5824714967344724</v>
      </c>
      <c r="BE284">
        <f t="shared" si="472"/>
        <v>-0.12222152900771403</v>
      </c>
      <c r="BF284">
        <f t="shared" si="473"/>
        <v>1.9428132568574878</v>
      </c>
      <c r="BG284">
        <f t="shared" si="474"/>
        <v>90.235869506994234</v>
      </c>
      <c r="BH284">
        <f t="shared" si="475"/>
        <v>0.65744995695703201</v>
      </c>
      <c r="BI284">
        <f t="shared" si="476"/>
        <v>270.23586950699422</v>
      </c>
      <c r="BJ284">
        <f t="shared" si="477"/>
        <v>270</v>
      </c>
      <c r="BK284">
        <f t="shared" si="478"/>
        <v>14</v>
      </c>
      <c r="BL284">
        <f t="shared" si="479"/>
        <v>9</v>
      </c>
      <c r="BM284">
        <f t="shared" si="480"/>
        <v>-31.767121444041724</v>
      </c>
      <c r="BN284" t="str">
        <f t="shared" si="481"/>
        <v>NEGATIF</v>
      </c>
      <c r="BO284">
        <f t="shared" si="482"/>
        <v>31</v>
      </c>
      <c r="BP284">
        <f t="shared" si="483"/>
        <v>46</v>
      </c>
      <c r="BQ284">
        <f t="shared" si="484"/>
        <v>1</v>
      </c>
    </row>
    <row r="285" spans="1:69">
      <c r="A285">
        <f t="shared" si="487"/>
        <v>-7.0027777777777782</v>
      </c>
      <c r="B285">
        <f t="shared" si="490"/>
        <v>111.315</v>
      </c>
      <c r="C285">
        <f>INT(G3/15)</f>
        <v>7</v>
      </c>
      <c r="D285">
        <f>L3</f>
        <v>2014</v>
      </c>
      <c r="E285">
        <f>L2</f>
        <v>3</v>
      </c>
      <c r="F285">
        <f>L4+1</f>
        <v>31</v>
      </c>
      <c r="H285">
        <v>20</v>
      </c>
      <c r="I285">
        <v>0</v>
      </c>
      <c r="J285">
        <f t="shared" si="432"/>
        <v>20</v>
      </c>
      <c r="L285">
        <f t="shared" si="433"/>
        <v>20</v>
      </c>
      <c r="M285">
        <f t="shared" si="434"/>
        <v>-13</v>
      </c>
      <c r="N285">
        <f t="shared" si="435"/>
        <v>2456748.041666667</v>
      </c>
      <c r="O285">
        <f t="shared" si="431"/>
        <v>7.9452092914123363E-4</v>
      </c>
      <c r="P285">
        <f t="shared" si="488"/>
        <v>2456748.042461188</v>
      </c>
      <c r="Q285">
        <f t="shared" si="489"/>
        <v>0.14245153897845433</v>
      </c>
      <c r="R285">
        <f t="shared" si="485"/>
        <v>8.8311324190626692</v>
      </c>
      <c r="S285">
        <f t="shared" si="436"/>
        <v>85.649216997788244</v>
      </c>
      <c r="T285">
        <f t="shared" si="437"/>
        <v>1.9111192519670805</v>
      </c>
      <c r="U285">
        <f t="shared" si="438"/>
        <v>0.15413233739225524</v>
      </c>
      <c r="V285">
        <f t="shared" si="439"/>
        <v>1.4948608383664976</v>
      </c>
      <c r="W285">
        <f t="shared" si="440"/>
        <v>1.6702617035362907E-2</v>
      </c>
      <c r="X285">
        <f t="shared" si="441"/>
        <v>10.74225167102975</v>
      </c>
      <c r="Y285">
        <f t="shared" si="442"/>
        <v>87.560336249755323</v>
      </c>
      <c r="Z285">
        <f t="shared" si="443"/>
        <v>1.5282161617115744</v>
      </c>
      <c r="AA285">
        <f t="shared" si="444"/>
        <v>209.52383316896814</v>
      </c>
      <c r="AB285">
        <f t="shared" si="445"/>
        <v>3.6568807501977987</v>
      </c>
      <c r="AC285">
        <f t="shared" si="446"/>
        <v>23.43743864597036</v>
      </c>
      <c r="AD285">
        <f t="shared" si="447"/>
        <v>-2.0728489425391825E-3</v>
      </c>
      <c r="AE285">
        <f t="shared" si="448"/>
        <v>23.435365797027821</v>
      </c>
      <c r="AF285">
        <f t="shared" si="449"/>
        <v>2456747.5</v>
      </c>
      <c r="AG285">
        <f t="shared" si="450"/>
        <v>0.14243668720054756</v>
      </c>
      <c r="AH285">
        <f t="shared" si="451"/>
        <v>12.552736623304554</v>
      </c>
      <c r="AI285">
        <f t="shared" si="452"/>
        <v>1.5883294448545513</v>
      </c>
      <c r="AJ285">
        <f t="shared" si="453"/>
        <v>0.40902429456740058</v>
      </c>
      <c r="AK285">
        <f t="shared" si="454"/>
        <v>9.0093294448545507</v>
      </c>
      <c r="AL285">
        <f t="shared" si="486"/>
        <v>125.26870267390269</v>
      </c>
      <c r="AM285">
        <f t="shared" si="455"/>
        <v>2.1863513113614266</v>
      </c>
      <c r="AN285">
        <f t="shared" si="456"/>
        <v>0.99901175762514516</v>
      </c>
      <c r="AO285" t="s">
        <v>137</v>
      </c>
      <c r="AP285">
        <f t="shared" si="457"/>
        <v>10.738917185992086</v>
      </c>
      <c r="AQ285">
        <f t="shared" si="458"/>
        <v>10</v>
      </c>
      <c r="AR285">
        <f t="shared" si="459"/>
        <v>44</v>
      </c>
      <c r="AS285">
        <f t="shared" si="460"/>
        <v>20</v>
      </c>
      <c r="AT285">
        <f t="shared" si="461"/>
        <v>0.1874294629945662</v>
      </c>
      <c r="AU285">
        <f t="shared" si="462"/>
        <v>9.8712389989155724</v>
      </c>
      <c r="AV285" s="18">
        <f t="shared" si="463"/>
        <v>0.65808259992770479</v>
      </c>
      <c r="AW285">
        <f t="shared" si="464"/>
        <v>0.17228562178234572</v>
      </c>
      <c r="AX285">
        <f t="shared" si="465"/>
        <v>4.2499542761600804</v>
      </c>
      <c r="AY285" t="str">
        <f t="shared" si="466"/>
        <v>POSITIF</v>
      </c>
      <c r="AZ285">
        <f t="shared" si="467"/>
        <v>4</v>
      </c>
      <c r="BA285">
        <f t="shared" si="468"/>
        <v>14</v>
      </c>
      <c r="BB285">
        <f t="shared" si="469"/>
        <v>59</v>
      </c>
      <c r="BC285">
        <f t="shared" si="470"/>
        <v>7.4175695178205756E-2</v>
      </c>
      <c r="BD285">
        <f t="shared" si="471"/>
        <v>1.5749130262970017</v>
      </c>
      <c r="BE285">
        <f t="shared" si="472"/>
        <v>-0.12222152900771403</v>
      </c>
      <c r="BF285">
        <f t="shared" si="473"/>
        <v>1.9428132568574878</v>
      </c>
      <c r="BG285">
        <f t="shared" si="474"/>
        <v>89.783963921509056</v>
      </c>
      <c r="BH285">
        <f t="shared" si="475"/>
        <v>0.65808259992770479</v>
      </c>
      <c r="BI285">
        <f t="shared" si="476"/>
        <v>269.78396392150904</v>
      </c>
      <c r="BJ285">
        <f t="shared" si="477"/>
        <v>269</v>
      </c>
      <c r="BK285">
        <f t="shared" si="478"/>
        <v>47</v>
      </c>
      <c r="BL285">
        <f t="shared" si="479"/>
        <v>2</v>
      </c>
      <c r="BM285">
        <f t="shared" si="480"/>
        <v>-35.490186230512521</v>
      </c>
      <c r="BN285" t="str">
        <f t="shared" si="481"/>
        <v>NEGATIF</v>
      </c>
      <c r="BO285">
        <f t="shared" si="482"/>
        <v>35</v>
      </c>
      <c r="BP285">
        <f t="shared" si="483"/>
        <v>29</v>
      </c>
      <c r="BQ285">
        <f t="shared" si="484"/>
        <v>24</v>
      </c>
    </row>
    <row r="286" spans="1:69">
      <c r="A286">
        <f t="shared" si="487"/>
        <v>-7.0027777777777782</v>
      </c>
      <c r="B286">
        <f t="shared" si="490"/>
        <v>111.315</v>
      </c>
      <c r="C286">
        <f>INT(G3/15)</f>
        <v>7</v>
      </c>
      <c r="D286">
        <f>L3</f>
        <v>2014</v>
      </c>
      <c r="E286">
        <f>L2</f>
        <v>3</v>
      </c>
      <c r="F286">
        <f>L4+1</f>
        <v>31</v>
      </c>
      <c r="H286">
        <v>20</v>
      </c>
      <c r="I286">
        <v>15</v>
      </c>
      <c r="J286">
        <f t="shared" si="432"/>
        <v>20.25</v>
      </c>
      <c r="L286">
        <f t="shared" si="433"/>
        <v>20</v>
      </c>
      <c r="M286">
        <f t="shared" si="434"/>
        <v>-13</v>
      </c>
      <c r="N286">
        <f t="shared" si="435"/>
        <v>2456748.0520833335</v>
      </c>
      <c r="O286">
        <f t="shared" si="431"/>
        <v>7.9452092914123363E-4</v>
      </c>
      <c r="P286">
        <f t="shared" si="488"/>
        <v>2456748.0528778546</v>
      </c>
      <c r="Q286">
        <f t="shared" si="489"/>
        <v>0.14245182417124042</v>
      </c>
      <c r="R286">
        <f t="shared" si="485"/>
        <v>8.8413995789023829</v>
      </c>
      <c r="S286">
        <f t="shared" si="436"/>
        <v>85.659483667239328</v>
      </c>
      <c r="T286">
        <f t="shared" si="437"/>
        <v>1.9111381508292145</v>
      </c>
      <c r="U286">
        <f t="shared" si="438"/>
        <v>0.15431153313628676</v>
      </c>
      <c r="V286">
        <f t="shared" si="439"/>
        <v>1.495040025551633</v>
      </c>
      <c r="W286">
        <f t="shared" si="440"/>
        <v>1.6702617023384807E-2</v>
      </c>
      <c r="X286">
        <f t="shared" si="441"/>
        <v>10.752537729731598</v>
      </c>
      <c r="Y286">
        <f t="shared" si="442"/>
        <v>87.570621818068545</v>
      </c>
      <c r="Z286">
        <f t="shared" si="443"/>
        <v>1.5283956787440789</v>
      </c>
      <c r="AA286">
        <f t="shared" si="444"/>
        <v>209.52328156725949</v>
      </c>
      <c r="AB286">
        <f t="shared" si="445"/>
        <v>3.6568711229318231</v>
      </c>
      <c r="AC286">
        <f t="shared" si="446"/>
        <v>23.437438642261668</v>
      </c>
      <c r="AD286">
        <f t="shared" si="447"/>
        <v>-2.0728782929802514E-3</v>
      </c>
      <c r="AE286">
        <f t="shared" si="448"/>
        <v>23.435365763968687</v>
      </c>
      <c r="AF286">
        <f t="shared" si="449"/>
        <v>2456747.5</v>
      </c>
      <c r="AG286">
        <f t="shared" si="450"/>
        <v>0.14243668720054756</v>
      </c>
      <c r="AH286">
        <f t="shared" si="451"/>
        <v>12.552736623304554</v>
      </c>
      <c r="AI286">
        <f t="shared" si="452"/>
        <v>1.8390139221920521</v>
      </c>
      <c r="AJ286">
        <f t="shared" si="453"/>
        <v>0.40902429399040985</v>
      </c>
      <c r="AK286">
        <f t="shared" si="454"/>
        <v>9.2600139221920514</v>
      </c>
      <c r="AL286">
        <f t="shared" si="486"/>
        <v>129.01948014742274</v>
      </c>
      <c r="AM286">
        <f t="shared" si="455"/>
        <v>2.2518147277839859</v>
      </c>
      <c r="AN286">
        <f t="shared" si="456"/>
        <v>0.9990147482461853</v>
      </c>
      <c r="AO286" t="s">
        <v>137</v>
      </c>
      <c r="AP286">
        <f t="shared" si="457"/>
        <v>10.749203204650938</v>
      </c>
      <c r="AQ286">
        <f t="shared" si="458"/>
        <v>10</v>
      </c>
      <c r="AR286">
        <f t="shared" si="459"/>
        <v>44</v>
      </c>
      <c r="AS286">
        <f t="shared" si="460"/>
        <v>57</v>
      </c>
      <c r="AT286">
        <f t="shared" si="461"/>
        <v>0.18760898788708472</v>
      </c>
      <c r="AU286">
        <f t="shared" si="462"/>
        <v>9.8807286854580383</v>
      </c>
      <c r="AV286" s="18">
        <f t="shared" si="463"/>
        <v>0.65871524569720252</v>
      </c>
      <c r="AW286">
        <f t="shared" si="464"/>
        <v>0.17245124805749393</v>
      </c>
      <c r="AX286">
        <f t="shared" si="465"/>
        <v>4.2539845454312006</v>
      </c>
      <c r="AY286" t="str">
        <f t="shared" si="466"/>
        <v>POSITIF</v>
      </c>
      <c r="AZ286">
        <f t="shared" si="467"/>
        <v>4</v>
      </c>
      <c r="BA286">
        <f t="shared" si="468"/>
        <v>15</v>
      </c>
      <c r="BB286">
        <f t="shared" si="469"/>
        <v>14</v>
      </c>
      <c r="BC286">
        <f t="shared" si="470"/>
        <v>7.4246036646728755E-2</v>
      </c>
      <c r="BD286">
        <f t="shared" si="471"/>
        <v>1.5670257859221326</v>
      </c>
      <c r="BE286">
        <f t="shared" si="472"/>
        <v>-0.12222152900771403</v>
      </c>
      <c r="BF286">
        <f t="shared" si="473"/>
        <v>1.9428132568574878</v>
      </c>
      <c r="BG286">
        <f t="shared" si="474"/>
        <v>89.306066042369821</v>
      </c>
      <c r="BH286">
        <f t="shared" si="475"/>
        <v>0.65871524569720252</v>
      </c>
      <c r="BI286">
        <f t="shared" si="476"/>
        <v>269.30606604236982</v>
      </c>
      <c r="BJ286">
        <f t="shared" si="477"/>
        <v>269</v>
      </c>
      <c r="BK286">
        <f t="shared" si="478"/>
        <v>18</v>
      </c>
      <c r="BL286">
        <f t="shared" si="479"/>
        <v>21</v>
      </c>
      <c r="BM286">
        <f t="shared" si="480"/>
        <v>-39.213365329441324</v>
      </c>
      <c r="BN286" t="str">
        <f t="shared" si="481"/>
        <v>NEGATIF</v>
      </c>
      <c r="BO286">
        <f t="shared" si="482"/>
        <v>39</v>
      </c>
      <c r="BP286">
        <f t="shared" si="483"/>
        <v>12</v>
      </c>
      <c r="BQ286">
        <f t="shared" si="484"/>
        <v>48</v>
      </c>
    </row>
    <row r="287" spans="1:69">
      <c r="A287">
        <f t="shared" si="487"/>
        <v>-7.0027777777777782</v>
      </c>
      <c r="B287">
        <f t="shared" si="490"/>
        <v>111.315</v>
      </c>
      <c r="C287">
        <f>INT(G3/15)</f>
        <v>7</v>
      </c>
      <c r="D287">
        <f>L3</f>
        <v>2014</v>
      </c>
      <c r="E287">
        <f>L2</f>
        <v>3</v>
      </c>
      <c r="F287">
        <f>L4+1</f>
        <v>31</v>
      </c>
      <c r="H287">
        <v>20</v>
      </c>
      <c r="I287">
        <v>30</v>
      </c>
      <c r="J287">
        <f t="shared" si="432"/>
        <v>20.5</v>
      </c>
      <c r="L287">
        <f t="shared" si="433"/>
        <v>20</v>
      </c>
      <c r="M287">
        <f t="shared" si="434"/>
        <v>-13</v>
      </c>
      <c r="N287">
        <f t="shared" si="435"/>
        <v>2456748.0625</v>
      </c>
      <c r="O287">
        <f t="shared" si="431"/>
        <v>7.9452092914123363E-4</v>
      </c>
      <c r="P287">
        <f t="shared" si="488"/>
        <v>2456748.0632945211</v>
      </c>
      <c r="Q287">
        <f t="shared" si="489"/>
        <v>0.1424521093640265</v>
      </c>
      <c r="R287">
        <f t="shared" si="485"/>
        <v>8.8516667387430061</v>
      </c>
      <c r="S287">
        <f t="shared" si="436"/>
        <v>85.669750336691322</v>
      </c>
      <c r="T287">
        <f t="shared" si="437"/>
        <v>1.9111569881141595</v>
      </c>
      <c r="U287">
        <f t="shared" si="438"/>
        <v>0.15449072888033416</v>
      </c>
      <c r="V287">
        <f t="shared" si="439"/>
        <v>1.4952192127367843</v>
      </c>
      <c r="W287">
        <f t="shared" si="440"/>
        <v>1.6702617011406712E-2</v>
      </c>
      <c r="X287">
        <f t="shared" si="441"/>
        <v>10.762823726857166</v>
      </c>
      <c r="Y287">
        <f t="shared" si="442"/>
        <v>87.58090732480548</v>
      </c>
      <c r="Z287">
        <f t="shared" si="443"/>
        <v>1.5285751947018744</v>
      </c>
      <c r="AA287">
        <f t="shared" si="444"/>
        <v>209.52272996555084</v>
      </c>
      <c r="AB287">
        <f t="shared" si="445"/>
        <v>3.6568614956658476</v>
      </c>
      <c r="AC287">
        <f t="shared" si="446"/>
        <v>23.437438638552972</v>
      </c>
      <c r="AD287">
        <f t="shared" si="447"/>
        <v>-2.0729076625913864E-3</v>
      </c>
      <c r="AE287">
        <f t="shared" si="448"/>
        <v>23.435365730890382</v>
      </c>
      <c r="AF287">
        <f t="shared" si="449"/>
        <v>2456747.5</v>
      </c>
      <c r="AG287">
        <f t="shared" si="450"/>
        <v>0.14243668720054756</v>
      </c>
      <c r="AH287">
        <f t="shared" si="451"/>
        <v>12.552736623304554</v>
      </c>
      <c r="AI287">
        <f t="shared" si="452"/>
        <v>2.0896983995295528</v>
      </c>
      <c r="AJ287">
        <f t="shared" si="453"/>
        <v>0.40902429341308455</v>
      </c>
      <c r="AK287">
        <f t="shared" si="454"/>
        <v>9.5106983995295522</v>
      </c>
      <c r="AL287">
        <f t="shared" si="486"/>
        <v>132.77025757844413</v>
      </c>
      <c r="AM287">
        <f t="shared" si="455"/>
        <v>2.3172781434648035</v>
      </c>
      <c r="AN287">
        <f t="shared" si="456"/>
        <v>0.99901773888999967</v>
      </c>
      <c r="AO287" t="s">
        <v>137</v>
      </c>
      <c r="AP287">
        <f t="shared" si="457"/>
        <v>10.75948916173329</v>
      </c>
      <c r="AQ287">
        <f t="shared" si="458"/>
        <v>10</v>
      </c>
      <c r="AR287">
        <f t="shared" si="459"/>
        <v>45</v>
      </c>
      <c r="AS287">
        <f t="shared" si="460"/>
        <v>34</v>
      </c>
      <c r="AT287">
        <f t="shared" si="461"/>
        <v>0.18778851170489058</v>
      </c>
      <c r="AU287">
        <f t="shared" si="462"/>
        <v>9.890218414499131</v>
      </c>
      <c r="AV287" s="18">
        <f t="shared" si="463"/>
        <v>0.65934789429994212</v>
      </c>
      <c r="AW287">
        <f t="shared" si="464"/>
        <v>0.17261687507438311</v>
      </c>
      <c r="AX287">
        <f t="shared" si="465"/>
        <v>4.2580146742939897</v>
      </c>
      <c r="AY287" t="str">
        <f t="shared" si="466"/>
        <v>POSITIF</v>
      </c>
      <c r="AZ287">
        <f t="shared" si="467"/>
        <v>4</v>
      </c>
      <c r="BA287">
        <f t="shared" si="468"/>
        <v>15</v>
      </c>
      <c r="BB287">
        <f t="shared" si="469"/>
        <v>28</v>
      </c>
      <c r="BC287">
        <f t="shared" si="470"/>
        <v>7.4316375664664078E-2</v>
      </c>
      <c r="BD287">
        <f t="shared" si="471"/>
        <v>1.5586848944428551</v>
      </c>
      <c r="BE287">
        <f t="shared" si="472"/>
        <v>-0.12222152900771403</v>
      </c>
      <c r="BF287">
        <f t="shared" si="473"/>
        <v>1.9428132568574878</v>
      </c>
      <c r="BG287">
        <f t="shared" si="474"/>
        <v>88.792931433841758</v>
      </c>
      <c r="BH287">
        <f t="shared" si="475"/>
        <v>0.65934789429994212</v>
      </c>
      <c r="BI287">
        <f t="shared" si="476"/>
        <v>268.79293143384177</v>
      </c>
      <c r="BJ287">
        <f t="shared" si="477"/>
        <v>268</v>
      </c>
      <c r="BK287">
        <f t="shared" si="478"/>
        <v>47</v>
      </c>
      <c r="BL287">
        <f t="shared" si="479"/>
        <v>34</v>
      </c>
      <c r="BM287">
        <f t="shared" si="480"/>
        <v>-42.93642830274247</v>
      </c>
      <c r="BN287" t="str">
        <f t="shared" si="481"/>
        <v>NEGATIF</v>
      </c>
      <c r="BO287">
        <f t="shared" si="482"/>
        <v>42</v>
      </c>
      <c r="BP287">
        <f t="shared" si="483"/>
        <v>56</v>
      </c>
      <c r="BQ287">
        <f t="shared" si="484"/>
        <v>11</v>
      </c>
    </row>
    <row r="288" spans="1:69">
      <c r="A288">
        <f t="shared" si="487"/>
        <v>-7.0027777777777782</v>
      </c>
      <c r="B288">
        <f t="shared" si="490"/>
        <v>111.315</v>
      </c>
      <c r="C288">
        <f>INT(G3/15)</f>
        <v>7</v>
      </c>
      <c r="D288">
        <f>L3</f>
        <v>2014</v>
      </c>
      <c r="E288">
        <f>L2</f>
        <v>3</v>
      </c>
      <c r="F288">
        <f>L4+1</f>
        <v>31</v>
      </c>
      <c r="H288">
        <v>20</v>
      </c>
      <c r="I288">
        <v>45</v>
      </c>
      <c r="J288">
        <f t="shared" si="432"/>
        <v>20.75</v>
      </c>
      <c r="L288">
        <f t="shared" si="433"/>
        <v>20</v>
      </c>
      <c r="M288">
        <f t="shared" si="434"/>
        <v>-13</v>
      </c>
      <c r="N288">
        <f t="shared" si="435"/>
        <v>2456748.072916667</v>
      </c>
      <c r="O288">
        <f t="shared" si="431"/>
        <v>7.9452092914123363E-4</v>
      </c>
      <c r="P288">
        <f t="shared" si="488"/>
        <v>2456748.073711188</v>
      </c>
      <c r="Q288">
        <f t="shared" si="489"/>
        <v>0.14245239455682532</v>
      </c>
      <c r="R288">
        <f t="shared" si="485"/>
        <v>8.8619338990420147</v>
      </c>
      <c r="S288">
        <f t="shared" si="436"/>
        <v>85.680017006600792</v>
      </c>
      <c r="T288">
        <f t="shared" si="437"/>
        <v>1.9111757638228328</v>
      </c>
      <c r="U288">
        <f t="shared" si="438"/>
        <v>0.15466992463238191</v>
      </c>
      <c r="V288">
        <f t="shared" si="439"/>
        <v>1.4953983999299199</v>
      </c>
      <c r="W288">
        <f t="shared" si="440"/>
        <v>1.6702616999428613E-2</v>
      </c>
      <c r="X288">
        <f t="shared" si="441"/>
        <v>10.773109662864847</v>
      </c>
      <c r="Y288">
        <f t="shared" si="442"/>
        <v>87.591192770423632</v>
      </c>
      <c r="Z288">
        <f t="shared" si="443"/>
        <v>1.5287547095929461</v>
      </c>
      <c r="AA288">
        <f t="shared" si="444"/>
        <v>209.52217836381752</v>
      </c>
      <c r="AB288">
        <f t="shared" si="445"/>
        <v>3.6568518683994413</v>
      </c>
      <c r="AC288">
        <f t="shared" si="446"/>
        <v>23.437438634844277</v>
      </c>
      <c r="AD288">
        <f t="shared" si="447"/>
        <v>-2.0729370513716825E-3</v>
      </c>
      <c r="AE288">
        <f t="shared" si="448"/>
        <v>23.435365697792903</v>
      </c>
      <c r="AF288">
        <f t="shared" si="449"/>
        <v>2456747.5</v>
      </c>
      <c r="AG288">
        <f t="shared" si="450"/>
        <v>0.14243668720054756</v>
      </c>
      <c r="AH288">
        <f t="shared" si="451"/>
        <v>12.552736623304554</v>
      </c>
      <c r="AI288">
        <f t="shared" si="452"/>
        <v>2.3403828768670536</v>
      </c>
      <c r="AJ288">
        <f t="shared" si="453"/>
        <v>0.40902429283542457</v>
      </c>
      <c r="AK288">
        <f t="shared" si="454"/>
        <v>9.761382876867053</v>
      </c>
      <c r="AL288">
        <f t="shared" si="486"/>
        <v>136.52103496645321</v>
      </c>
      <c r="AM288">
        <f t="shared" si="455"/>
        <v>2.382741558394915</v>
      </c>
      <c r="AN288">
        <f t="shared" si="456"/>
        <v>0.99902072955662502</v>
      </c>
      <c r="AO288" t="s">
        <v>137</v>
      </c>
      <c r="AP288">
        <f t="shared" si="457"/>
        <v>10.769775057697537</v>
      </c>
      <c r="AQ288">
        <f t="shared" si="458"/>
        <v>10</v>
      </c>
      <c r="AR288">
        <f t="shared" si="459"/>
        <v>46</v>
      </c>
      <c r="AS288">
        <f t="shared" si="460"/>
        <v>11</v>
      </c>
      <c r="AT288">
        <f t="shared" si="461"/>
        <v>0.18796803445598428</v>
      </c>
      <c r="AU288">
        <f t="shared" si="462"/>
        <v>9.8997081865525729</v>
      </c>
      <c r="AV288" s="18">
        <f t="shared" si="463"/>
        <v>0.65998054577017151</v>
      </c>
      <c r="AW288">
        <f t="shared" si="464"/>
        <v>0.17278250284197944</v>
      </c>
      <c r="AX288">
        <f t="shared" si="465"/>
        <v>4.2620446628183473</v>
      </c>
      <c r="AY288" t="str">
        <f t="shared" si="466"/>
        <v>POSITIF</v>
      </c>
      <c r="AZ288">
        <f t="shared" si="467"/>
        <v>4</v>
      </c>
      <c r="BA288">
        <f t="shared" si="468"/>
        <v>15</v>
      </c>
      <c r="BB288">
        <f t="shared" si="469"/>
        <v>43</v>
      </c>
      <c r="BC288">
        <f t="shared" si="470"/>
        <v>7.4386712233231705E-2</v>
      </c>
      <c r="BD288">
        <f t="shared" si="471"/>
        <v>1.5497290060181081</v>
      </c>
      <c r="BE288">
        <f t="shared" si="472"/>
        <v>-0.12222152900771403</v>
      </c>
      <c r="BF288">
        <f t="shared" si="473"/>
        <v>1.9428132568574878</v>
      </c>
      <c r="BG288">
        <f t="shared" si="474"/>
        <v>88.232200135568405</v>
      </c>
      <c r="BH288">
        <f t="shared" si="475"/>
        <v>0.65998054577017151</v>
      </c>
      <c r="BI288">
        <f t="shared" si="476"/>
        <v>268.23220013556841</v>
      </c>
      <c r="BJ288">
        <f t="shared" si="477"/>
        <v>268</v>
      </c>
      <c r="BK288">
        <f t="shared" si="478"/>
        <v>13</v>
      </c>
      <c r="BL288">
        <f t="shared" si="479"/>
        <v>55</v>
      </c>
      <c r="BM288">
        <f t="shared" si="480"/>
        <v>-46.659101153317536</v>
      </c>
      <c r="BN288" t="str">
        <f t="shared" si="481"/>
        <v>NEGATIF</v>
      </c>
      <c r="BO288">
        <f t="shared" si="482"/>
        <v>46</v>
      </c>
      <c r="BP288">
        <f t="shared" si="483"/>
        <v>39</v>
      </c>
      <c r="BQ288">
        <f t="shared" si="484"/>
        <v>32</v>
      </c>
    </row>
    <row r="289" spans="1:69">
      <c r="A289">
        <f t="shared" si="487"/>
        <v>-7.0027777777777782</v>
      </c>
      <c r="B289">
        <f t="shared" si="490"/>
        <v>111.315</v>
      </c>
      <c r="C289">
        <f>INT(G3/15)</f>
        <v>7</v>
      </c>
      <c r="D289">
        <f>L3</f>
        <v>2014</v>
      </c>
      <c r="E289">
        <f>L2</f>
        <v>3</v>
      </c>
      <c r="F289">
        <f>L4+1</f>
        <v>31</v>
      </c>
      <c r="H289">
        <v>21</v>
      </c>
      <c r="I289">
        <v>0</v>
      </c>
      <c r="J289">
        <f t="shared" si="432"/>
        <v>21</v>
      </c>
      <c r="L289">
        <f t="shared" si="433"/>
        <v>20</v>
      </c>
      <c r="M289">
        <f t="shared" si="434"/>
        <v>-13</v>
      </c>
      <c r="N289">
        <f t="shared" si="435"/>
        <v>2456748.0833333335</v>
      </c>
      <c r="O289">
        <f t="shared" si="431"/>
        <v>7.9452092914123363E-4</v>
      </c>
      <c r="P289">
        <f t="shared" si="488"/>
        <v>2456748.0841278546</v>
      </c>
      <c r="Q289">
        <f t="shared" si="489"/>
        <v>0.14245267974961137</v>
      </c>
      <c r="R289">
        <f t="shared" si="485"/>
        <v>8.8722010588817284</v>
      </c>
      <c r="S289">
        <f t="shared" si="436"/>
        <v>85.690283676050967</v>
      </c>
      <c r="T289">
        <f t="shared" si="437"/>
        <v>1.9111944779536438</v>
      </c>
      <c r="U289">
        <f t="shared" si="438"/>
        <v>0.15484912037641346</v>
      </c>
      <c r="V289">
        <f t="shared" si="439"/>
        <v>1.4955775871150394</v>
      </c>
      <c r="W289">
        <f t="shared" si="440"/>
        <v>1.6702616987450517E-2</v>
      </c>
      <c r="X289">
        <f t="shared" si="441"/>
        <v>10.783395536835371</v>
      </c>
      <c r="Y289">
        <f t="shared" si="442"/>
        <v>87.60147815400461</v>
      </c>
      <c r="Z289">
        <f t="shared" si="443"/>
        <v>1.5289342234012646</v>
      </c>
      <c r="AA289">
        <f t="shared" si="444"/>
        <v>209.52162676210892</v>
      </c>
      <c r="AB289">
        <f t="shared" si="445"/>
        <v>3.6568422411334667</v>
      </c>
      <c r="AC289">
        <f t="shared" si="446"/>
        <v>23.437438631135581</v>
      </c>
      <c r="AD289">
        <f t="shared" si="447"/>
        <v>-2.0729664593162932E-3</v>
      </c>
      <c r="AE289">
        <f t="shared" si="448"/>
        <v>23.435365664676265</v>
      </c>
      <c r="AF289">
        <f t="shared" si="449"/>
        <v>2456747.5</v>
      </c>
      <c r="AG289">
        <f t="shared" si="450"/>
        <v>0.14243668720054756</v>
      </c>
      <c r="AH289">
        <f t="shared" si="451"/>
        <v>12.552736623304554</v>
      </c>
      <c r="AI289">
        <f t="shared" si="452"/>
        <v>2.5910673542045544</v>
      </c>
      <c r="AJ289">
        <f t="shared" si="453"/>
        <v>0.4090242922574302</v>
      </c>
      <c r="AK289">
        <f t="shared" si="454"/>
        <v>10.012067354204554</v>
      </c>
      <c r="AL289">
        <f t="shared" si="486"/>
        <v>140.27181231220726</v>
      </c>
      <c r="AM289">
        <f t="shared" si="455"/>
        <v>2.4482049725875368</v>
      </c>
      <c r="AN289">
        <f t="shared" si="456"/>
        <v>0.9990237202456973</v>
      </c>
      <c r="AO289" t="s">
        <v>137</v>
      </c>
      <c r="AP289">
        <f t="shared" si="457"/>
        <v>10.780060891624409</v>
      </c>
      <c r="AQ289">
        <f t="shared" si="458"/>
        <v>10</v>
      </c>
      <c r="AR289">
        <f t="shared" si="459"/>
        <v>46</v>
      </c>
      <c r="AS289">
        <f t="shared" si="460"/>
        <v>48</v>
      </c>
      <c r="AT289">
        <f t="shared" si="461"/>
        <v>0.18814755612432155</v>
      </c>
      <c r="AU289">
        <f t="shared" si="462"/>
        <v>9.9091980008610552</v>
      </c>
      <c r="AV289" s="18">
        <f t="shared" si="463"/>
        <v>0.66061320005740365</v>
      </c>
      <c r="AW289">
        <f t="shared" si="464"/>
        <v>0.1729481313470653</v>
      </c>
      <c r="AX289">
        <f t="shared" si="465"/>
        <v>4.2660745105344198</v>
      </c>
      <c r="AY289" t="str">
        <f t="shared" si="466"/>
        <v>POSITIF</v>
      </c>
      <c r="AZ289">
        <f t="shared" si="467"/>
        <v>4</v>
      </c>
      <c r="BA289">
        <f t="shared" si="468"/>
        <v>15</v>
      </c>
      <c r="BB289">
        <f t="shared" si="469"/>
        <v>57</v>
      </c>
      <c r="BC289">
        <f t="shared" si="470"/>
        <v>7.4457046344231143E-2</v>
      </c>
      <c r="BD289">
        <f t="shared" si="471"/>
        <v>1.5399423986442557</v>
      </c>
      <c r="BE289">
        <f t="shared" si="472"/>
        <v>-0.12222152900771403</v>
      </c>
      <c r="BF289">
        <f t="shared" si="473"/>
        <v>1.9428132568574878</v>
      </c>
      <c r="BG289">
        <f t="shared" si="474"/>
        <v>87.606743714583516</v>
      </c>
      <c r="BH289">
        <f t="shared" si="475"/>
        <v>0.66061320005740365</v>
      </c>
      <c r="BI289">
        <f t="shared" si="476"/>
        <v>267.6067437145835</v>
      </c>
      <c r="BJ289">
        <f t="shared" si="477"/>
        <v>267</v>
      </c>
      <c r="BK289">
        <f t="shared" si="478"/>
        <v>36</v>
      </c>
      <c r="BL289">
        <f t="shared" si="479"/>
        <v>24</v>
      </c>
      <c r="BM289">
        <f t="shared" si="480"/>
        <v>-50.381041226894013</v>
      </c>
      <c r="BN289" t="str">
        <f t="shared" si="481"/>
        <v>NEGATIF</v>
      </c>
      <c r="BO289">
        <f t="shared" si="482"/>
        <v>50</v>
      </c>
      <c r="BP289">
        <f t="shared" si="483"/>
        <v>22</v>
      </c>
      <c r="BQ289">
        <f t="shared" si="484"/>
        <v>51</v>
      </c>
    </row>
    <row r="290" spans="1:69">
      <c r="A290">
        <f t="shared" si="487"/>
        <v>-7.0027777777777782</v>
      </c>
      <c r="B290">
        <f t="shared" si="490"/>
        <v>111.315</v>
      </c>
      <c r="C290">
        <f>INT(G3/15)</f>
        <v>7</v>
      </c>
      <c r="D290">
        <f>L3</f>
        <v>2014</v>
      </c>
      <c r="E290">
        <f>L2</f>
        <v>3</v>
      </c>
      <c r="F290">
        <f>L4+1</f>
        <v>31</v>
      </c>
      <c r="H290">
        <v>21</v>
      </c>
      <c r="I290">
        <v>15</v>
      </c>
      <c r="J290">
        <f t="shared" si="432"/>
        <v>21.25</v>
      </c>
      <c r="L290">
        <f t="shared" si="433"/>
        <v>20</v>
      </c>
      <c r="M290">
        <f t="shared" si="434"/>
        <v>-13</v>
      </c>
      <c r="N290">
        <f t="shared" si="435"/>
        <v>2456748.09375</v>
      </c>
      <c r="O290">
        <f t="shared" si="431"/>
        <v>7.9452092914123363E-4</v>
      </c>
      <c r="P290">
        <f t="shared" si="488"/>
        <v>2456748.0945445211</v>
      </c>
      <c r="Q290">
        <f t="shared" si="489"/>
        <v>0.14245296494239745</v>
      </c>
      <c r="R290">
        <f t="shared" si="485"/>
        <v>8.8824682187214421</v>
      </c>
      <c r="S290">
        <f t="shared" si="436"/>
        <v>85.700550345502961</v>
      </c>
      <c r="T290">
        <f t="shared" si="437"/>
        <v>1.9112131305075251</v>
      </c>
      <c r="U290">
        <f t="shared" si="438"/>
        <v>0.15502831612044499</v>
      </c>
      <c r="V290">
        <f t="shared" si="439"/>
        <v>1.4957567743001907</v>
      </c>
      <c r="W290">
        <f t="shared" si="440"/>
        <v>1.6702616975472418E-2</v>
      </c>
      <c r="X290">
        <f t="shared" si="441"/>
        <v>10.793681349228967</v>
      </c>
      <c r="Y290">
        <f t="shared" si="442"/>
        <v>87.611763476010481</v>
      </c>
      <c r="Z290">
        <f t="shared" si="443"/>
        <v>1.529113736134895</v>
      </c>
      <c r="AA290">
        <f t="shared" si="444"/>
        <v>209.52107516040027</v>
      </c>
      <c r="AB290">
        <f t="shared" si="445"/>
        <v>3.6568326138674911</v>
      </c>
      <c r="AC290">
        <f t="shared" si="446"/>
        <v>23.437438627426886</v>
      </c>
      <c r="AD290">
        <f t="shared" si="447"/>
        <v>-2.0729958864243131E-3</v>
      </c>
      <c r="AE290">
        <f t="shared" si="448"/>
        <v>23.43536563154046</v>
      </c>
      <c r="AF290">
        <f t="shared" si="449"/>
        <v>2456747.5</v>
      </c>
      <c r="AG290">
        <f t="shared" si="450"/>
        <v>0.14243668720054756</v>
      </c>
      <c r="AH290">
        <f t="shared" si="451"/>
        <v>12.552736623304554</v>
      </c>
      <c r="AI290">
        <f t="shared" si="452"/>
        <v>2.8417518315420551</v>
      </c>
      <c r="AJ290">
        <f t="shared" si="453"/>
        <v>0.40902429167910132</v>
      </c>
      <c r="AK290">
        <f t="shared" si="454"/>
        <v>10.262751831542055</v>
      </c>
      <c r="AL290">
        <f t="shared" si="486"/>
        <v>144.02258961519084</v>
      </c>
      <c r="AM290">
        <f t="shared" si="455"/>
        <v>2.513668386033673</v>
      </c>
      <c r="AN290">
        <f t="shared" si="456"/>
        <v>0.99902671095725482</v>
      </c>
      <c r="AO290" t="s">
        <v>137</v>
      </c>
      <c r="AP290">
        <f t="shared" si="457"/>
        <v>10.790346663974136</v>
      </c>
      <c r="AQ290">
        <f t="shared" si="458"/>
        <v>10</v>
      </c>
      <c r="AR290">
        <f t="shared" si="459"/>
        <v>47</v>
      </c>
      <c r="AS290">
        <f t="shared" si="460"/>
        <v>25</v>
      </c>
      <c r="AT290">
        <f t="shared" si="461"/>
        <v>0.18832707671793486</v>
      </c>
      <c r="AU290">
        <f t="shared" si="462"/>
        <v>9.9186878579399753</v>
      </c>
      <c r="AV290" s="18">
        <f t="shared" si="463"/>
        <v>0.66124585719599838</v>
      </c>
      <c r="AW290">
        <f t="shared" si="464"/>
        <v>0.17311376059863615</v>
      </c>
      <c r="AX290">
        <f t="shared" si="465"/>
        <v>4.270104217512837</v>
      </c>
      <c r="AY290" t="str">
        <f t="shared" si="466"/>
        <v>POSITIF</v>
      </c>
      <c r="AZ290">
        <f t="shared" si="467"/>
        <v>4</v>
      </c>
      <c r="BA290">
        <f t="shared" si="468"/>
        <v>16</v>
      </c>
      <c r="BB290">
        <f t="shared" si="469"/>
        <v>12</v>
      </c>
      <c r="BC290">
        <f t="shared" si="470"/>
        <v>7.4527377998895111E-2</v>
      </c>
      <c r="BD290">
        <f t="shared" si="471"/>
        <v>1.5290261247703298</v>
      </c>
      <c r="BE290">
        <f t="shared" si="472"/>
        <v>-0.12222152900771403</v>
      </c>
      <c r="BF290">
        <f t="shared" si="473"/>
        <v>1.9428132568574878</v>
      </c>
      <c r="BG290">
        <f t="shared" si="474"/>
        <v>86.891880554052122</v>
      </c>
      <c r="BH290">
        <f t="shared" si="475"/>
        <v>0.66124585719599838</v>
      </c>
      <c r="BI290">
        <f t="shared" si="476"/>
        <v>266.89188055405214</v>
      </c>
      <c r="BJ290">
        <f t="shared" si="477"/>
        <v>266</v>
      </c>
      <c r="BK290">
        <f t="shared" si="478"/>
        <v>53</v>
      </c>
      <c r="BL290">
        <f t="shared" si="479"/>
        <v>30</v>
      </c>
      <c r="BM290">
        <f t="shared" si="480"/>
        <v>-54.101797377771682</v>
      </c>
      <c r="BN290" t="str">
        <f t="shared" si="481"/>
        <v>NEGATIF</v>
      </c>
      <c r="BO290">
        <f t="shared" si="482"/>
        <v>54</v>
      </c>
      <c r="BP290">
        <f t="shared" si="483"/>
        <v>6</v>
      </c>
      <c r="BQ290">
        <f t="shared" si="484"/>
        <v>6</v>
      </c>
    </row>
    <row r="291" spans="1:69">
      <c r="A291">
        <f t="shared" si="487"/>
        <v>-7.0027777777777782</v>
      </c>
      <c r="B291">
        <f t="shared" si="490"/>
        <v>111.315</v>
      </c>
      <c r="C291">
        <f>INT(G3/15)</f>
        <v>7</v>
      </c>
      <c r="D291">
        <f>L3</f>
        <v>2014</v>
      </c>
      <c r="E291">
        <f>L2</f>
        <v>3</v>
      </c>
      <c r="F291">
        <f>L4+1</f>
        <v>31</v>
      </c>
      <c r="H291">
        <v>21</v>
      </c>
      <c r="I291">
        <v>30</v>
      </c>
      <c r="J291">
        <f t="shared" si="432"/>
        <v>21.5</v>
      </c>
      <c r="L291">
        <f t="shared" si="433"/>
        <v>20</v>
      </c>
      <c r="M291">
        <f t="shared" si="434"/>
        <v>-13</v>
      </c>
      <c r="N291">
        <f t="shared" si="435"/>
        <v>2456748.104166667</v>
      </c>
      <c r="O291">
        <f t="shared" si="431"/>
        <v>7.9452092914123363E-4</v>
      </c>
      <c r="P291">
        <f t="shared" si="488"/>
        <v>2456748.104961188</v>
      </c>
      <c r="Q291">
        <f t="shared" si="489"/>
        <v>0.14245325013519627</v>
      </c>
      <c r="R291">
        <f t="shared" si="485"/>
        <v>8.8927353790204506</v>
      </c>
      <c r="S291">
        <f t="shared" si="436"/>
        <v>85.710817015412431</v>
      </c>
      <c r="T291">
        <f t="shared" si="437"/>
        <v>1.9112317214853891</v>
      </c>
      <c r="U291">
        <f t="shared" si="438"/>
        <v>0.15520751187249274</v>
      </c>
      <c r="V291">
        <f t="shared" si="439"/>
        <v>1.4959359614933263</v>
      </c>
      <c r="W291">
        <f t="shared" si="440"/>
        <v>1.6702616963494323E-2</v>
      </c>
      <c r="X291">
        <f t="shared" si="441"/>
        <v>10.80396710050584</v>
      </c>
      <c r="Y291">
        <f t="shared" si="442"/>
        <v>87.622048736897824</v>
      </c>
      <c r="Z291">
        <f t="shared" si="443"/>
        <v>1.5292932478018058</v>
      </c>
      <c r="AA291">
        <f t="shared" si="444"/>
        <v>209.52052355866701</v>
      </c>
      <c r="AB291">
        <f t="shared" si="445"/>
        <v>3.6568229866010857</v>
      </c>
      <c r="AC291">
        <f t="shared" si="446"/>
        <v>23.43743862371819</v>
      </c>
      <c r="AD291">
        <f t="shared" si="447"/>
        <v>-2.0730253326948331E-3</v>
      </c>
      <c r="AE291">
        <f t="shared" si="448"/>
        <v>23.435365598385495</v>
      </c>
      <c r="AF291">
        <f t="shared" si="449"/>
        <v>2456747.5</v>
      </c>
      <c r="AG291">
        <f t="shared" si="450"/>
        <v>0.14243668720054756</v>
      </c>
      <c r="AH291">
        <f t="shared" si="451"/>
        <v>12.552736623304554</v>
      </c>
      <c r="AI291">
        <f t="shared" si="452"/>
        <v>3.0924363088795559</v>
      </c>
      <c r="AJ291">
        <f t="shared" si="453"/>
        <v>0.40902429110043798</v>
      </c>
      <c r="AK291">
        <f t="shared" si="454"/>
        <v>10.513436308879555</v>
      </c>
      <c r="AL291">
        <f t="shared" si="486"/>
        <v>147.77336687488861</v>
      </c>
      <c r="AM291">
        <f t="shared" si="455"/>
        <v>2.5791317987243296</v>
      </c>
      <c r="AN291">
        <f t="shared" si="456"/>
        <v>0.99902970169133387</v>
      </c>
      <c r="AO291" t="s">
        <v>137</v>
      </c>
      <c r="AP291">
        <f t="shared" si="457"/>
        <v>10.800632375206918</v>
      </c>
      <c r="AQ291">
        <f t="shared" si="458"/>
        <v>10</v>
      </c>
      <c r="AR291">
        <f t="shared" si="459"/>
        <v>48</v>
      </c>
      <c r="AS291">
        <f t="shared" si="460"/>
        <v>2</v>
      </c>
      <c r="AT291">
        <f t="shared" si="461"/>
        <v>0.1885065962448563</v>
      </c>
      <c r="AU291">
        <f t="shared" si="462"/>
        <v>9.9281777583047131</v>
      </c>
      <c r="AV291" s="18">
        <f t="shared" si="463"/>
        <v>0.66187851722031421</v>
      </c>
      <c r="AW291">
        <f t="shared" si="464"/>
        <v>0.17327939060568703</v>
      </c>
      <c r="AX291">
        <f t="shared" si="465"/>
        <v>4.2741337838242002</v>
      </c>
      <c r="AY291" t="str">
        <f t="shared" si="466"/>
        <v>POSITIF</v>
      </c>
      <c r="AZ291">
        <f t="shared" si="467"/>
        <v>4</v>
      </c>
      <c r="BA291">
        <f t="shared" si="468"/>
        <v>16</v>
      </c>
      <c r="BB291">
        <f t="shared" si="469"/>
        <v>26</v>
      </c>
      <c r="BC291">
        <f t="shared" si="470"/>
        <v>7.4597707198455848E-2</v>
      </c>
      <c r="BD291">
        <f t="shared" si="471"/>
        <v>1.5165494089178442</v>
      </c>
      <c r="BE291">
        <f t="shared" si="472"/>
        <v>-0.12222152900771403</v>
      </c>
      <c r="BF291">
        <f t="shared" si="473"/>
        <v>1.9428132568574878</v>
      </c>
      <c r="BG291">
        <f t="shared" si="474"/>
        <v>86.05043247600365</v>
      </c>
      <c r="BH291">
        <f t="shared" si="475"/>
        <v>0.66187851722031421</v>
      </c>
      <c r="BI291">
        <f t="shared" si="476"/>
        <v>266.05043247600366</v>
      </c>
      <c r="BJ291">
        <f t="shared" si="477"/>
        <v>266</v>
      </c>
      <c r="BK291">
        <f t="shared" si="478"/>
        <v>3</v>
      </c>
      <c r="BL291">
        <f t="shared" si="479"/>
        <v>1</v>
      </c>
      <c r="BM291">
        <f t="shared" si="480"/>
        <v>-57.820743370139837</v>
      </c>
      <c r="BN291" t="str">
        <f t="shared" si="481"/>
        <v>NEGATIF</v>
      </c>
      <c r="BO291">
        <f t="shared" si="482"/>
        <v>57</v>
      </c>
      <c r="BP291">
        <f t="shared" si="483"/>
        <v>49</v>
      </c>
      <c r="BQ291">
        <f t="shared" si="484"/>
        <v>14</v>
      </c>
    </row>
    <row r="292" spans="1:69">
      <c r="A292">
        <f t="shared" si="487"/>
        <v>-7.0027777777777782</v>
      </c>
      <c r="B292">
        <f t="shared" si="490"/>
        <v>111.315</v>
      </c>
      <c r="C292">
        <f>INT(G3/15)</f>
        <v>7</v>
      </c>
      <c r="D292">
        <f>L3</f>
        <v>2014</v>
      </c>
      <c r="E292">
        <f>L2</f>
        <v>3</v>
      </c>
      <c r="F292">
        <f>L4+1</f>
        <v>31</v>
      </c>
      <c r="H292">
        <v>21</v>
      </c>
      <c r="I292">
        <v>45</v>
      </c>
      <c r="J292">
        <f t="shared" si="432"/>
        <v>21.75</v>
      </c>
      <c r="L292">
        <f t="shared" si="433"/>
        <v>20</v>
      </c>
      <c r="M292">
        <f t="shared" si="434"/>
        <v>-13</v>
      </c>
      <c r="N292">
        <f t="shared" si="435"/>
        <v>2456748.1145833335</v>
      </c>
      <c r="O292">
        <f t="shared" si="431"/>
        <v>7.9452092914123363E-4</v>
      </c>
      <c r="P292">
        <f t="shared" si="488"/>
        <v>2456748.1153778546</v>
      </c>
      <c r="Q292">
        <f t="shared" si="489"/>
        <v>0.14245353532798236</v>
      </c>
      <c r="R292">
        <f t="shared" si="485"/>
        <v>8.9030025388610738</v>
      </c>
      <c r="S292">
        <f t="shared" si="436"/>
        <v>85.721083684863515</v>
      </c>
      <c r="T292">
        <f t="shared" si="437"/>
        <v>1.9112502508856701</v>
      </c>
      <c r="U292">
        <f t="shared" si="438"/>
        <v>0.15538670761654014</v>
      </c>
      <c r="V292">
        <f t="shared" si="439"/>
        <v>1.4961151486784616</v>
      </c>
      <c r="W292">
        <f t="shared" si="440"/>
        <v>1.6702616951516227E-2</v>
      </c>
      <c r="X292">
        <f t="shared" si="441"/>
        <v>10.814252789746744</v>
      </c>
      <c r="Y292">
        <f t="shared" si="442"/>
        <v>87.632333935749188</v>
      </c>
      <c r="Z292">
        <f t="shared" si="443"/>
        <v>1.5294727583859844</v>
      </c>
      <c r="AA292">
        <f t="shared" si="444"/>
        <v>209.51997195695836</v>
      </c>
      <c r="AB292">
        <f t="shared" si="445"/>
        <v>3.6568133593351102</v>
      </c>
      <c r="AC292">
        <f t="shared" si="446"/>
        <v>23.437438620009495</v>
      </c>
      <c r="AD292">
        <f t="shared" si="447"/>
        <v>-2.0730547981229973E-3</v>
      </c>
      <c r="AE292">
        <f t="shared" si="448"/>
        <v>23.43536556521137</v>
      </c>
      <c r="AF292">
        <f t="shared" si="449"/>
        <v>2456747.5</v>
      </c>
      <c r="AG292">
        <f t="shared" si="450"/>
        <v>0.14243668720054756</v>
      </c>
      <c r="AH292">
        <f t="shared" si="451"/>
        <v>12.552736623304554</v>
      </c>
      <c r="AI292">
        <f t="shared" si="452"/>
        <v>3.3431207862170531</v>
      </c>
      <c r="AJ292">
        <f t="shared" si="453"/>
        <v>0.40902429052144029</v>
      </c>
      <c r="AK292">
        <f t="shared" si="454"/>
        <v>10.764120786217052</v>
      </c>
      <c r="AL292">
        <f t="shared" si="486"/>
        <v>151.52414409205787</v>
      </c>
      <c r="AM292">
        <f t="shared" si="455"/>
        <v>2.6445952106727235</v>
      </c>
      <c r="AN292">
        <f t="shared" si="456"/>
        <v>0.99903269244757065</v>
      </c>
      <c r="AO292" t="s">
        <v>137</v>
      </c>
      <c r="AP292">
        <f t="shared" si="457"/>
        <v>10.810918024403517</v>
      </c>
      <c r="AQ292">
        <f t="shared" si="458"/>
        <v>10</v>
      </c>
      <c r="AR292">
        <f t="shared" si="459"/>
        <v>48</v>
      </c>
      <c r="AS292">
        <f t="shared" si="460"/>
        <v>39</v>
      </c>
      <c r="AT292">
        <f t="shared" si="461"/>
        <v>0.18868611468904203</v>
      </c>
      <c r="AU292">
        <f t="shared" si="462"/>
        <v>9.9376677011979204</v>
      </c>
      <c r="AV292" s="18">
        <f t="shared" si="463"/>
        <v>0.66251118007986132</v>
      </c>
      <c r="AW292">
        <f t="shared" si="464"/>
        <v>0.17344502135499976</v>
      </c>
      <c r="AX292">
        <f t="shared" si="465"/>
        <v>4.2781632089987003</v>
      </c>
      <c r="AY292" t="str">
        <f t="shared" si="466"/>
        <v>POSITIF</v>
      </c>
      <c r="AZ292">
        <f t="shared" si="467"/>
        <v>4</v>
      </c>
      <c r="BA292">
        <f t="shared" si="468"/>
        <v>16</v>
      </c>
      <c r="BB292">
        <f t="shared" si="469"/>
        <v>41</v>
      </c>
      <c r="BC292">
        <f t="shared" si="470"/>
        <v>7.4668033934713621E-2</v>
      </c>
      <c r="BD292">
        <f t="shared" si="471"/>
        <v>1.5018633694713202</v>
      </c>
      <c r="BE292">
        <f t="shared" si="472"/>
        <v>-0.12222152900771403</v>
      </c>
      <c r="BF292">
        <f t="shared" si="473"/>
        <v>1.9428132568574878</v>
      </c>
      <c r="BG292">
        <f t="shared" si="474"/>
        <v>85.023379678470192</v>
      </c>
      <c r="BH292">
        <f t="shared" si="475"/>
        <v>0.66251118007986132</v>
      </c>
      <c r="BI292">
        <f t="shared" si="476"/>
        <v>265.02337967847018</v>
      </c>
      <c r="BJ292">
        <f t="shared" si="477"/>
        <v>265</v>
      </c>
      <c r="BK292">
        <f t="shared" si="478"/>
        <v>1</v>
      </c>
      <c r="BL292">
        <f t="shared" si="479"/>
        <v>24</v>
      </c>
      <c r="BM292">
        <f t="shared" si="480"/>
        <v>-61.53696000776776</v>
      </c>
      <c r="BN292" t="str">
        <f t="shared" si="481"/>
        <v>NEGATIF</v>
      </c>
      <c r="BO292">
        <f t="shared" si="482"/>
        <v>61</v>
      </c>
      <c r="BP292">
        <f t="shared" si="483"/>
        <v>32</v>
      </c>
      <c r="BQ292">
        <f t="shared" si="484"/>
        <v>13</v>
      </c>
    </row>
    <row r="293" spans="1:69">
      <c r="A293">
        <f t="shared" si="487"/>
        <v>-7.0027777777777782</v>
      </c>
      <c r="B293">
        <f t="shared" si="490"/>
        <v>111.315</v>
      </c>
      <c r="C293">
        <f>INT(G3/15)</f>
        <v>7</v>
      </c>
      <c r="D293">
        <f>L3</f>
        <v>2014</v>
      </c>
      <c r="E293">
        <f>L2</f>
        <v>3</v>
      </c>
      <c r="F293">
        <f>L4+1</f>
        <v>31</v>
      </c>
      <c r="H293">
        <v>22</v>
      </c>
      <c r="I293">
        <v>0</v>
      </c>
      <c r="J293">
        <f t="shared" si="432"/>
        <v>22</v>
      </c>
      <c r="L293">
        <f t="shared" si="433"/>
        <v>20</v>
      </c>
      <c r="M293">
        <f t="shared" si="434"/>
        <v>-13</v>
      </c>
      <c r="N293">
        <f t="shared" si="435"/>
        <v>2456748.125</v>
      </c>
      <c r="O293">
        <f t="shared" si="431"/>
        <v>7.9452092914123363E-4</v>
      </c>
      <c r="P293">
        <f t="shared" si="488"/>
        <v>2456748.1257945211</v>
      </c>
      <c r="Q293">
        <f t="shared" si="489"/>
        <v>0.14245382052076844</v>
      </c>
      <c r="R293">
        <f t="shared" si="485"/>
        <v>8.9132696987016971</v>
      </c>
      <c r="S293">
        <f t="shared" si="436"/>
        <v>85.731350354315509</v>
      </c>
      <c r="T293">
        <f t="shared" si="437"/>
        <v>1.9112687187092938</v>
      </c>
      <c r="U293">
        <f t="shared" si="438"/>
        <v>0.15556590336058757</v>
      </c>
      <c r="V293">
        <f t="shared" si="439"/>
        <v>1.4962943358636129</v>
      </c>
      <c r="W293">
        <f t="shared" si="440"/>
        <v>1.6702616939538128E-2</v>
      </c>
      <c r="X293">
        <f t="shared" si="441"/>
        <v>10.824538417410992</v>
      </c>
      <c r="Y293">
        <f t="shared" si="442"/>
        <v>87.642619073024804</v>
      </c>
      <c r="Z293">
        <f t="shared" si="443"/>
        <v>1.5296522678954634</v>
      </c>
      <c r="AA293">
        <f t="shared" si="444"/>
        <v>209.51942035524971</v>
      </c>
      <c r="AB293">
        <f t="shared" si="445"/>
        <v>3.6568037320691347</v>
      </c>
      <c r="AC293">
        <f t="shared" si="446"/>
        <v>23.437438616300799</v>
      </c>
      <c r="AD293">
        <f t="shared" si="447"/>
        <v>-2.0730842827078907E-3</v>
      </c>
      <c r="AE293">
        <f t="shared" si="448"/>
        <v>23.435365532018093</v>
      </c>
      <c r="AF293">
        <f t="shared" si="449"/>
        <v>2456747.5</v>
      </c>
      <c r="AG293">
        <f t="shared" si="450"/>
        <v>0.14243668720054756</v>
      </c>
      <c r="AH293">
        <f t="shared" si="451"/>
        <v>12.552736623304554</v>
      </c>
      <c r="AI293">
        <f t="shared" si="452"/>
        <v>3.5938052635545539</v>
      </c>
      <c r="AJ293">
        <f t="shared" si="453"/>
        <v>0.40902428994210832</v>
      </c>
      <c r="AK293">
        <f t="shared" si="454"/>
        <v>11.014805263554553</v>
      </c>
      <c r="AL293">
        <f t="shared" si="486"/>
        <v>155.27492126618415</v>
      </c>
      <c r="AM293">
        <f t="shared" si="455"/>
        <v>2.7100586218698761</v>
      </c>
      <c r="AN293">
        <f t="shared" si="456"/>
        <v>0.99903568322600278</v>
      </c>
      <c r="AO293" t="s">
        <v>137</v>
      </c>
      <c r="AP293">
        <f t="shared" si="457"/>
        <v>10.821203612023238</v>
      </c>
      <c r="AQ293">
        <f t="shared" si="458"/>
        <v>10</v>
      </c>
      <c r="AR293">
        <f t="shared" si="459"/>
        <v>49</v>
      </c>
      <c r="AS293">
        <f t="shared" si="460"/>
        <v>16</v>
      </c>
      <c r="AT293">
        <f t="shared" si="461"/>
        <v>0.18886563205850854</v>
      </c>
      <c r="AU293">
        <f t="shared" si="462"/>
        <v>9.9471576871341316</v>
      </c>
      <c r="AV293" s="18">
        <f t="shared" si="463"/>
        <v>0.66314384580894215</v>
      </c>
      <c r="AW293">
        <f t="shared" si="464"/>
        <v>0.1736106528555546</v>
      </c>
      <c r="AX293">
        <f t="shared" si="465"/>
        <v>4.2821924931066038</v>
      </c>
      <c r="AY293" t="str">
        <f t="shared" si="466"/>
        <v>POSITIF</v>
      </c>
      <c r="AZ293">
        <f t="shared" si="467"/>
        <v>4</v>
      </c>
      <c r="BA293">
        <f t="shared" si="468"/>
        <v>16</v>
      </c>
      <c r="BB293">
        <f t="shared" si="469"/>
        <v>55</v>
      </c>
      <c r="BC293">
        <f t="shared" si="470"/>
        <v>7.4738358208894823E-2</v>
      </c>
      <c r="BD293">
        <f t="shared" si="471"/>
        <v>1.4839379165625426</v>
      </c>
      <c r="BE293">
        <f t="shared" si="472"/>
        <v>-0.12222152900771403</v>
      </c>
      <c r="BF293">
        <f t="shared" si="473"/>
        <v>1.9428132568574878</v>
      </c>
      <c r="BG293">
        <f t="shared" si="474"/>
        <v>83.710763494541638</v>
      </c>
      <c r="BH293">
        <f t="shared" si="475"/>
        <v>0.66314384580894215</v>
      </c>
      <c r="BI293">
        <f t="shared" si="476"/>
        <v>263.71076349454165</v>
      </c>
      <c r="BJ293">
        <f t="shared" si="477"/>
        <v>263</v>
      </c>
      <c r="BK293">
        <f t="shared" si="478"/>
        <v>42</v>
      </c>
      <c r="BL293">
        <f t="shared" si="479"/>
        <v>38</v>
      </c>
      <c r="BM293">
        <f t="shared" si="480"/>
        <v>-65.249012312162847</v>
      </c>
      <c r="BN293" t="str">
        <f t="shared" si="481"/>
        <v>NEGATIF</v>
      </c>
      <c r="BO293">
        <f t="shared" si="482"/>
        <v>65</v>
      </c>
      <c r="BP293">
        <f t="shared" si="483"/>
        <v>14</v>
      </c>
      <c r="BQ293">
        <f t="shared" si="484"/>
        <v>56</v>
      </c>
    </row>
    <row r="294" spans="1:69">
      <c r="A294">
        <f t="shared" si="487"/>
        <v>-7.0027777777777782</v>
      </c>
      <c r="B294">
        <f t="shared" si="490"/>
        <v>111.315</v>
      </c>
      <c r="C294">
        <f>INT(G3/15)</f>
        <v>7</v>
      </c>
      <c r="D294">
        <f>L3</f>
        <v>2014</v>
      </c>
      <c r="E294">
        <f>L2</f>
        <v>3</v>
      </c>
      <c r="F294">
        <f>L4+1</f>
        <v>31</v>
      </c>
      <c r="H294">
        <v>22</v>
      </c>
      <c r="I294">
        <v>15</v>
      </c>
      <c r="J294">
        <f t="shared" si="432"/>
        <v>22.25</v>
      </c>
      <c r="L294">
        <f t="shared" si="433"/>
        <v>20</v>
      </c>
      <c r="M294">
        <f t="shared" si="434"/>
        <v>-13</v>
      </c>
      <c r="N294">
        <f t="shared" si="435"/>
        <v>2456748.135416667</v>
      </c>
      <c r="O294">
        <f t="shared" si="431"/>
        <v>7.9452092914123363E-4</v>
      </c>
      <c r="P294">
        <f t="shared" si="488"/>
        <v>2456748.136211188</v>
      </c>
      <c r="Q294">
        <f t="shared" si="489"/>
        <v>0.14245410571356726</v>
      </c>
      <c r="R294">
        <f t="shared" si="485"/>
        <v>8.9235368590007056</v>
      </c>
      <c r="S294">
        <f t="shared" si="436"/>
        <v>85.741617024224979</v>
      </c>
      <c r="T294">
        <f t="shared" si="437"/>
        <v>1.9112871249571732</v>
      </c>
      <c r="U294">
        <f t="shared" si="438"/>
        <v>0.15574509911263532</v>
      </c>
      <c r="V294">
        <f t="shared" si="439"/>
        <v>1.4964735230567485</v>
      </c>
      <c r="W294">
        <f t="shared" si="440"/>
        <v>1.6702616927560032E-2</v>
      </c>
      <c r="X294">
        <f t="shared" si="441"/>
        <v>10.834823983957879</v>
      </c>
      <c r="Y294">
        <f t="shared" si="442"/>
        <v>87.652904149182149</v>
      </c>
      <c r="Z294">
        <f t="shared" si="443"/>
        <v>1.5298317763382274</v>
      </c>
      <c r="AA294">
        <f t="shared" si="444"/>
        <v>209.51886875351639</v>
      </c>
      <c r="AB294">
        <f t="shared" si="445"/>
        <v>3.6567941048027288</v>
      </c>
      <c r="AC294">
        <f t="shared" si="446"/>
        <v>23.437438612592103</v>
      </c>
      <c r="AD294">
        <f t="shared" si="447"/>
        <v>-2.0731137864486017E-3</v>
      </c>
      <c r="AE294">
        <f t="shared" si="448"/>
        <v>23.435365498805655</v>
      </c>
      <c r="AF294">
        <f t="shared" si="449"/>
        <v>2456747.5</v>
      </c>
      <c r="AG294">
        <f t="shared" si="450"/>
        <v>0.14243668720054756</v>
      </c>
      <c r="AH294">
        <f t="shared" si="451"/>
        <v>12.552736623304554</v>
      </c>
      <c r="AI294">
        <f t="shared" si="452"/>
        <v>3.8444897408920511</v>
      </c>
      <c r="AJ294">
        <f t="shared" si="453"/>
        <v>0.40902428936244195</v>
      </c>
      <c r="AK294">
        <f t="shared" si="454"/>
        <v>11.26548974089205</v>
      </c>
      <c r="AL294">
        <f t="shared" si="486"/>
        <v>159.02569839675289</v>
      </c>
      <c r="AM294">
        <f t="shared" si="455"/>
        <v>2.7755220323068057</v>
      </c>
      <c r="AN294">
        <f t="shared" si="456"/>
        <v>0.99903867402666646</v>
      </c>
      <c r="AO294" t="s">
        <v>137</v>
      </c>
      <c r="AP294">
        <f t="shared" si="457"/>
        <v>10.831489138525381</v>
      </c>
      <c r="AQ294">
        <f t="shared" si="458"/>
        <v>10</v>
      </c>
      <c r="AR294">
        <f t="shared" si="459"/>
        <v>49</v>
      </c>
      <c r="AS294">
        <f t="shared" si="460"/>
        <v>53</v>
      </c>
      <c r="AT294">
        <f t="shared" si="461"/>
        <v>0.18904514836127209</v>
      </c>
      <c r="AU294">
        <f t="shared" si="462"/>
        <v>9.9566477166278773</v>
      </c>
      <c r="AV294" s="18">
        <f t="shared" si="463"/>
        <v>0.66377651444185848</v>
      </c>
      <c r="AW294">
        <f t="shared" si="464"/>
        <v>0.17377628511633184</v>
      </c>
      <c r="AX294">
        <f t="shared" si="465"/>
        <v>4.2862216362181496</v>
      </c>
      <c r="AY294" t="str">
        <f t="shared" si="466"/>
        <v>POSITIF</v>
      </c>
      <c r="AZ294">
        <f t="shared" si="467"/>
        <v>4</v>
      </c>
      <c r="BA294">
        <f t="shared" si="468"/>
        <v>17</v>
      </c>
      <c r="BB294">
        <f t="shared" si="469"/>
        <v>10</v>
      </c>
      <c r="BC294">
        <f t="shared" si="470"/>
        <v>7.4808680022225349E-2</v>
      </c>
      <c r="BD294">
        <f t="shared" si="471"/>
        <v>1.4610284423380258</v>
      </c>
      <c r="BE294">
        <f t="shared" si="472"/>
        <v>-0.12222152900771403</v>
      </c>
      <c r="BF294">
        <f t="shared" si="473"/>
        <v>1.9428132568574878</v>
      </c>
      <c r="BG294">
        <f t="shared" si="474"/>
        <v>81.928571696374988</v>
      </c>
      <c r="BH294">
        <f t="shared" si="475"/>
        <v>0.66377651444185848</v>
      </c>
      <c r="BI294">
        <f t="shared" si="476"/>
        <v>261.928571696375</v>
      </c>
      <c r="BJ294">
        <f t="shared" si="477"/>
        <v>261</v>
      </c>
      <c r="BK294">
        <f t="shared" si="478"/>
        <v>55</v>
      </c>
      <c r="BL294">
        <f t="shared" si="479"/>
        <v>42</v>
      </c>
      <c r="BM294">
        <f t="shared" si="480"/>
        <v>-68.954493129494267</v>
      </c>
      <c r="BN294" t="str">
        <f t="shared" si="481"/>
        <v>NEGATIF</v>
      </c>
      <c r="BO294">
        <f t="shared" si="482"/>
        <v>68</v>
      </c>
      <c r="BP294">
        <f t="shared" si="483"/>
        <v>57</v>
      </c>
      <c r="BQ294">
        <f t="shared" si="484"/>
        <v>16</v>
      </c>
    </row>
    <row r="295" spans="1:69">
      <c r="A295">
        <f t="shared" si="487"/>
        <v>-7.0027777777777782</v>
      </c>
      <c r="B295">
        <f t="shared" si="490"/>
        <v>111.315</v>
      </c>
      <c r="C295">
        <f>INT(G3/15)</f>
        <v>7</v>
      </c>
      <c r="D295">
        <f>L3</f>
        <v>2014</v>
      </c>
      <c r="E295">
        <f>L2</f>
        <v>3</v>
      </c>
      <c r="F295">
        <f>L4+1</f>
        <v>31</v>
      </c>
      <c r="H295">
        <v>22</v>
      </c>
      <c r="I295">
        <v>30</v>
      </c>
      <c r="J295">
        <f t="shared" si="432"/>
        <v>22.5</v>
      </c>
      <c r="L295">
        <f t="shared" si="433"/>
        <v>20</v>
      </c>
      <c r="M295">
        <f t="shared" si="434"/>
        <v>-13</v>
      </c>
      <c r="N295">
        <f t="shared" si="435"/>
        <v>2456748.1458333335</v>
      </c>
      <c r="O295">
        <f t="shared" si="431"/>
        <v>7.9452092914123363E-4</v>
      </c>
      <c r="P295">
        <f t="shared" si="488"/>
        <v>2456748.1466278546</v>
      </c>
      <c r="Q295">
        <f t="shared" si="489"/>
        <v>0.14245439090635334</v>
      </c>
      <c r="R295">
        <f t="shared" si="485"/>
        <v>8.9338040188404193</v>
      </c>
      <c r="S295">
        <f t="shared" si="436"/>
        <v>85.751883693676973</v>
      </c>
      <c r="T295">
        <f t="shared" si="437"/>
        <v>1.911305469627766</v>
      </c>
      <c r="U295">
        <f t="shared" si="438"/>
        <v>0.15592429485666684</v>
      </c>
      <c r="V295">
        <f t="shared" si="439"/>
        <v>1.4966527102418998</v>
      </c>
      <c r="W295">
        <f t="shared" si="440"/>
        <v>1.6702616915581933E-2</v>
      </c>
      <c r="X295">
        <f t="shared" si="441"/>
        <v>10.845109488468186</v>
      </c>
      <c r="Y295">
        <f t="shared" si="442"/>
        <v>87.663189163304736</v>
      </c>
      <c r="Z295">
        <f t="shared" si="443"/>
        <v>1.5300112836982807</v>
      </c>
      <c r="AA295">
        <f t="shared" si="444"/>
        <v>209.51831715180774</v>
      </c>
      <c r="AB295">
        <f t="shared" si="445"/>
        <v>3.6567844775367528</v>
      </c>
      <c r="AC295">
        <f t="shared" si="446"/>
        <v>23.437438608883408</v>
      </c>
      <c r="AD295">
        <f t="shared" si="447"/>
        <v>-2.0731433093402582E-3</v>
      </c>
      <c r="AE295">
        <f t="shared" si="448"/>
        <v>23.435365465574069</v>
      </c>
      <c r="AF295">
        <f t="shared" si="449"/>
        <v>2456747.5</v>
      </c>
      <c r="AG295">
        <f t="shared" si="450"/>
        <v>0.14243668720054756</v>
      </c>
      <c r="AH295">
        <f t="shared" si="451"/>
        <v>12.552736623304554</v>
      </c>
      <c r="AI295">
        <f t="shared" si="452"/>
        <v>4.0951742182295519</v>
      </c>
      <c r="AJ295">
        <f t="shared" si="453"/>
        <v>0.40902428878244135</v>
      </c>
      <c r="AK295">
        <f t="shared" si="454"/>
        <v>11.516174218229551</v>
      </c>
      <c r="AL295">
        <f t="shared" si="486"/>
        <v>162.77647548452148</v>
      </c>
      <c r="AM295">
        <f t="shared" si="455"/>
        <v>2.840985441996732</v>
      </c>
      <c r="AN295">
        <f t="shared" si="456"/>
        <v>0.9990416648491991</v>
      </c>
      <c r="AO295" t="s">
        <v>137</v>
      </c>
      <c r="AP295">
        <f t="shared" si="457"/>
        <v>10.841774602990727</v>
      </c>
      <c r="AQ295">
        <f t="shared" si="458"/>
        <v>10</v>
      </c>
      <c r="AR295">
        <f t="shared" si="459"/>
        <v>50</v>
      </c>
      <c r="AS295">
        <f t="shared" si="460"/>
        <v>30</v>
      </c>
      <c r="AT295">
        <f t="shared" si="461"/>
        <v>0.18922466358128925</v>
      </c>
      <c r="AU295">
        <f t="shared" si="462"/>
        <v>9.9661377889217668</v>
      </c>
      <c r="AV295" s="18">
        <f t="shared" si="463"/>
        <v>0.66440918592811782</v>
      </c>
      <c r="AW295">
        <f t="shared" si="464"/>
        <v>0.1739419181241125</v>
      </c>
      <c r="AX295">
        <f t="shared" si="465"/>
        <v>4.2902506378635747</v>
      </c>
      <c r="AY295" t="str">
        <f t="shared" si="466"/>
        <v>POSITIF</v>
      </c>
      <c r="AZ295">
        <f t="shared" si="467"/>
        <v>4</v>
      </c>
      <c r="BA295">
        <f t="shared" si="468"/>
        <v>17</v>
      </c>
      <c r="BB295">
        <f t="shared" si="469"/>
        <v>24</v>
      </c>
      <c r="BC295">
        <f t="shared" si="470"/>
        <v>7.4878999366506285E-2</v>
      </c>
      <c r="BD295">
        <f t="shared" si="471"/>
        <v>1.4299233275579795</v>
      </c>
      <c r="BE295">
        <f t="shared" si="472"/>
        <v>-0.12222152900771403</v>
      </c>
      <c r="BF295">
        <f t="shared" si="473"/>
        <v>1.9428132568574878</v>
      </c>
      <c r="BG295">
        <f t="shared" si="474"/>
        <v>79.29762193407484</v>
      </c>
      <c r="BH295">
        <f t="shared" si="475"/>
        <v>0.66440918592811782</v>
      </c>
      <c r="BI295">
        <f t="shared" si="476"/>
        <v>259.29762193407487</v>
      </c>
      <c r="BJ295">
        <f t="shared" si="477"/>
        <v>259</v>
      </c>
      <c r="BK295">
        <f t="shared" si="478"/>
        <v>17</v>
      </c>
      <c r="BL295">
        <f t="shared" si="479"/>
        <v>51</v>
      </c>
      <c r="BM295">
        <f t="shared" si="480"/>
        <v>-72.648987770543357</v>
      </c>
      <c r="BN295" t="str">
        <f t="shared" si="481"/>
        <v>NEGATIF</v>
      </c>
      <c r="BO295">
        <f t="shared" si="482"/>
        <v>72</v>
      </c>
      <c r="BP295">
        <f t="shared" si="483"/>
        <v>38</v>
      </c>
      <c r="BQ295">
        <f t="shared" si="484"/>
        <v>56</v>
      </c>
    </row>
    <row r="296" spans="1:69">
      <c r="A296">
        <f t="shared" si="487"/>
        <v>-7.0027777777777782</v>
      </c>
      <c r="B296">
        <f t="shared" si="490"/>
        <v>111.315</v>
      </c>
      <c r="C296">
        <f>INT(G3/15)</f>
        <v>7</v>
      </c>
      <c r="D296">
        <f>L3</f>
        <v>2014</v>
      </c>
      <c r="E296">
        <f>L2</f>
        <v>3</v>
      </c>
      <c r="F296">
        <f>L4+1</f>
        <v>31</v>
      </c>
      <c r="H296">
        <v>22</v>
      </c>
      <c r="I296">
        <v>45</v>
      </c>
      <c r="J296">
        <f t="shared" si="432"/>
        <v>22.75</v>
      </c>
      <c r="L296">
        <f t="shared" si="433"/>
        <v>20</v>
      </c>
      <c r="M296">
        <f t="shared" si="434"/>
        <v>-13</v>
      </c>
      <c r="N296">
        <f t="shared" si="435"/>
        <v>2456748.15625</v>
      </c>
      <c r="O296">
        <f t="shared" si="431"/>
        <v>7.9452092914123363E-4</v>
      </c>
      <c r="P296">
        <f t="shared" si="488"/>
        <v>2456748.1570445211</v>
      </c>
      <c r="Q296">
        <f t="shared" si="489"/>
        <v>0.14245467609913942</v>
      </c>
      <c r="R296">
        <f t="shared" si="485"/>
        <v>8.9440711786810425</v>
      </c>
      <c r="S296">
        <f t="shared" si="436"/>
        <v>85.762150363128058</v>
      </c>
      <c r="T296">
        <f t="shared" si="437"/>
        <v>1.911323752721992</v>
      </c>
      <c r="U296">
        <f t="shared" si="438"/>
        <v>0.15610349060071424</v>
      </c>
      <c r="V296">
        <f t="shared" si="439"/>
        <v>1.4968318974270352</v>
      </c>
      <c r="W296">
        <f t="shared" si="440"/>
        <v>1.6702616903603838E-2</v>
      </c>
      <c r="X296">
        <f t="shared" si="441"/>
        <v>10.855394931403035</v>
      </c>
      <c r="Y296">
        <f t="shared" si="442"/>
        <v>87.673474115850055</v>
      </c>
      <c r="Z296">
        <f t="shared" si="443"/>
        <v>1.5301907899836078</v>
      </c>
      <c r="AA296">
        <f t="shared" si="444"/>
        <v>209.51776555009909</v>
      </c>
      <c r="AB296">
        <f t="shared" si="445"/>
        <v>3.6567748502707773</v>
      </c>
      <c r="AC296">
        <f t="shared" si="446"/>
        <v>23.437438605174712</v>
      </c>
      <c r="AD296">
        <f t="shared" si="447"/>
        <v>-2.073172851381944E-3</v>
      </c>
      <c r="AE296">
        <f t="shared" si="448"/>
        <v>23.43536543232333</v>
      </c>
      <c r="AF296">
        <f t="shared" si="449"/>
        <v>2456747.5</v>
      </c>
      <c r="AG296">
        <f t="shared" si="450"/>
        <v>0.14243668720054756</v>
      </c>
      <c r="AH296">
        <f t="shared" si="451"/>
        <v>12.552736623304554</v>
      </c>
      <c r="AI296">
        <f t="shared" si="452"/>
        <v>4.3458586955670526</v>
      </c>
      <c r="AJ296">
        <f t="shared" si="453"/>
        <v>0.40902428820210646</v>
      </c>
      <c r="AK296">
        <f t="shared" si="454"/>
        <v>11.766858695567052</v>
      </c>
      <c r="AL296">
        <f t="shared" si="486"/>
        <v>166.5272525289738</v>
      </c>
      <c r="AM296">
        <f t="shared" si="455"/>
        <v>2.9064488509306465</v>
      </c>
      <c r="AN296">
        <f t="shared" si="456"/>
        <v>0.99904465569363687</v>
      </c>
      <c r="AO296" t="s">
        <v>137</v>
      </c>
      <c r="AP296">
        <f t="shared" si="457"/>
        <v>10.852060005880396</v>
      </c>
      <c r="AQ296">
        <f t="shared" si="458"/>
        <v>10</v>
      </c>
      <c r="AR296">
        <f t="shared" si="459"/>
        <v>51</v>
      </c>
      <c r="AS296">
        <f t="shared" si="460"/>
        <v>7</v>
      </c>
      <c r="AT296">
        <f t="shared" si="461"/>
        <v>0.18940417772660811</v>
      </c>
      <c r="AU296">
        <f t="shared" si="462"/>
        <v>9.9756279045319918</v>
      </c>
      <c r="AV296" s="18">
        <f t="shared" si="463"/>
        <v>0.66504186030213275</v>
      </c>
      <c r="AW296">
        <f t="shared" si="464"/>
        <v>0.17410755188790583</v>
      </c>
      <c r="AX296">
        <f t="shared" si="465"/>
        <v>4.2942794981138457</v>
      </c>
      <c r="AY296" t="str">
        <f t="shared" si="466"/>
        <v>POSITIF</v>
      </c>
      <c r="AZ296">
        <f t="shared" si="467"/>
        <v>4</v>
      </c>
      <c r="BA296">
        <f t="shared" si="468"/>
        <v>17</v>
      </c>
      <c r="BB296">
        <f t="shared" si="469"/>
        <v>39</v>
      </c>
      <c r="BC296">
        <f t="shared" si="470"/>
        <v>7.4949316242976238E-2</v>
      </c>
      <c r="BD296">
        <f t="shared" si="471"/>
        <v>1.3840045917512798</v>
      </c>
      <c r="BE296">
        <f t="shared" si="472"/>
        <v>-0.12222152900771403</v>
      </c>
      <c r="BF296">
        <f t="shared" si="473"/>
        <v>1.9428132568574878</v>
      </c>
      <c r="BG296">
        <f t="shared" si="474"/>
        <v>74.899154987545216</v>
      </c>
      <c r="BH296">
        <f t="shared" si="475"/>
        <v>0.66504186030213275</v>
      </c>
      <c r="BI296">
        <f t="shared" si="476"/>
        <v>254.89915498754522</v>
      </c>
      <c r="BJ296">
        <f t="shared" si="477"/>
        <v>254</v>
      </c>
      <c r="BK296">
        <f t="shared" si="478"/>
        <v>53</v>
      </c>
      <c r="BL296">
        <f t="shared" si="479"/>
        <v>56</v>
      </c>
      <c r="BM296">
        <f t="shared" si="480"/>
        <v>-76.323382133136732</v>
      </c>
      <c r="BN296" t="str">
        <f t="shared" si="481"/>
        <v>NEGATIF</v>
      </c>
      <c r="BO296">
        <f t="shared" si="482"/>
        <v>76</v>
      </c>
      <c r="BP296">
        <f t="shared" si="483"/>
        <v>19</v>
      </c>
      <c r="BQ296">
        <f t="shared" si="484"/>
        <v>24</v>
      </c>
    </row>
    <row r="297" spans="1:69">
      <c r="A297">
        <f t="shared" si="487"/>
        <v>-7.0027777777777782</v>
      </c>
      <c r="B297">
        <f t="shared" si="490"/>
        <v>111.315</v>
      </c>
      <c r="C297">
        <f>INT(G3/15)</f>
        <v>7</v>
      </c>
      <c r="D297">
        <f>L3</f>
        <v>2014</v>
      </c>
      <c r="E297">
        <f>L2</f>
        <v>3</v>
      </c>
      <c r="F297">
        <f>L4+1</f>
        <v>31</v>
      </c>
      <c r="H297">
        <v>23</v>
      </c>
      <c r="I297">
        <v>0</v>
      </c>
      <c r="J297">
        <f t="shared" si="432"/>
        <v>23</v>
      </c>
      <c r="L297">
        <f t="shared" si="433"/>
        <v>20</v>
      </c>
      <c r="M297">
        <f t="shared" si="434"/>
        <v>-13</v>
      </c>
      <c r="N297">
        <f t="shared" si="435"/>
        <v>2456748.166666667</v>
      </c>
      <c r="O297">
        <f t="shared" si="431"/>
        <v>7.9452092914123363E-4</v>
      </c>
      <c r="P297">
        <f t="shared" si="488"/>
        <v>2456748.167461188</v>
      </c>
      <c r="Q297">
        <f t="shared" si="489"/>
        <v>0.14245496129193824</v>
      </c>
      <c r="R297">
        <f t="shared" si="485"/>
        <v>8.954338338980051</v>
      </c>
      <c r="S297">
        <f t="shared" si="436"/>
        <v>85.772417033037527</v>
      </c>
      <c r="T297">
        <f t="shared" si="437"/>
        <v>1.9113419742407656</v>
      </c>
      <c r="U297">
        <f t="shared" si="438"/>
        <v>0.15628268635276199</v>
      </c>
      <c r="V297">
        <f t="shared" si="439"/>
        <v>1.4970110846201707</v>
      </c>
      <c r="W297">
        <f t="shared" si="440"/>
        <v>1.6702616891625739E-2</v>
      </c>
      <c r="X297">
        <f t="shared" si="441"/>
        <v>10.865680313220818</v>
      </c>
      <c r="Y297">
        <f t="shared" si="442"/>
        <v>87.683759007278297</v>
      </c>
      <c r="Z297">
        <f t="shared" si="443"/>
        <v>1.5303702952022409</v>
      </c>
      <c r="AA297">
        <f t="shared" si="444"/>
        <v>209.51721394836582</v>
      </c>
      <c r="AB297">
        <f t="shared" si="445"/>
        <v>3.6567652230043723</v>
      </c>
      <c r="AC297">
        <f t="shared" si="446"/>
        <v>23.437438601466017</v>
      </c>
      <c r="AD297">
        <f t="shared" si="447"/>
        <v>-2.0732024125727391E-3</v>
      </c>
      <c r="AE297">
        <f t="shared" si="448"/>
        <v>23.435365399053445</v>
      </c>
      <c r="AF297">
        <f t="shared" si="449"/>
        <v>2456747.5</v>
      </c>
      <c r="AG297">
        <f t="shared" si="450"/>
        <v>0.14243668720054756</v>
      </c>
      <c r="AH297">
        <f t="shared" si="451"/>
        <v>12.552736623304554</v>
      </c>
      <c r="AI297">
        <f t="shared" si="452"/>
        <v>4.5965431729045534</v>
      </c>
      <c r="AJ297">
        <f t="shared" si="453"/>
        <v>0.40902428762143744</v>
      </c>
      <c r="AK297">
        <f t="shared" si="454"/>
        <v>12.017543172904553</v>
      </c>
      <c r="AL297">
        <f t="shared" si="486"/>
        <v>170.27802952959607</v>
      </c>
      <c r="AM297">
        <f t="shared" si="455"/>
        <v>2.9719122590995828</v>
      </c>
      <c r="AN297">
        <f t="shared" si="456"/>
        <v>0.99904764656001732</v>
      </c>
      <c r="AO297" t="s">
        <v>137</v>
      </c>
      <c r="AP297">
        <f t="shared" si="457"/>
        <v>10.862345347652779</v>
      </c>
      <c r="AQ297">
        <f t="shared" si="458"/>
        <v>10</v>
      </c>
      <c r="AR297">
        <f t="shared" si="459"/>
        <v>51</v>
      </c>
      <c r="AS297">
        <f t="shared" si="460"/>
        <v>44</v>
      </c>
      <c r="AT297">
        <f t="shared" si="461"/>
        <v>0.1895836908052291</v>
      </c>
      <c r="AU297">
        <f t="shared" si="462"/>
        <v>9.985118063972223</v>
      </c>
      <c r="AV297" s="18">
        <f t="shared" si="463"/>
        <v>0.66567453759814821</v>
      </c>
      <c r="AW297">
        <f t="shared" si="464"/>
        <v>0.17427318641667708</v>
      </c>
      <c r="AX297">
        <f t="shared" si="465"/>
        <v>4.2983082170388425</v>
      </c>
      <c r="AY297" t="str">
        <f t="shared" si="466"/>
        <v>POSITIF</v>
      </c>
      <c r="AZ297">
        <f t="shared" si="467"/>
        <v>4</v>
      </c>
      <c r="BA297">
        <f t="shared" si="468"/>
        <v>17</v>
      </c>
      <c r="BB297">
        <f t="shared" si="469"/>
        <v>53</v>
      </c>
      <c r="BC297">
        <f t="shared" si="470"/>
        <v>7.501963065285483E-2</v>
      </c>
      <c r="BD297">
        <f t="shared" si="471"/>
        <v>1.3072368614941965</v>
      </c>
      <c r="BE297">
        <f t="shared" si="472"/>
        <v>-0.12222152900771403</v>
      </c>
      <c r="BF297">
        <f t="shared" si="473"/>
        <v>1.9428132568574878</v>
      </c>
      <c r="BG297">
        <f t="shared" si="474"/>
        <v>65.876311691925153</v>
      </c>
      <c r="BH297">
        <f t="shared" si="475"/>
        <v>0.66567453759814821</v>
      </c>
      <c r="BI297">
        <f t="shared" si="476"/>
        <v>245.87631169192514</v>
      </c>
      <c r="BJ297">
        <f t="shared" si="477"/>
        <v>245</v>
      </c>
      <c r="BK297">
        <f t="shared" si="478"/>
        <v>52</v>
      </c>
      <c r="BL297">
        <f t="shared" si="479"/>
        <v>34</v>
      </c>
      <c r="BM297">
        <f t="shared" si="480"/>
        <v>-79.955375148627851</v>
      </c>
      <c r="BN297" t="str">
        <f t="shared" si="481"/>
        <v>NEGATIF</v>
      </c>
      <c r="BO297">
        <f t="shared" si="482"/>
        <v>79</v>
      </c>
      <c r="BP297">
        <f t="shared" si="483"/>
        <v>57</v>
      </c>
      <c r="BQ297">
        <f t="shared" si="484"/>
        <v>19</v>
      </c>
    </row>
    <row r="298" spans="1:69">
      <c r="A298">
        <f t="shared" si="487"/>
        <v>-7.0027777777777782</v>
      </c>
      <c r="B298">
        <f t="shared" si="490"/>
        <v>111.315</v>
      </c>
      <c r="C298">
        <f>INT(G3/15)</f>
        <v>7</v>
      </c>
      <c r="D298">
        <f>L3</f>
        <v>2014</v>
      </c>
      <c r="E298">
        <f>L2</f>
        <v>3</v>
      </c>
      <c r="F298">
        <f>L4+1</f>
        <v>31</v>
      </c>
      <c r="H298">
        <v>23</v>
      </c>
      <c r="I298">
        <v>15</v>
      </c>
      <c r="J298">
        <f t="shared" si="432"/>
        <v>23.25</v>
      </c>
      <c r="L298">
        <f t="shared" si="433"/>
        <v>20</v>
      </c>
      <c r="M298">
        <f t="shared" si="434"/>
        <v>-13</v>
      </c>
      <c r="N298">
        <f t="shared" si="435"/>
        <v>2456748.1770833335</v>
      </c>
      <c r="O298">
        <f t="shared" si="431"/>
        <v>7.9452092914123363E-4</v>
      </c>
      <c r="P298">
        <f t="shared" si="488"/>
        <v>2456748.1778778546</v>
      </c>
      <c r="Q298">
        <f t="shared" si="489"/>
        <v>0.14245524648472432</v>
      </c>
      <c r="R298">
        <f t="shared" si="485"/>
        <v>8.9646054988206743</v>
      </c>
      <c r="S298">
        <f t="shared" si="436"/>
        <v>85.782683702489521</v>
      </c>
      <c r="T298">
        <f t="shared" si="437"/>
        <v>1.9113601341825655</v>
      </c>
      <c r="U298">
        <f t="shared" si="438"/>
        <v>0.15646188209680942</v>
      </c>
      <c r="V298">
        <f t="shared" si="439"/>
        <v>1.497190271805322</v>
      </c>
      <c r="W298">
        <f t="shared" si="440"/>
        <v>1.6702616879647643E-2</v>
      </c>
      <c r="X298">
        <f t="shared" si="441"/>
        <v>10.87596563300324</v>
      </c>
      <c r="Y298">
        <f t="shared" si="442"/>
        <v>87.69404383667208</v>
      </c>
      <c r="Z298">
        <f t="shared" si="443"/>
        <v>1.5305497993381683</v>
      </c>
      <c r="AA298">
        <f t="shared" si="444"/>
        <v>209.51666234665717</v>
      </c>
      <c r="AB298">
        <f t="shared" si="445"/>
        <v>3.6567555957383968</v>
      </c>
      <c r="AC298">
        <f t="shared" si="446"/>
        <v>23.437438597757321</v>
      </c>
      <c r="AD298">
        <f t="shared" si="447"/>
        <v>-2.0732319929077639E-3</v>
      </c>
      <c r="AE298">
        <f t="shared" si="448"/>
        <v>23.435365365764412</v>
      </c>
      <c r="AF298">
        <f t="shared" si="449"/>
        <v>2456747.5</v>
      </c>
      <c r="AG298">
        <f t="shared" si="450"/>
        <v>0.14243668720054756</v>
      </c>
      <c r="AH298">
        <f t="shared" si="451"/>
        <v>12.552736623304554</v>
      </c>
      <c r="AI298">
        <f t="shared" si="452"/>
        <v>4.8472276502420542</v>
      </c>
      <c r="AJ298">
        <f t="shared" si="453"/>
        <v>0.4090242870404342</v>
      </c>
      <c r="AK298">
        <f t="shared" si="454"/>
        <v>12.268227650242054</v>
      </c>
      <c r="AL298">
        <f t="shared" si="486"/>
        <v>174.02880648714492</v>
      </c>
      <c r="AM298">
        <f t="shared" si="455"/>
        <v>3.0373756665167457</v>
      </c>
      <c r="AN298">
        <f t="shared" si="456"/>
        <v>0.99905063744797673</v>
      </c>
      <c r="AO298" t="s">
        <v>137</v>
      </c>
      <c r="AP298">
        <f t="shared" si="457"/>
        <v>10.872630627389587</v>
      </c>
      <c r="AQ298">
        <f t="shared" si="458"/>
        <v>10</v>
      </c>
      <c r="AR298">
        <f t="shared" si="459"/>
        <v>52</v>
      </c>
      <c r="AS298">
        <f t="shared" si="460"/>
        <v>21</v>
      </c>
      <c r="AT298">
        <f t="shared" si="461"/>
        <v>0.18976320280112505</v>
      </c>
      <c r="AU298">
        <f t="shared" si="462"/>
        <v>9.9946082664858746</v>
      </c>
      <c r="AV298" s="18">
        <f t="shared" si="463"/>
        <v>0.66630721776572499</v>
      </c>
      <c r="AW298">
        <f t="shared" si="464"/>
        <v>0.17443882169722133</v>
      </c>
      <c r="AX298">
        <f t="shared" si="465"/>
        <v>4.3023367941692019</v>
      </c>
      <c r="AY298" t="str">
        <f t="shared" si="466"/>
        <v>POSITIF</v>
      </c>
      <c r="AZ298">
        <f t="shared" si="467"/>
        <v>4</v>
      </c>
      <c r="BA298">
        <f t="shared" si="468"/>
        <v>18</v>
      </c>
      <c r="BB298">
        <f t="shared" si="469"/>
        <v>8</v>
      </c>
      <c r="BC298">
        <f t="shared" si="470"/>
        <v>7.5089942587950154E-2</v>
      </c>
      <c r="BD298">
        <f t="shared" si="471"/>
        <v>1.1497585380941304</v>
      </c>
      <c r="BE298">
        <f t="shared" si="472"/>
        <v>-0.12222152900771403</v>
      </c>
      <c r="BF298">
        <f t="shared" si="473"/>
        <v>1.9428132568574878</v>
      </c>
      <c r="BG298">
        <f t="shared" si="474"/>
        <v>39.448914196245902</v>
      </c>
      <c r="BH298">
        <f t="shared" si="475"/>
        <v>0.66630721776572499</v>
      </c>
      <c r="BI298">
        <f t="shared" si="476"/>
        <v>219.44891419624591</v>
      </c>
      <c r="BJ298">
        <f t="shared" si="477"/>
        <v>219</v>
      </c>
      <c r="BK298">
        <f t="shared" si="478"/>
        <v>26</v>
      </c>
      <c r="BL298">
        <f t="shared" si="479"/>
        <v>56</v>
      </c>
      <c r="BM298">
        <f t="shared" si="480"/>
        <v>-83.473547088664134</v>
      </c>
      <c r="BN298" t="str">
        <f t="shared" si="481"/>
        <v>NEGATIF</v>
      </c>
      <c r="BO298">
        <f t="shared" si="482"/>
        <v>83</v>
      </c>
      <c r="BP298">
        <f t="shared" si="483"/>
        <v>28</v>
      </c>
      <c r="BQ298">
        <f t="shared" si="484"/>
        <v>24</v>
      </c>
    </row>
    <row r="299" spans="1:69">
      <c r="A299">
        <f t="shared" si="487"/>
        <v>-7.0027777777777782</v>
      </c>
      <c r="B299">
        <f t="shared" si="490"/>
        <v>111.315</v>
      </c>
      <c r="C299">
        <f>INT(G3/15)</f>
        <v>7</v>
      </c>
      <c r="D299">
        <f>L3</f>
        <v>2014</v>
      </c>
      <c r="E299">
        <f>L2</f>
        <v>3</v>
      </c>
      <c r="F299">
        <f>L4+1</f>
        <v>31</v>
      </c>
      <c r="H299">
        <v>23</v>
      </c>
      <c r="I299">
        <v>30</v>
      </c>
      <c r="J299">
        <f t="shared" si="432"/>
        <v>23.5</v>
      </c>
      <c r="L299">
        <f t="shared" si="433"/>
        <v>20</v>
      </c>
      <c r="M299">
        <f t="shared" si="434"/>
        <v>-13</v>
      </c>
      <c r="N299">
        <f t="shared" si="435"/>
        <v>2456748.1875</v>
      </c>
      <c r="O299">
        <f t="shared" si="431"/>
        <v>7.9452092914123363E-4</v>
      </c>
      <c r="P299">
        <f t="shared" si="488"/>
        <v>2456748.1882945211</v>
      </c>
      <c r="Q299">
        <f t="shared" si="489"/>
        <v>0.14245553167751041</v>
      </c>
      <c r="R299">
        <f t="shared" si="485"/>
        <v>8.974872658660388</v>
      </c>
      <c r="S299">
        <f t="shared" si="436"/>
        <v>85.792950371940606</v>
      </c>
      <c r="T299">
        <f t="shared" si="437"/>
        <v>1.9113782325483093</v>
      </c>
      <c r="U299">
        <f t="shared" si="438"/>
        <v>0.15664107784084094</v>
      </c>
      <c r="V299">
        <f t="shared" si="439"/>
        <v>1.4973694589904574</v>
      </c>
      <c r="W299">
        <f t="shared" si="440"/>
        <v>1.6702616867669544E-2</v>
      </c>
      <c r="X299">
        <f t="shared" si="441"/>
        <v>10.886250891208697</v>
      </c>
      <c r="Y299">
        <f t="shared" si="442"/>
        <v>87.704328604488921</v>
      </c>
      <c r="Z299">
        <f t="shared" si="443"/>
        <v>1.5307293023993753</v>
      </c>
      <c r="AA299">
        <f t="shared" si="444"/>
        <v>209.51611074494852</v>
      </c>
      <c r="AB299">
        <f t="shared" si="445"/>
        <v>3.6567459684724213</v>
      </c>
      <c r="AC299">
        <f t="shared" si="446"/>
        <v>23.437438594048626</v>
      </c>
      <c r="AD299">
        <f t="shared" si="447"/>
        <v>-2.0732615923860919E-3</v>
      </c>
      <c r="AE299">
        <f t="shared" si="448"/>
        <v>23.435365332456239</v>
      </c>
      <c r="AF299">
        <f t="shared" si="449"/>
        <v>2456747.5</v>
      </c>
      <c r="AG299">
        <f t="shared" si="450"/>
        <v>0.14243668720054756</v>
      </c>
      <c r="AH299">
        <f t="shared" si="451"/>
        <v>12.552736623304554</v>
      </c>
      <c r="AI299">
        <f t="shared" si="452"/>
        <v>5.0979121275795549</v>
      </c>
      <c r="AJ299">
        <f t="shared" si="453"/>
        <v>0.40902428645909689</v>
      </c>
      <c r="AK299">
        <f t="shared" si="454"/>
        <v>12.518912127579554</v>
      </c>
      <c r="AL299">
        <f t="shared" si="486"/>
        <v>177.77958340110672</v>
      </c>
      <c r="AM299">
        <f t="shared" si="455"/>
        <v>3.102839073173171</v>
      </c>
      <c r="AN299">
        <f t="shared" si="456"/>
        <v>0.99905362835755196</v>
      </c>
      <c r="AO299" t="s">
        <v>137</v>
      </c>
      <c r="AP299">
        <f t="shared" si="457"/>
        <v>10.882915845549208</v>
      </c>
      <c r="AQ299">
        <f t="shared" si="458"/>
        <v>10</v>
      </c>
      <c r="AR299">
        <f t="shared" si="459"/>
        <v>52</v>
      </c>
      <c r="AS299">
        <f t="shared" si="460"/>
        <v>58</v>
      </c>
      <c r="AT299">
        <f t="shared" si="461"/>
        <v>0.18994271372229635</v>
      </c>
      <c r="AU299">
        <f t="shared" si="462"/>
        <v>10.004098512586596</v>
      </c>
      <c r="AV299" s="18">
        <f t="shared" si="463"/>
        <v>0.66693990083910637</v>
      </c>
      <c r="AW299">
        <f t="shared" si="464"/>
        <v>0.1746044577385035</v>
      </c>
      <c r="AX299">
        <f t="shared" si="465"/>
        <v>4.3063652295748156</v>
      </c>
      <c r="AY299" t="str">
        <f t="shared" si="466"/>
        <v>POSITIF</v>
      </c>
      <c r="AZ299">
        <f t="shared" si="467"/>
        <v>4</v>
      </c>
      <c r="BA299">
        <f t="shared" si="468"/>
        <v>18</v>
      </c>
      <c r="BB299">
        <f t="shared" si="469"/>
        <v>22</v>
      </c>
      <c r="BC299">
        <f t="shared" si="470"/>
        <v>7.5160252049482026E-2</v>
      </c>
      <c r="BD299">
        <f t="shared" si="471"/>
        <v>0.68851343906122342</v>
      </c>
      <c r="BE299">
        <f t="shared" si="472"/>
        <v>-0.12222152900771403</v>
      </c>
      <c r="BF299">
        <f t="shared" si="473"/>
        <v>1.9428132568574878</v>
      </c>
      <c r="BG299">
        <f t="shared" si="474"/>
        <v>-29.573208313388118</v>
      </c>
      <c r="BH299">
        <f t="shared" si="475"/>
        <v>0.66693990083910637</v>
      </c>
      <c r="BI299">
        <f t="shared" si="476"/>
        <v>150.42679168661189</v>
      </c>
      <c r="BJ299">
        <f t="shared" si="477"/>
        <v>150</v>
      </c>
      <c r="BK299">
        <f t="shared" si="478"/>
        <v>25</v>
      </c>
      <c r="BL299">
        <f t="shared" si="479"/>
        <v>36</v>
      </c>
      <c r="BM299">
        <f t="shared" si="480"/>
        <v>-86.514014845906843</v>
      </c>
      <c r="BN299" t="str">
        <f t="shared" si="481"/>
        <v>NEGATIF</v>
      </c>
      <c r="BO299">
        <f t="shared" si="482"/>
        <v>86</v>
      </c>
      <c r="BP299">
        <f t="shared" si="483"/>
        <v>30</v>
      </c>
      <c r="BQ299">
        <f t="shared" si="484"/>
        <v>50</v>
      </c>
    </row>
    <row r="300" spans="1:69">
      <c r="A300">
        <f t="shared" si="487"/>
        <v>-7.0027777777777782</v>
      </c>
      <c r="B300">
        <f t="shared" si="490"/>
        <v>111.315</v>
      </c>
      <c r="C300">
        <f>INT(G3/15)</f>
        <v>7</v>
      </c>
      <c r="D300">
        <f>L3</f>
        <v>2014</v>
      </c>
      <c r="E300">
        <f>L2</f>
        <v>3</v>
      </c>
      <c r="F300">
        <f>L4+1</f>
        <v>31</v>
      </c>
      <c r="H300">
        <v>23</v>
      </c>
      <c r="I300">
        <v>45</v>
      </c>
      <c r="J300">
        <f t="shared" si="432"/>
        <v>23.75</v>
      </c>
      <c r="L300">
        <f t="shared" si="433"/>
        <v>20</v>
      </c>
      <c r="M300">
        <f t="shared" si="434"/>
        <v>-13</v>
      </c>
      <c r="N300">
        <f t="shared" si="435"/>
        <v>2456748.197916667</v>
      </c>
      <c r="O300">
        <f t="shared" ref="O300:O304" si="491">O274</f>
        <v>7.9452092914123363E-4</v>
      </c>
      <c r="P300">
        <f t="shared" si="488"/>
        <v>2456748.198711188</v>
      </c>
      <c r="Q300">
        <f t="shared" si="489"/>
        <v>0.14245581687030923</v>
      </c>
      <c r="R300">
        <f t="shared" si="485"/>
        <v>8.9851398189593965</v>
      </c>
      <c r="S300">
        <f t="shared" si="436"/>
        <v>85.803217041850985</v>
      </c>
      <c r="T300">
        <f t="shared" si="437"/>
        <v>1.911396269338911</v>
      </c>
      <c r="U300">
        <f t="shared" si="438"/>
        <v>0.15682027359288869</v>
      </c>
      <c r="V300">
        <f t="shared" si="439"/>
        <v>1.4975486461836089</v>
      </c>
      <c r="W300">
        <f t="shared" si="440"/>
        <v>1.6702616855691448E-2</v>
      </c>
      <c r="X300">
        <f t="shared" si="441"/>
        <v>10.896536088298308</v>
      </c>
      <c r="Y300">
        <f t="shared" si="442"/>
        <v>87.714613311189893</v>
      </c>
      <c r="Z300">
        <f t="shared" si="443"/>
        <v>1.5309088043939092</v>
      </c>
      <c r="AA300">
        <f t="shared" si="444"/>
        <v>209.5155591432152</v>
      </c>
      <c r="AB300">
        <f t="shared" si="445"/>
        <v>3.656736341206015</v>
      </c>
      <c r="AC300">
        <f t="shared" si="446"/>
        <v>23.43743859033993</v>
      </c>
      <c r="AD300">
        <f t="shared" si="447"/>
        <v>-2.073291211006805E-3</v>
      </c>
      <c r="AE300">
        <f t="shared" si="448"/>
        <v>23.435365299128922</v>
      </c>
      <c r="AF300">
        <f t="shared" si="449"/>
        <v>2456747.5</v>
      </c>
      <c r="AG300">
        <f t="shared" si="450"/>
        <v>0.14243668720054756</v>
      </c>
      <c r="AH300">
        <f t="shared" si="451"/>
        <v>12.552736623304554</v>
      </c>
      <c r="AI300">
        <f t="shared" si="452"/>
        <v>5.3485966049170521</v>
      </c>
      <c r="AJ300">
        <f t="shared" si="453"/>
        <v>0.40902428587742545</v>
      </c>
      <c r="AK300">
        <f t="shared" si="454"/>
        <v>12.769596604917052</v>
      </c>
      <c r="AL300">
        <f t="shared" si="486"/>
        <v>181.53036027096519</v>
      </c>
      <c r="AM300">
        <f t="shared" si="455"/>
        <v>3.1683024790598484</v>
      </c>
      <c r="AN300">
        <f t="shared" si="456"/>
        <v>0.99905661928878065</v>
      </c>
      <c r="AO300" t="s">
        <v>137</v>
      </c>
      <c r="AP300">
        <f t="shared" si="457"/>
        <v>10.893201002592766</v>
      </c>
      <c r="AQ300">
        <f t="shared" si="458"/>
        <v>10</v>
      </c>
      <c r="AR300">
        <f t="shared" si="459"/>
        <v>53</v>
      </c>
      <c r="AS300">
        <f t="shared" si="460"/>
        <v>35</v>
      </c>
      <c r="AT300">
        <f t="shared" si="461"/>
        <v>0.19012222357679115</v>
      </c>
      <c r="AU300">
        <f t="shared" si="462"/>
        <v>10.013588802790567</v>
      </c>
      <c r="AV300" s="18">
        <f t="shared" si="463"/>
        <v>0.66757258685270449</v>
      </c>
      <c r="AW300">
        <f t="shared" si="464"/>
        <v>0.17477009454953255</v>
      </c>
      <c r="AX300">
        <f t="shared" si="465"/>
        <v>4.3103935233266215</v>
      </c>
      <c r="AY300" t="str">
        <f t="shared" si="466"/>
        <v>POSITIF</v>
      </c>
      <c r="AZ300">
        <f t="shared" si="467"/>
        <v>4</v>
      </c>
      <c r="BA300">
        <f t="shared" si="468"/>
        <v>18</v>
      </c>
      <c r="BB300">
        <f t="shared" si="469"/>
        <v>37</v>
      </c>
      <c r="BC300">
        <f t="shared" si="470"/>
        <v>7.5230559038688555E-2</v>
      </c>
      <c r="BD300">
        <f t="shared" si="471"/>
        <v>-0.51614985544678171</v>
      </c>
      <c r="BE300">
        <f t="shared" si="472"/>
        <v>-0.12222152900771403</v>
      </c>
      <c r="BF300">
        <f t="shared" si="473"/>
        <v>1.9428132568574878</v>
      </c>
      <c r="BG300">
        <f t="shared" si="474"/>
        <v>-63.187572731842053</v>
      </c>
      <c r="BH300">
        <f t="shared" si="475"/>
        <v>0.66757258685270449</v>
      </c>
      <c r="BI300">
        <f t="shared" si="476"/>
        <v>116.81242726815795</v>
      </c>
      <c r="BJ300">
        <f t="shared" si="477"/>
        <v>116</v>
      </c>
      <c r="BK300">
        <f t="shared" si="478"/>
        <v>48</v>
      </c>
      <c r="BL300">
        <f t="shared" si="479"/>
        <v>44</v>
      </c>
      <c r="BM300">
        <f t="shared" si="480"/>
        <v>-86.906823348007833</v>
      </c>
      <c r="BN300" t="str">
        <f t="shared" si="481"/>
        <v>NEGATIF</v>
      </c>
      <c r="BO300">
        <f t="shared" si="482"/>
        <v>86</v>
      </c>
      <c r="BP300">
        <f t="shared" si="483"/>
        <v>54</v>
      </c>
      <c r="BQ300">
        <f t="shared" si="484"/>
        <v>24</v>
      </c>
    </row>
    <row r="301" spans="1:69">
      <c r="A301">
        <f t="shared" si="487"/>
        <v>-7.0027777777777782</v>
      </c>
      <c r="B301">
        <f t="shared" si="490"/>
        <v>111.315</v>
      </c>
      <c r="C301">
        <f>INT(G3/15)</f>
        <v>7</v>
      </c>
      <c r="D301">
        <f>L3</f>
        <v>2014</v>
      </c>
      <c r="E301">
        <f>L2</f>
        <v>3</v>
      </c>
      <c r="F301">
        <f>L4+1</f>
        <v>31</v>
      </c>
      <c r="H301">
        <v>24</v>
      </c>
      <c r="I301">
        <v>0</v>
      </c>
      <c r="J301">
        <f t="shared" si="432"/>
        <v>24</v>
      </c>
      <c r="L301">
        <f t="shared" si="433"/>
        <v>20</v>
      </c>
      <c r="M301">
        <f t="shared" si="434"/>
        <v>-13</v>
      </c>
      <c r="N301">
        <f t="shared" si="435"/>
        <v>2456748.2083333335</v>
      </c>
      <c r="O301">
        <f t="shared" si="491"/>
        <v>7.9452092914123363E-4</v>
      </c>
      <c r="P301">
        <f t="shared" si="488"/>
        <v>2456748.2091278546</v>
      </c>
      <c r="Q301">
        <f t="shared" si="489"/>
        <v>0.14245610206309531</v>
      </c>
      <c r="R301">
        <f t="shared" si="485"/>
        <v>8.9954069788000197</v>
      </c>
      <c r="S301">
        <f t="shared" si="436"/>
        <v>85.813483711302069</v>
      </c>
      <c r="T301">
        <f t="shared" si="437"/>
        <v>1.9114142445528672</v>
      </c>
      <c r="U301">
        <f t="shared" si="438"/>
        <v>0.15699946933693609</v>
      </c>
      <c r="V301">
        <f t="shared" si="439"/>
        <v>1.4977278333687443</v>
      </c>
      <c r="W301">
        <f t="shared" si="440"/>
        <v>1.6702616843713349E-2</v>
      </c>
      <c r="X301">
        <f t="shared" si="441"/>
        <v>10.906821223352887</v>
      </c>
      <c r="Y301">
        <f t="shared" si="442"/>
        <v>87.724897955854942</v>
      </c>
      <c r="Z301">
        <f t="shared" si="443"/>
        <v>1.531088305305712</v>
      </c>
      <c r="AA301">
        <f t="shared" si="444"/>
        <v>209.51500754150655</v>
      </c>
      <c r="AB301">
        <f t="shared" si="445"/>
        <v>3.6567267139400395</v>
      </c>
      <c r="AC301">
        <f t="shared" si="446"/>
        <v>23.437438586631234</v>
      </c>
      <c r="AD301">
        <f t="shared" si="447"/>
        <v>-2.0733208487650049E-3</v>
      </c>
      <c r="AE301">
        <f t="shared" si="448"/>
        <v>23.435365265782469</v>
      </c>
      <c r="AF301">
        <f t="shared" si="449"/>
        <v>2456747.5</v>
      </c>
      <c r="AG301">
        <f t="shared" si="450"/>
        <v>0.14243668720054756</v>
      </c>
      <c r="AH301">
        <f t="shared" si="451"/>
        <v>12.552736623304554</v>
      </c>
      <c r="AI301">
        <f t="shared" si="452"/>
        <v>5.5992810822545529</v>
      </c>
      <c r="AJ301">
        <f t="shared" si="453"/>
        <v>0.40902428529542006</v>
      </c>
      <c r="AK301">
        <f t="shared" si="454"/>
        <v>13.020281082254552</v>
      </c>
      <c r="AL301">
        <f t="shared" si="486"/>
        <v>185.28113709747797</v>
      </c>
      <c r="AM301">
        <f t="shared" si="455"/>
        <v>3.2337658841900003</v>
      </c>
      <c r="AN301">
        <f t="shared" si="456"/>
        <v>0.9990596102412983</v>
      </c>
      <c r="AO301" t="s">
        <v>137</v>
      </c>
      <c r="AP301">
        <f t="shared" si="457"/>
        <v>10.903486097601075</v>
      </c>
      <c r="AQ301">
        <f t="shared" si="458"/>
        <v>10</v>
      </c>
      <c r="AR301">
        <f t="shared" si="459"/>
        <v>54</v>
      </c>
      <c r="AS301">
        <f t="shared" si="460"/>
        <v>12</v>
      </c>
      <c r="AT301">
        <f t="shared" si="461"/>
        <v>0.19030173234856654</v>
      </c>
      <c r="AU301">
        <f t="shared" si="462"/>
        <v>10.023079136340311</v>
      </c>
      <c r="AV301" s="18">
        <f t="shared" si="463"/>
        <v>0.66820527575602073</v>
      </c>
      <c r="AW301">
        <f t="shared" si="464"/>
        <v>0.17493573211708804</v>
      </c>
      <c r="AX301">
        <f t="shared" si="465"/>
        <v>4.3144216749549509</v>
      </c>
      <c r="AY301" t="str">
        <f t="shared" si="466"/>
        <v>POSITIF</v>
      </c>
      <c r="AZ301">
        <f t="shared" si="467"/>
        <v>4</v>
      </c>
      <c r="BA301">
        <f t="shared" si="468"/>
        <v>18</v>
      </c>
      <c r="BB301">
        <f t="shared" si="469"/>
        <v>51</v>
      </c>
      <c r="BC301">
        <f t="shared" si="470"/>
        <v>7.5300863547372462E-2</v>
      </c>
      <c r="BD301">
        <f t="shared" si="471"/>
        <v>-1.1028311905140318</v>
      </c>
      <c r="BE301">
        <f t="shared" si="472"/>
        <v>-0.12222152900771403</v>
      </c>
      <c r="BF301">
        <f t="shared" si="473"/>
        <v>1.9428132568574878</v>
      </c>
      <c r="BG301">
        <f t="shared" si="474"/>
        <v>-73.851615906180285</v>
      </c>
      <c r="BH301">
        <f t="shared" si="475"/>
        <v>0.66820527575602073</v>
      </c>
      <c r="BI301">
        <f t="shared" si="476"/>
        <v>106.14838409381971</v>
      </c>
      <c r="BJ301">
        <f t="shared" si="477"/>
        <v>106</v>
      </c>
      <c r="BK301">
        <f t="shared" si="478"/>
        <v>8</v>
      </c>
      <c r="BL301">
        <f t="shared" si="479"/>
        <v>54</v>
      </c>
      <c r="BM301">
        <f t="shared" si="480"/>
        <v>-84.097364440193246</v>
      </c>
      <c r="BN301" t="str">
        <f t="shared" si="481"/>
        <v>NEGATIF</v>
      </c>
      <c r="BO301">
        <f t="shared" si="482"/>
        <v>84</v>
      </c>
      <c r="BP301">
        <f t="shared" si="483"/>
        <v>5</v>
      </c>
      <c r="BQ301">
        <f t="shared" si="484"/>
        <v>50</v>
      </c>
    </row>
    <row r="302" spans="1:69">
      <c r="A302">
        <f t="shared" si="487"/>
        <v>-7.0027777777777782</v>
      </c>
      <c r="B302">
        <f t="shared" si="490"/>
        <v>111.315</v>
      </c>
      <c r="C302">
        <f>INT(G3/15)</f>
        <v>7</v>
      </c>
      <c r="D302">
        <f>L3</f>
        <v>2014</v>
      </c>
      <c r="E302">
        <f>L2</f>
        <v>3</v>
      </c>
      <c r="F302">
        <f>L4+1</f>
        <v>31</v>
      </c>
      <c r="H302">
        <v>24</v>
      </c>
      <c r="I302">
        <v>15</v>
      </c>
      <c r="J302">
        <f t="shared" si="432"/>
        <v>24.25</v>
      </c>
      <c r="L302">
        <f t="shared" si="433"/>
        <v>20</v>
      </c>
      <c r="M302">
        <f t="shared" si="434"/>
        <v>-13</v>
      </c>
      <c r="N302">
        <f t="shared" si="435"/>
        <v>2456748.21875</v>
      </c>
      <c r="O302">
        <f t="shared" si="491"/>
        <v>7.9452092914123363E-4</v>
      </c>
      <c r="P302">
        <f t="shared" si="488"/>
        <v>2456748.2195445211</v>
      </c>
      <c r="Q302">
        <f t="shared" si="489"/>
        <v>0.14245638725588139</v>
      </c>
      <c r="R302">
        <f t="shared" si="485"/>
        <v>9.0056741386406429</v>
      </c>
      <c r="S302">
        <f t="shared" si="436"/>
        <v>85.823750380753154</v>
      </c>
      <c r="T302">
        <f t="shared" si="437"/>
        <v>1.9114321581910974</v>
      </c>
      <c r="U302">
        <f t="shared" si="438"/>
        <v>0.15717866508098352</v>
      </c>
      <c r="V302">
        <f t="shared" si="439"/>
        <v>1.4979070205538796</v>
      </c>
      <c r="W302">
        <f t="shared" si="440"/>
        <v>1.6702616831735254E-2</v>
      </c>
      <c r="X302">
        <f t="shared" si="441"/>
        <v>10.91710629683174</v>
      </c>
      <c r="Y302">
        <f t="shared" si="442"/>
        <v>87.735182538944258</v>
      </c>
      <c r="Z302">
        <f t="shared" si="443"/>
        <v>1.5312678051428155</v>
      </c>
      <c r="AA302">
        <f t="shared" si="444"/>
        <v>209.5144559397979</v>
      </c>
      <c r="AB302">
        <f t="shared" si="445"/>
        <v>3.6567170866740639</v>
      </c>
      <c r="AC302">
        <f t="shared" si="446"/>
        <v>23.437438582922539</v>
      </c>
      <c r="AD302">
        <f t="shared" si="447"/>
        <v>-2.0733505056597639E-3</v>
      </c>
      <c r="AE302">
        <f t="shared" si="448"/>
        <v>23.435365232416878</v>
      </c>
      <c r="AF302">
        <f t="shared" si="449"/>
        <v>2456747.5</v>
      </c>
      <c r="AG302">
        <f t="shared" si="450"/>
        <v>0.14243668720054756</v>
      </c>
      <c r="AH302">
        <f t="shared" si="451"/>
        <v>12.552736623304554</v>
      </c>
      <c r="AI302">
        <f t="shared" si="452"/>
        <v>5.8499655595920537</v>
      </c>
      <c r="AJ302">
        <f t="shared" si="453"/>
        <v>0.40902428471308067</v>
      </c>
      <c r="AK302">
        <f t="shared" si="454"/>
        <v>13.270965559592053</v>
      </c>
      <c r="AL302">
        <f t="shared" si="486"/>
        <v>189.0319138801305</v>
      </c>
      <c r="AM302">
        <f t="shared" si="455"/>
        <v>3.2992292885546468</v>
      </c>
      <c r="AN302">
        <f t="shared" si="456"/>
        <v>0.99906260121514268</v>
      </c>
      <c r="AO302" t="s">
        <v>137</v>
      </c>
      <c r="AP302">
        <f t="shared" si="457"/>
        <v>10.913771131033437</v>
      </c>
      <c r="AQ302">
        <f t="shared" si="458"/>
        <v>10</v>
      </c>
      <c r="AR302">
        <f t="shared" si="459"/>
        <v>54</v>
      </c>
      <c r="AS302">
        <f t="shared" si="460"/>
        <v>49</v>
      </c>
      <c r="AT302">
        <f t="shared" si="461"/>
        <v>0.19048124004563896</v>
      </c>
      <c r="AU302">
        <f t="shared" si="462"/>
        <v>10.032569513750309</v>
      </c>
      <c r="AV302" s="18">
        <f t="shared" si="463"/>
        <v>0.6688379675833539</v>
      </c>
      <c r="AW302">
        <f t="shared" si="464"/>
        <v>0.1751013704501494</v>
      </c>
      <c r="AX302">
        <f t="shared" si="465"/>
        <v>4.3184496845300391</v>
      </c>
      <c r="AY302" t="str">
        <f t="shared" si="466"/>
        <v>POSITIF</v>
      </c>
      <c r="AZ302">
        <f t="shared" si="467"/>
        <v>4</v>
      </c>
      <c r="BA302">
        <f t="shared" si="468"/>
        <v>19</v>
      </c>
      <c r="BB302">
        <f t="shared" si="469"/>
        <v>6</v>
      </c>
      <c r="BC302">
        <f t="shared" si="470"/>
        <v>7.5371165576759616E-2</v>
      </c>
      <c r="BD302">
        <f t="shared" si="471"/>
        <v>-1.2889538554810616</v>
      </c>
      <c r="BE302">
        <f t="shared" si="472"/>
        <v>-0.12222152900771403</v>
      </c>
      <c r="BF302">
        <f t="shared" si="473"/>
        <v>1.9428132568574878</v>
      </c>
      <c r="BG302">
        <f t="shared" si="474"/>
        <v>-78.783711147989536</v>
      </c>
      <c r="BH302">
        <f t="shared" si="475"/>
        <v>0.6688379675833539</v>
      </c>
      <c r="BI302">
        <f t="shared" si="476"/>
        <v>101.21628885201046</v>
      </c>
      <c r="BJ302">
        <f t="shared" si="477"/>
        <v>101</v>
      </c>
      <c r="BK302">
        <f t="shared" si="478"/>
        <v>12</v>
      </c>
      <c r="BL302">
        <f t="shared" si="479"/>
        <v>58</v>
      </c>
      <c r="BM302">
        <f t="shared" si="480"/>
        <v>-80.620736306946739</v>
      </c>
      <c r="BN302" t="str">
        <f t="shared" si="481"/>
        <v>NEGATIF</v>
      </c>
      <c r="BO302">
        <f t="shared" si="482"/>
        <v>80</v>
      </c>
      <c r="BP302">
        <f t="shared" si="483"/>
        <v>37</v>
      </c>
      <c r="BQ302">
        <f t="shared" si="484"/>
        <v>14</v>
      </c>
    </row>
    <row r="303" spans="1:69">
      <c r="A303">
        <f t="shared" si="487"/>
        <v>-7.0027777777777782</v>
      </c>
      <c r="B303">
        <f t="shared" si="490"/>
        <v>111.315</v>
      </c>
      <c r="C303">
        <f>INT(G3/15)</f>
        <v>7</v>
      </c>
      <c r="D303">
        <f>L3</f>
        <v>2014</v>
      </c>
      <c r="E303">
        <f>L2</f>
        <v>3</v>
      </c>
      <c r="F303">
        <f>L4+1</f>
        <v>31</v>
      </c>
      <c r="H303">
        <v>24</v>
      </c>
      <c r="I303">
        <v>30</v>
      </c>
      <c r="J303">
        <f t="shared" si="432"/>
        <v>24.5</v>
      </c>
      <c r="L303">
        <f t="shared" si="433"/>
        <v>20</v>
      </c>
      <c r="M303">
        <f t="shared" si="434"/>
        <v>-13</v>
      </c>
      <c r="N303">
        <f t="shared" si="435"/>
        <v>2456748.229166667</v>
      </c>
      <c r="O303">
        <f t="shared" si="491"/>
        <v>7.9452092914123363E-4</v>
      </c>
      <c r="P303">
        <f t="shared" si="488"/>
        <v>2456748.229961188</v>
      </c>
      <c r="Q303">
        <f t="shared" si="489"/>
        <v>0.14245667244868021</v>
      </c>
      <c r="R303">
        <f t="shared" si="485"/>
        <v>9.0159412989396515</v>
      </c>
      <c r="S303">
        <f t="shared" si="436"/>
        <v>85.834017050663533</v>
      </c>
      <c r="T303">
        <f t="shared" si="437"/>
        <v>1.9114500102545118</v>
      </c>
      <c r="U303">
        <f t="shared" si="438"/>
        <v>0.15735786083303127</v>
      </c>
      <c r="V303">
        <f t="shared" si="439"/>
        <v>1.4980862077470312</v>
      </c>
      <c r="W303">
        <f t="shared" si="440"/>
        <v>1.6702616819757155E-2</v>
      </c>
      <c r="X303">
        <f t="shared" si="441"/>
        <v>10.927391309194164</v>
      </c>
      <c r="Y303">
        <f t="shared" si="442"/>
        <v>87.745467060918045</v>
      </c>
      <c r="Z303">
        <f t="shared" si="443"/>
        <v>1.5314473039132517</v>
      </c>
      <c r="AA303">
        <f t="shared" si="444"/>
        <v>209.51390433806463</v>
      </c>
      <c r="AB303">
        <f t="shared" si="445"/>
        <v>3.6567074594076585</v>
      </c>
      <c r="AC303">
        <f t="shared" si="446"/>
        <v>23.437438579213843</v>
      </c>
      <c r="AD303">
        <f t="shared" si="447"/>
        <v>-2.0733801816901543E-3</v>
      </c>
      <c r="AE303">
        <f t="shared" si="448"/>
        <v>23.435365199032152</v>
      </c>
      <c r="AF303">
        <f t="shared" si="449"/>
        <v>2456747.5</v>
      </c>
      <c r="AG303">
        <f t="shared" si="450"/>
        <v>0.14243668720054756</v>
      </c>
      <c r="AH303">
        <f t="shared" si="451"/>
        <v>12.552736623304554</v>
      </c>
      <c r="AI303">
        <f t="shared" si="452"/>
        <v>6.1006500369295544</v>
      </c>
      <c r="AJ303">
        <f t="shared" si="453"/>
        <v>0.40902428413040726</v>
      </c>
      <c r="AK303">
        <f t="shared" si="454"/>
        <v>13.521650036929554</v>
      </c>
      <c r="AL303">
        <f t="shared" si="486"/>
        <v>192.78269061840828</v>
      </c>
      <c r="AM303">
        <f t="shared" si="455"/>
        <v>3.3646926921448079</v>
      </c>
      <c r="AN303">
        <f t="shared" si="456"/>
        <v>0.99906559221035052</v>
      </c>
      <c r="AO303" t="s">
        <v>137</v>
      </c>
      <c r="AP303">
        <f t="shared" si="457"/>
        <v>10.924056103349152</v>
      </c>
      <c r="AQ303">
        <f t="shared" si="458"/>
        <v>10</v>
      </c>
      <c r="AR303">
        <f t="shared" si="459"/>
        <v>55</v>
      </c>
      <c r="AS303">
        <f t="shared" si="460"/>
        <v>26</v>
      </c>
      <c r="AT303">
        <f t="shared" si="461"/>
        <v>0.19066074667602464</v>
      </c>
      <c r="AU303">
        <f t="shared" si="462"/>
        <v>10.042059935535026</v>
      </c>
      <c r="AV303" s="18">
        <f t="shared" si="463"/>
        <v>0.66947066236900166</v>
      </c>
      <c r="AW303">
        <f t="shared" si="464"/>
        <v>0.17526700955769572</v>
      </c>
      <c r="AX303">
        <f t="shared" si="465"/>
        <v>4.3224775521221046</v>
      </c>
      <c r="AY303" t="str">
        <f t="shared" si="466"/>
        <v>POSITIF</v>
      </c>
      <c r="AZ303">
        <f t="shared" si="467"/>
        <v>4</v>
      </c>
      <c r="BA303">
        <f t="shared" si="468"/>
        <v>19</v>
      </c>
      <c r="BB303">
        <f t="shared" si="469"/>
        <v>20</v>
      </c>
      <c r="BC303">
        <f t="shared" si="470"/>
        <v>7.5441465128075536E-2</v>
      </c>
      <c r="BD303">
        <f t="shared" si="471"/>
        <v>-1.3750351564725789</v>
      </c>
      <c r="BE303">
        <f t="shared" si="472"/>
        <v>-0.12222152900771403</v>
      </c>
      <c r="BF303">
        <f t="shared" si="473"/>
        <v>1.9428132568574878</v>
      </c>
      <c r="BG303">
        <f t="shared" si="474"/>
        <v>-81.646714176406434</v>
      </c>
      <c r="BH303">
        <f t="shared" si="475"/>
        <v>0.66947066236900166</v>
      </c>
      <c r="BI303">
        <f t="shared" si="476"/>
        <v>98.353285823593566</v>
      </c>
      <c r="BJ303">
        <f t="shared" si="477"/>
        <v>98</v>
      </c>
      <c r="BK303">
        <f t="shared" si="478"/>
        <v>21</v>
      </c>
      <c r="BL303">
        <f t="shared" si="479"/>
        <v>11</v>
      </c>
      <c r="BM303">
        <f t="shared" si="480"/>
        <v>-77.001792539753424</v>
      </c>
      <c r="BN303" t="str">
        <f t="shared" si="481"/>
        <v>NEGATIF</v>
      </c>
      <c r="BO303">
        <f t="shared" si="482"/>
        <v>77</v>
      </c>
      <c r="BP303">
        <f t="shared" si="483"/>
        <v>0</v>
      </c>
      <c r="BQ303">
        <f t="shared" si="484"/>
        <v>6</v>
      </c>
    </row>
    <row r="304" spans="1:69">
      <c r="A304">
        <f t="shared" si="487"/>
        <v>-7.0027777777777782</v>
      </c>
      <c r="B304">
        <f t="shared" si="490"/>
        <v>111.315</v>
      </c>
      <c r="C304">
        <f>INT(G3/15)</f>
        <v>7</v>
      </c>
      <c r="D304">
        <f>L3</f>
        <v>2014</v>
      </c>
      <c r="E304">
        <f>L2</f>
        <v>3</v>
      </c>
      <c r="F304">
        <f>L4+1</f>
        <v>31</v>
      </c>
      <c r="H304">
        <v>24</v>
      </c>
      <c r="I304">
        <v>45</v>
      </c>
      <c r="J304">
        <f t="shared" si="432"/>
        <v>24.75</v>
      </c>
      <c r="L304">
        <f t="shared" si="433"/>
        <v>20</v>
      </c>
      <c r="M304">
        <f t="shared" si="434"/>
        <v>-13</v>
      </c>
      <c r="N304">
        <f t="shared" si="435"/>
        <v>2456748.2395833335</v>
      </c>
      <c r="O304">
        <f t="shared" si="491"/>
        <v>7.9452092914123363E-4</v>
      </c>
      <c r="P304">
        <f t="shared" si="488"/>
        <v>2456748.2403778546</v>
      </c>
      <c r="Q304">
        <f t="shared" si="489"/>
        <v>0.14245695764146629</v>
      </c>
      <c r="R304">
        <f t="shared" si="485"/>
        <v>9.0262084587793652</v>
      </c>
      <c r="S304">
        <f t="shared" si="436"/>
        <v>85.844283720114618</v>
      </c>
      <c r="T304">
        <f t="shared" si="437"/>
        <v>1.9114678007416295</v>
      </c>
      <c r="U304">
        <f t="shared" si="438"/>
        <v>0.1575370565770628</v>
      </c>
      <c r="V304">
        <f t="shared" si="439"/>
        <v>1.4982653949321665</v>
      </c>
      <c r="W304">
        <f t="shared" si="440"/>
        <v>1.6702616807779059E-2</v>
      </c>
      <c r="X304">
        <f t="shared" si="441"/>
        <v>10.937676259520995</v>
      </c>
      <c r="Y304">
        <f t="shared" si="442"/>
        <v>87.755751520856251</v>
      </c>
      <c r="Z304">
        <f t="shared" si="443"/>
        <v>1.5316268016009629</v>
      </c>
      <c r="AA304">
        <f t="shared" si="444"/>
        <v>209.51335273635598</v>
      </c>
      <c r="AB304">
        <f t="shared" si="445"/>
        <v>3.656697832141683</v>
      </c>
      <c r="AC304">
        <f t="shared" si="446"/>
        <v>23.437438575505148</v>
      </c>
      <c r="AD304">
        <f t="shared" si="447"/>
        <v>-2.0734098768512674E-3</v>
      </c>
      <c r="AE304">
        <f t="shared" si="448"/>
        <v>23.435365165628298</v>
      </c>
      <c r="AF304">
        <f t="shared" si="449"/>
        <v>2456747.5</v>
      </c>
      <c r="AG304">
        <f t="shared" si="450"/>
        <v>0.14243668720054756</v>
      </c>
      <c r="AH304">
        <f t="shared" si="451"/>
        <v>12.552736623304554</v>
      </c>
      <c r="AI304">
        <f t="shared" si="452"/>
        <v>6.3513345142670516</v>
      </c>
      <c r="AJ304">
        <f t="shared" si="453"/>
        <v>0.40902428354740006</v>
      </c>
      <c r="AK304">
        <f t="shared" si="454"/>
        <v>13.772334514267051</v>
      </c>
      <c r="AL304">
        <f t="shared" si="486"/>
        <v>196.5334673130688</v>
      </c>
      <c r="AM304">
        <f t="shared" si="455"/>
        <v>3.4301560949737038</v>
      </c>
      <c r="AN304">
        <f t="shared" si="456"/>
        <v>0.99906858322655812</v>
      </c>
      <c r="AO304" t="s">
        <v>137</v>
      </c>
      <c r="AP304">
        <f t="shared" si="457"/>
        <v>10.934341013629057</v>
      </c>
      <c r="AQ304">
        <f t="shared" si="458"/>
        <v>10</v>
      </c>
      <c r="AR304">
        <f t="shared" si="459"/>
        <v>56</v>
      </c>
      <c r="AS304">
        <f t="shared" si="460"/>
        <v>3</v>
      </c>
      <c r="AT304">
        <f t="shared" si="461"/>
        <v>0.1908402522236812</v>
      </c>
      <c r="AU304">
        <f t="shared" si="462"/>
        <v>10.051550400936963</v>
      </c>
      <c r="AV304" s="18">
        <f t="shared" si="463"/>
        <v>0.67010336006246418</v>
      </c>
      <c r="AW304">
        <f t="shared" si="464"/>
        <v>0.17543264942650613</v>
      </c>
      <c r="AX304">
        <f t="shared" si="465"/>
        <v>4.3265052772615267</v>
      </c>
      <c r="AY304" t="str">
        <f t="shared" si="466"/>
        <v>POSITIF</v>
      </c>
      <c r="AZ304">
        <f t="shared" si="467"/>
        <v>4</v>
      </c>
      <c r="BA304">
        <f t="shared" si="468"/>
        <v>19</v>
      </c>
      <c r="BB304">
        <f t="shared" si="469"/>
        <v>35</v>
      </c>
      <c r="BC304">
        <f t="shared" si="470"/>
        <v>7.5511762193123791E-2</v>
      </c>
      <c r="BD304">
        <f t="shared" si="471"/>
        <v>-1.4250039858130226</v>
      </c>
      <c r="BE304">
        <f t="shared" si="472"/>
        <v>-0.12222152900771403</v>
      </c>
      <c r="BF304">
        <f t="shared" si="473"/>
        <v>1.9428132568574878</v>
      </c>
      <c r="BG304">
        <f t="shared" si="474"/>
        <v>0</v>
      </c>
      <c r="BH304">
        <f t="shared" si="475"/>
        <v>0.67010336006246418</v>
      </c>
      <c r="BI304">
        <f t="shared" si="476"/>
        <v>180</v>
      </c>
      <c r="BJ304">
        <f t="shared" si="477"/>
        <v>180</v>
      </c>
      <c r="BK304">
        <f t="shared" si="478"/>
        <v>0</v>
      </c>
      <c r="BL304">
        <f t="shared" si="479"/>
        <v>0</v>
      </c>
      <c r="BM304">
        <f t="shared" si="480"/>
        <v>-73.333100831610437</v>
      </c>
      <c r="BN304" t="str">
        <f t="shared" si="481"/>
        <v>NEGATIF</v>
      </c>
      <c r="BO304">
        <f t="shared" si="482"/>
        <v>73</v>
      </c>
      <c r="BP304">
        <f t="shared" si="483"/>
        <v>19</v>
      </c>
      <c r="BQ304">
        <f t="shared" si="484"/>
        <v>59</v>
      </c>
    </row>
    <row r="306" spans="1:87">
      <c r="C306" t="s">
        <v>156</v>
      </c>
      <c r="AH306" t="s">
        <v>177</v>
      </c>
      <c r="AJ306" t="s">
        <v>178</v>
      </c>
      <c r="BK306" t="s">
        <v>198</v>
      </c>
      <c r="BL306" t="s">
        <v>64</v>
      </c>
      <c r="BT306" t="s">
        <v>64</v>
      </c>
      <c r="BY306" t="s">
        <v>205</v>
      </c>
    </row>
    <row r="307" spans="1:87">
      <c r="N307" t="s">
        <v>157</v>
      </c>
      <c r="O307" t="s">
        <v>106</v>
      </c>
      <c r="P307" t="s">
        <v>159</v>
      </c>
      <c r="Q307" t="s">
        <v>160</v>
      </c>
      <c r="R307" t="s">
        <v>162</v>
      </c>
      <c r="S307" t="s">
        <v>164</v>
      </c>
      <c r="T307" t="s">
        <v>64</v>
      </c>
      <c r="U307" t="s">
        <v>167</v>
      </c>
      <c r="W307" t="s">
        <v>64</v>
      </c>
      <c r="X307" t="s">
        <v>169</v>
      </c>
      <c r="Y307" t="s">
        <v>171</v>
      </c>
      <c r="Z307" t="s">
        <v>172</v>
      </c>
      <c r="AA307" t="s">
        <v>174</v>
      </c>
      <c r="AB307" t="s">
        <v>176</v>
      </c>
      <c r="AC307" t="s">
        <v>176</v>
      </c>
      <c r="AD307" t="s">
        <v>176</v>
      </c>
      <c r="AE307" t="s">
        <v>176</v>
      </c>
      <c r="AF307" t="s">
        <v>176</v>
      </c>
      <c r="AG307" t="s">
        <v>176</v>
      </c>
      <c r="AH307" t="s">
        <v>176</v>
      </c>
      <c r="AI307" t="s">
        <v>151</v>
      </c>
      <c r="AJ307" t="s">
        <v>179</v>
      </c>
      <c r="AK307" t="s">
        <v>151</v>
      </c>
      <c r="AL307" t="s">
        <v>1</v>
      </c>
      <c r="AM307" t="s">
        <v>180</v>
      </c>
      <c r="AP307" t="s">
        <v>183</v>
      </c>
      <c r="AQ307" t="s">
        <v>151</v>
      </c>
      <c r="AR307" t="s">
        <v>184</v>
      </c>
      <c r="AY307" t="s">
        <v>187</v>
      </c>
      <c r="BA307" t="s">
        <v>189</v>
      </c>
      <c r="BC307" t="s">
        <v>192</v>
      </c>
      <c r="BE307" t="s">
        <v>123</v>
      </c>
      <c r="BF307" t="s">
        <v>194</v>
      </c>
      <c r="BI307" t="s">
        <v>196</v>
      </c>
      <c r="BJ307" t="s">
        <v>132</v>
      </c>
      <c r="BK307" t="s">
        <v>199</v>
      </c>
      <c r="BL307" t="s">
        <v>135</v>
      </c>
      <c r="BM307" t="s">
        <v>37</v>
      </c>
      <c r="BN307" t="s">
        <v>200</v>
      </c>
      <c r="BO307" s="15" t="s">
        <v>203</v>
      </c>
      <c r="BP307" s="15" t="s">
        <v>202</v>
      </c>
      <c r="BQ307" s="15" t="s">
        <v>201</v>
      </c>
      <c r="BR307" s="15" t="s">
        <v>204</v>
      </c>
      <c r="BS307" s="15" t="s">
        <v>184</v>
      </c>
      <c r="BT307" s="15" t="s">
        <v>204</v>
      </c>
      <c r="BU307" s="15" t="s">
        <v>138</v>
      </c>
      <c r="BV307" s="15" t="s">
        <v>3</v>
      </c>
      <c r="BW307" s="15" t="s">
        <v>4</v>
      </c>
      <c r="BX307" t="s">
        <v>184</v>
      </c>
      <c r="BY307" s="15" t="s">
        <v>146</v>
      </c>
      <c r="BZ307" s="15" t="s">
        <v>206</v>
      </c>
      <c r="CA307" s="15" t="s">
        <v>153</v>
      </c>
      <c r="CB307" s="15" t="s">
        <v>207</v>
      </c>
      <c r="CH307" t="s">
        <v>64</v>
      </c>
      <c r="CI307" t="s">
        <v>241</v>
      </c>
    </row>
    <row r="308" spans="1:87">
      <c r="N308" t="s">
        <v>158</v>
      </c>
      <c r="Q308" t="s">
        <v>161</v>
      </c>
      <c r="R308" t="s">
        <v>163</v>
      </c>
      <c r="S308" t="s">
        <v>165</v>
      </c>
      <c r="T308" t="s">
        <v>166</v>
      </c>
      <c r="U308" t="s">
        <v>168</v>
      </c>
      <c r="V308" t="s">
        <v>14</v>
      </c>
      <c r="W308" t="s">
        <v>14</v>
      </c>
      <c r="X308" t="s">
        <v>170</v>
      </c>
      <c r="Z308" t="s">
        <v>173</v>
      </c>
      <c r="AA308" t="s">
        <v>175</v>
      </c>
      <c r="AB308">
        <v>1</v>
      </c>
      <c r="AC308">
        <v>2</v>
      </c>
      <c r="AD308">
        <v>3</v>
      </c>
      <c r="AE308">
        <v>4</v>
      </c>
      <c r="AF308">
        <v>5</v>
      </c>
      <c r="AG308">
        <v>6</v>
      </c>
      <c r="AK308" t="s">
        <v>64</v>
      </c>
      <c r="AL308" t="s">
        <v>41</v>
      </c>
      <c r="AM308" t="s">
        <v>181</v>
      </c>
      <c r="AN308" t="s">
        <v>182</v>
      </c>
      <c r="AQ308" t="s">
        <v>64</v>
      </c>
      <c r="AS308" t="s">
        <v>138</v>
      </c>
      <c r="AT308" t="s">
        <v>3</v>
      </c>
      <c r="AU308" t="s">
        <v>4</v>
      </c>
      <c r="AV308" t="s">
        <v>185</v>
      </c>
      <c r="AW308" t="s">
        <v>85</v>
      </c>
      <c r="AX308" t="s">
        <v>186</v>
      </c>
      <c r="AY308" t="s">
        <v>179</v>
      </c>
      <c r="AZ308" t="s">
        <v>188</v>
      </c>
      <c r="BA308" t="s">
        <v>190</v>
      </c>
      <c r="BC308" t="s">
        <v>115</v>
      </c>
      <c r="BD308" t="s">
        <v>14</v>
      </c>
      <c r="BE308" t="s">
        <v>193</v>
      </c>
      <c r="BF308" t="s">
        <v>123</v>
      </c>
      <c r="BG308" t="s">
        <v>123</v>
      </c>
      <c r="BH308" t="s">
        <v>195</v>
      </c>
      <c r="BI308" t="s">
        <v>197</v>
      </c>
      <c r="CC308" t="s">
        <v>2</v>
      </c>
      <c r="CD308" t="s">
        <v>139</v>
      </c>
      <c r="CE308" t="s">
        <v>67</v>
      </c>
      <c r="CH308" t="s">
        <v>131</v>
      </c>
      <c r="CI308" t="s">
        <v>242</v>
      </c>
    </row>
    <row r="309" spans="1:87">
      <c r="A309">
        <f t="shared" ref="A309:F309" si="492">A15</f>
        <v>-7.0027777777777782</v>
      </c>
      <c r="B309">
        <f t="shared" si="492"/>
        <v>111.315</v>
      </c>
      <c r="C309">
        <f t="shared" si="492"/>
        <v>7</v>
      </c>
      <c r="D309">
        <f t="shared" si="492"/>
        <v>2014</v>
      </c>
      <c r="E309">
        <f t="shared" si="492"/>
        <v>3</v>
      </c>
      <c r="F309">
        <f t="shared" si="492"/>
        <v>29</v>
      </c>
      <c r="G309">
        <f>RADIANS(A309)</f>
        <v>-0.12222152900771403</v>
      </c>
      <c r="H309">
        <f>H15</f>
        <v>1</v>
      </c>
      <c r="I309">
        <f>I15</f>
        <v>0</v>
      </c>
      <c r="J309">
        <f>J15</f>
        <v>1</v>
      </c>
      <c r="L309">
        <f>L15</f>
        <v>20</v>
      </c>
      <c r="M309">
        <f>M15</f>
        <v>-13</v>
      </c>
      <c r="N309">
        <f>1720994.5+INT(365.25*D309)+INT(30.60001*(E309+1))+M309+F309+(H309+I309/60)/24 -C309/24</f>
        <v>2456745.25</v>
      </c>
      <c r="O309">
        <f>O15</f>
        <v>7.9449039617955674E-4</v>
      </c>
      <c r="P309">
        <f>N309+O309</f>
        <v>2456745.2507944903</v>
      </c>
      <c r="Q309">
        <f>(P309-2451545)/36525</f>
        <v>0.14237510730979694</v>
      </c>
      <c r="R309">
        <f xml:space="preserve"> MOD(218.317 + 481267.883*O309, 360)</f>
        <v>240.67971103316654</v>
      </c>
      <c r="S309">
        <f xml:space="preserve"> MOD(134.954 + 477198.849*Q309, 360)</f>
        <v>36.191334486575215</v>
      </c>
      <c r="T309">
        <f>RADIANS(R309)</f>
        <v>4.2006534002772797</v>
      </c>
      <c r="U309">
        <f>RADIANS(S309)</f>
        <v>0.63165794748130899</v>
      </c>
      <c r="V309">
        <f xml:space="preserve"> MOD(125.041 - 1934.142*Q309, 360)</f>
        <v>209.66732519761473</v>
      </c>
      <c r="W309">
        <f>RADIANS(V309)</f>
        <v>3.6593851585480475</v>
      </c>
      <c r="X309">
        <f xml:space="preserve"> MOD(280.466 + 36000.769*Q309, 360)</f>
        <v>6.0793496102114659</v>
      </c>
      <c r="Y309">
        <f>RADIANS(X309)</f>
        <v>0.10610466707802396</v>
      </c>
      <c r="Z309">
        <f xml:space="preserve"> MOD(357.526 + 35999.05*Q309, 360)</f>
        <v>82.89460680074535</v>
      </c>
      <c r="AA309">
        <f>RADIANS(Z309)</f>
        <v>1.4467838208190895</v>
      </c>
      <c r="AB309">
        <f xml:space="preserve"> 22640*SIN(U309) + 769*SIN(2*D35) + 36*SIN(3*D35)</f>
        <v>13698.775805048017</v>
      </c>
      <c r="AC309">
        <f xml:space="preserve"> -125*SIN(T309 - X309)</f>
        <v>119.12151600902639</v>
      </c>
      <c r="AD309">
        <f xml:space="preserve"> 2370*SIN(2*(T309 - X309))</f>
        <v>1368.9394103700308</v>
      </c>
      <c r="AE309">
        <f xml:space="preserve"> -668*SIN(Z309)</f>
        <v>-625.74238940465807</v>
      </c>
      <c r="AF309">
        <f xml:space="preserve"> -412*SIN(2*(T309 - W309)) + 212*SIN(2*(T309 - Y309 - U309))</f>
        <v>-236.81151352788902</v>
      </c>
      <c r="AG309">
        <f xml:space="preserve"> 4586*SIN(2*(T309 - Y309) - U309) + 206*SIN(2*(T309 - Y309) - U309 -AA309) + 192*SIN(2*(T309 - Y309) + U309) + 165*SIN(2*(T309 - Y309) - AA309) + 148*SIN(U309 - AA309) - 110*SIN(U309 + AA309)</f>
        <v>4328.7944250297769</v>
      </c>
      <c r="AH309">
        <f xml:space="preserve"> SUM(AB309:AG309)</f>
        <v>18653.077253524301</v>
      </c>
      <c r="AI309">
        <f>AH309/3600</f>
        <v>5.1814103482011946</v>
      </c>
      <c r="AJ309">
        <f>MOD(R309+AI309,360)</f>
        <v>245.86112138136772</v>
      </c>
      <c r="AK309">
        <f>RADIANS(AJ309)</f>
        <v>4.2910860707502962</v>
      </c>
      <c r="AL309">
        <f>INT(AJ309)</f>
        <v>245</v>
      </c>
      <c r="AM309">
        <f>INT(60*(AJ309-AL309))</f>
        <v>51</v>
      </c>
      <c r="AN309">
        <f>INT(3600*(AJ309-AL309)-60*AM309)</f>
        <v>40</v>
      </c>
      <c r="AP309">
        <f>(18520*SIN(AK309-W309+0.114*SIN(2*(T309-W309))*PI()/180+0.15*SIN(AA309)*PI()/180)-526*SIN(2*Y309-T309-W309)+44*SIN(2*Y309-T309-W309+U309)-31*SIN((2*Y309-T309-W309-U309)-23*SIN((2*Y309-T309-W309+AA309)+11*SIN((2*Y309-T309-W309-AA309)-25*SIN(T309-W309-2*U309)+21*SIN(T309-W309-U309)))))/3600</f>
        <v>3.1907119610527293</v>
      </c>
      <c r="AQ309">
        <f>RADIANS(AP309)</f>
        <v>5.5688429203135201E-2</v>
      </c>
      <c r="AR309" t="str">
        <f>IF(B51&lt;0, "NEGATIF", "POSITIF")</f>
        <v>POSITIF</v>
      </c>
      <c r="AS309">
        <f>INT(ABS(AP309))</f>
        <v>3</v>
      </c>
      <c r="AT309">
        <f>INT(60*(ABS(AP309)-AS309))</f>
        <v>11</v>
      </c>
      <c r="AU309">
        <f>INT(3600*(ABS(AP309)-AS309)-60*AT309)</f>
        <v>26</v>
      </c>
      <c r="AV309">
        <f>(3423 + 187*COS(U309)+10*COS(2*U309)+34*COS(2*(T309-Y309)-U309)+28*COS(2*(T309-Y309))+3*COS(2*(T309-Y309)+U309))/3600</f>
        <v>0.99311177770790715</v>
      </c>
      <c r="AW309" s="4">
        <f>AV309/24</f>
        <v>4.1379657404496131E-2</v>
      </c>
      <c r="AX309">
        <f>RADIANS(AV309)</f>
        <v>1.7333070361337004E-2</v>
      </c>
      <c r="AY309">
        <f>DEGREES(ASIN(0.272493*SIN(AX309)))</f>
        <v>0.27060346342341651</v>
      </c>
      <c r="AZ309" s="4">
        <f>AY309/24</f>
        <v>1.1275144309309022E-2</v>
      </c>
      <c r="BA309">
        <f>6378/SIN(AX309)</f>
        <v>367985.54676011234</v>
      </c>
      <c r="BB309" t="s">
        <v>191</v>
      </c>
      <c r="BC309">
        <f>0.0167086 - 0.000042*Q309</f>
        <v>1.6702620245492988E-2</v>
      </c>
      <c r="BD309">
        <f>MOD(125.04452-1934.13626*Q309, 360)</f>
        <v>209.67166243073072</v>
      </c>
      <c r="BE309">
        <f>23.43929111 - 0.01300417*Q309</f>
        <v>23.437439639900774</v>
      </c>
      <c r="BF309">
        <f>9.2*COS(W309)/3600 + 0.57*COS(2*Y309)/3600</f>
        <v>-2.0657762124116665E-3</v>
      </c>
      <c r="BG309">
        <f>BE309+BF309</f>
        <v>23.435373863688362</v>
      </c>
      <c r="BH309" s="19">
        <f>(P309-2451545)/36525</f>
        <v>0.14237510730979694</v>
      </c>
      <c r="BI309">
        <f>MOD(280.46061837+360.98564736629*(N309-2451545)+0.000387933*BH309*BH309+(-17.2*SIN(W309)-1.32*SIN(2*Y309))*COS(CH309)/3600,360)/15</f>
        <v>6.4050294449708112</v>
      </c>
      <c r="BJ309">
        <f>MOD(BI309+B309/15,24)</f>
        <v>13.826029444970811</v>
      </c>
      <c r="BK309">
        <f>MOD(BJ309-BN309,24)*15</f>
        <v>319.43953637994628</v>
      </c>
      <c r="BL309">
        <f>RADIANS(BK309)</f>
        <v>5.5752716708742707</v>
      </c>
      <c r="BM309">
        <f>MOD(DEGREES(ATAN2(COS(AK309),SIN(AK309)*COS(CH309)-TAN(CI309)*SIN(CH309))),360)</f>
        <v>247.95090529461589</v>
      </c>
      <c r="BN309">
        <f>BM309/15</f>
        <v>16.530060352974392</v>
      </c>
      <c r="BO309">
        <f>INT(BN309)</f>
        <v>16</v>
      </c>
      <c r="BP309">
        <f>INT(60*(BN309-BO309))</f>
        <v>31</v>
      </c>
      <c r="BQ309">
        <f>INT(3600*(BN309-BO309)-60*BP309)</f>
        <v>48</v>
      </c>
      <c r="BR309">
        <f>DEGREES(ASIN(SIN(AQ309)*COS(CH309)+COS(AQ309)*SIN(CH309)*SIN(AK309)))</f>
        <v>-18.137964138445767</v>
      </c>
      <c r="BS309" t="str">
        <f>IF(BR309&lt;0, "NEGATIF", "POSITIF")</f>
        <v>NEGATIF</v>
      </c>
      <c r="BT309">
        <f>RADIANS(BR309)</f>
        <v>-0.31656719382453524</v>
      </c>
      <c r="BU309">
        <f>INT(ABS(BR309))</f>
        <v>18</v>
      </c>
      <c r="BV309">
        <f>INT(60*(BR309-BU309))</f>
        <v>-2169</v>
      </c>
      <c r="BW309">
        <f>INT(3600*(BR309-BU309)-60*BV309)</f>
        <v>43</v>
      </c>
      <c r="BX309" t="str">
        <f>IF(BR309&lt;0, "NEGATIF", "POSITIF")</f>
        <v>NEGATIF</v>
      </c>
      <c r="BY309">
        <f>DEGREES(ATAN2(COS(BL309)*SIN(G309)-TAN(BT309)*COS(G309),SIN(BL309)))</f>
        <v>-70.323916813572637</v>
      </c>
      <c r="BZ309">
        <f>MOD(BY309+180,360)</f>
        <v>109.67608318642736</v>
      </c>
      <c r="CA309">
        <f>DEGREES(ASIN(SIN(G309)*SIN(BT309)+COS(G309)*COS(BT309)*COS(BL309)))</f>
        <v>48.984963534665766</v>
      </c>
      <c r="CB309" t="str">
        <f>IF(CA309&lt;0, "NEGATIF", "POSITIF")</f>
        <v>POSITIF</v>
      </c>
      <c r="CC309">
        <f>INT(ABS(CA309))</f>
        <v>48</v>
      </c>
      <c r="CD309">
        <f>INT(60*(ABS(CA309)-CC309))</f>
        <v>59</v>
      </c>
      <c r="CE309">
        <f>INT(3600*(ABS(CA309)-CC309)-60*CD309)</f>
        <v>5</v>
      </c>
      <c r="CG309">
        <f>RADIANS(BM309)</f>
        <v>4.3275596806916878</v>
      </c>
      <c r="CH309">
        <f>RADIANS(BG309)</f>
        <v>0.40902443535718669</v>
      </c>
      <c r="CI309">
        <f>RADIANS(BE309)</f>
        <v>0.40906048995370264</v>
      </c>
    </row>
    <row r="310" spans="1:87">
      <c r="A310">
        <f t="shared" ref="A310:F310" si="493">A16</f>
        <v>-7.0027777777777782</v>
      </c>
      <c r="B310">
        <f t="shared" si="493"/>
        <v>111.315</v>
      </c>
      <c r="C310">
        <f t="shared" si="493"/>
        <v>7</v>
      </c>
      <c r="D310">
        <f t="shared" si="493"/>
        <v>2014</v>
      </c>
      <c r="E310">
        <f t="shared" si="493"/>
        <v>3</v>
      </c>
      <c r="F310">
        <f t="shared" si="493"/>
        <v>29</v>
      </c>
      <c r="G310">
        <f t="shared" ref="G310:G373" si="494">RADIANS(A310)</f>
        <v>-0.12222152900771403</v>
      </c>
      <c r="H310">
        <f t="shared" ref="H310:J310" si="495">H16</f>
        <v>1</v>
      </c>
      <c r="I310">
        <f t="shared" si="495"/>
        <v>15</v>
      </c>
      <c r="J310">
        <f t="shared" si="495"/>
        <v>1.25</v>
      </c>
      <c r="L310">
        <f t="shared" ref="L310:M310" si="496">L16</f>
        <v>20</v>
      </c>
      <c r="M310">
        <f t="shared" si="496"/>
        <v>-13</v>
      </c>
      <c r="N310">
        <f t="shared" ref="N310:N373" si="497">1720994.5+INT(365.25*D310)+INT(30.60001*(E310+1))+M310+F310+(H310+I310/60)/24 -C310/24</f>
        <v>2456745.260416667</v>
      </c>
      <c r="O310">
        <f t="shared" ref="O310:O373" si="498">O16</f>
        <v>7.9449039617955674E-4</v>
      </c>
      <c r="P310">
        <f t="shared" ref="P310:P373" si="499">N310+O310</f>
        <v>2456745.2612111573</v>
      </c>
      <c r="Q310">
        <f t="shared" ref="Q310:Q373" si="500">(P310-2451545)/36525</f>
        <v>0.14237539250259579</v>
      </c>
      <c r="R310">
        <f t="shared" ref="R310:R373" si="501" xml:space="preserve"> MOD(218.317 + 481267.883*O310, 360)</f>
        <v>240.67971103316654</v>
      </c>
      <c r="S310">
        <f t="shared" ref="S310:S373" si="502" xml:space="preserve"> MOD(134.954 + 477198.849*Q310, 360)</f>
        <v>36.32742816193786</v>
      </c>
      <c r="T310">
        <f t="shared" ref="T310:T373" si="503">RADIANS(R310)</f>
        <v>4.2006534002772797</v>
      </c>
      <c r="U310">
        <f t="shared" ref="U310:U373" si="504">RADIANS(S310)</f>
        <v>0.63403323020752744</v>
      </c>
      <c r="V310">
        <f t="shared" ref="V310:V373" si="505" xml:space="preserve"> MOD(125.041 - 1934.142*Q310, 360)</f>
        <v>209.66677359424438</v>
      </c>
      <c r="W310">
        <f t="shared" ref="W310:W373" si="506">RADIANS(V310)</f>
        <v>3.6593755312530698</v>
      </c>
      <c r="X310">
        <f t="shared" ref="X310:X373" si="507" xml:space="preserve"> MOD(280.466 + 36000.769*Q310, 360)</f>
        <v>6.0896167702831008</v>
      </c>
      <c r="Y310">
        <f t="shared" ref="Y310:Y373" si="508">RADIANS(X310)</f>
        <v>0.10628386282610329</v>
      </c>
      <c r="Z310">
        <f t="shared" ref="Z310:Z373" si="509" xml:space="preserve"> MOD(357.526 + 35999.05*Q310, 360)</f>
        <v>82.904873470571147</v>
      </c>
      <c r="AA310">
        <f t="shared" ref="AA310:AA373" si="510">RADIANS(Z310)</f>
        <v>1.4469630080107647</v>
      </c>
      <c r="AB310">
        <f t="shared" ref="AB310:AB373" si="511" xml:space="preserve"> 22640*SIN(U310) + 769*SIN(2*D36) + 36*SIN(3*D36)</f>
        <v>13742.138276105057</v>
      </c>
      <c r="AC310">
        <f t="shared" ref="AC310:AC373" si="512" xml:space="preserve"> -125*SIN(T310 - X310)</f>
        <v>118.72630126066076</v>
      </c>
      <c r="AD310">
        <f t="shared" ref="AD310:AD373" si="513" xml:space="preserve"> 2370*SIN(2*(T310 - X310))</f>
        <v>1408.3749206978289</v>
      </c>
      <c r="AE310">
        <f t="shared" ref="AE310:AE373" si="514" xml:space="preserve"> -668*SIN(Z310)</f>
        <v>-628.10989302163546</v>
      </c>
      <c r="AF310">
        <f t="shared" ref="AF310:AF373" si="515" xml:space="preserve"> -412*SIN(2*(T310 - W310)) + 212*SIN(2*(T310 - Y310 - U310))</f>
        <v>-237.68395573654345</v>
      </c>
      <c r="AG310">
        <f t="shared" ref="AG310:AG373" si="516" xml:space="preserve"> 4586*SIN(2*(T310 - Y310) - U310) + 206*SIN(2*(T310 - Y310) - U310 -AA310) + 192*SIN(2*(T310 - Y310) + U310) + 165*SIN(2*(T310 - Y310) - AA310) + 148*SIN(U310 - AA310) - 110*SIN(U310 + AA310)</f>
        <v>4324.4852521002213</v>
      </c>
      <c r="AH310">
        <f t="shared" ref="AH310:AH373" si="517" xml:space="preserve"> SUM(AB310:AG310)</f>
        <v>18727.930901405587</v>
      </c>
      <c r="AI310">
        <f t="shared" ref="AI310:AI373" si="518">AH310/3600</f>
        <v>5.2022030281682188</v>
      </c>
      <c r="AJ310">
        <f t="shared" ref="AJ310:AJ373" si="519">MOD(R310+AI310,360)</f>
        <v>245.88191406133475</v>
      </c>
      <c r="AK310">
        <f t="shared" ref="AK310:AK373" si="520">RADIANS(AJ310)</f>
        <v>4.2914489714760338</v>
      </c>
      <c r="AL310">
        <f t="shared" ref="AL310:AL373" si="521">INT(AJ310)</f>
        <v>245</v>
      </c>
      <c r="AM310">
        <f t="shared" ref="AM310:AM373" si="522">INT(60*(AJ310-AL310))</f>
        <v>52</v>
      </c>
      <c r="AN310">
        <f t="shared" ref="AN310:AN373" si="523">INT(3600*(AJ310-AL310)-60*AM310)</f>
        <v>54</v>
      </c>
      <c r="AP310">
        <f t="shared" ref="AP310:AP373" si="524">(18520*SIN(AK310-W310+0.114*SIN(2*(T310-W310))*PI()/180+0.15*SIN(AA310)*PI()/180)-526*SIN(2*Y310-T310-W310)+44*SIN(2*Y310-T310-W310+U310)-31*SIN((2*Y310-T310-W310-U310)-23*SIN((2*Y310-T310-W310+AA310)+11*SIN((2*Y310-T310-W310-AA310)-25*SIN(T310-W310-2*U310)+21*SIN(T310-W310-U310)))))/3600</f>
        <v>3.1849737166261329</v>
      </c>
      <c r="AQ310">
        <f t="shared" ref="AQ310:AQ373" si="525">RADIANS(AP310)</f>
        <v>5.5588277944606884E-2</v>
      </c>
      <c r="AR310" t="str">
        <f t="shared" ref="AR310:AR373" si="526">IF(B52&lt;0, "NEGATIF", "POSITIF")</f>
        <v>POSITIF</v>
      </c>
      <c r="AS310">
        <f t="shared" ref="AS310:AS373" si="527">INT(ABS(AP310))</f>
        <v>3</v>
      </c>
      <c r="AT310">
        <f t="shared" ref="AT310:AT373" si="528">INT(60*(ABS(AP310)-AS310))</f>
        <v>11</v>
      </c>
      <c r="AU310">
        <f t="shared" ref="AU310:AU373" si="529">INT(3600*(ABS(AP310)-AS310)-60*AT310)</f>
        <v>5</v>
      </c>
      <c r="AV310">
        <f t="shared" ref="AV310:AV373" si="530">(3423 + 187*COS(U310)+10*COS(2*U310)+34*COS(2*(T310-Y310)-U310)+28*COS(2*(T310-Y310))+3*COS(2*(T310-Y310)+U310))/3600</f>
        <v>0.99305257767766153</v>
      </c>
      <c r="AW310" s="4">
        <f t="shared" ref="AW310:AW373" si="531">AV310/24</f>
        <v>4.137719073656923E-2</v>
      </c>
      <c r="AX310">
        <f t="shared" ref="AX310:AX373" si="532">RADIANS(AV310)</f>
        <v>1.7332037125891937E-2</v>
      </c>
      <c r="AY310">
        <f t="shared" ref="AY310:AY373" si="533">DEGREES(ASIN(0.272493*SIN(AX310)))</f>
        <v>0.2705873340727406</v>
      </c>
      <c r="AZ310" s="4">
        <f t="shared" ref="AZ310:AZ373" si="534">AY310/24</f>
        <v>1.1274472253030859E-2</v>
      </c>
      <c r="BA310">
        <f t="shared" ref="BA310:BA373" si="535">6378/SIN(AX310)</f>
        <v>368007.48172546306</v>
      </c>
      <c r="BB310" t="s">
        <v>191</v>
      </c>
      <c r="BC310">
        <f t="shared" ref="BC310:BC373" si="536">0.0167086 - 0.000042*Q310</f>
        <v>1.6702620233514893E-2</v>
      </c>
      <c r="BD310">
        <f t="shared" ref="BD310:BD373" si="537">MOD(125.04452-1934.13626*Q310, 360)</f>
        <v>209.67111082899734</v>
      </c>
      <c r="BE310">
        <f t="shared" ref="BE310:BE373" si="538">23.43929111 - 0.01300417*Q310</f>
        <v>23.437439636192078</v>
      </c>
      <c r="BF310">
        <f t="shared" ref="BF310:BF373" si="539">9.2*COS(W310)/3600 + 0.57*COS(2*Y310)/3600</f>
        <v>-2.0658003515821484E-3</v>
      </c>
      <c r="BG310">
        <f t="shared" ref="BG310:BG373" si="540">BE310+BF310</f>
        <v>23.435373835840497</v>
      </c>
      <c r="BH310" s="19">
        <f t="shared" ref="BH310:BH373" si="541">(P310-2451545)/36525</f>
        <v>0.14237539250259579</v>
      </c>
      <c r="BI310">
        <f t="shared" ref="BI310:BI373" si="542">MOD(280.46061837+360.98564736629*(N310-2451545)+0.000387933*BH310*BH310+(-17.2*SIN(W310)-1.32*SIN(2*Y310))*COS(CH310)/3600,360)/15</f>
        <v>6.6557139194725705</v>
      </c>
      <c r="BJ310">
        <f t="shared" ref="BJ310:BJ373" si="543">MOD(BI310+B310/15,24)</f>
        <v>14.076713919472571</v>
      </c>
      <c r="BK310">
        <f t="shared" ref="BK310:BK373" si="544">MOD(BJ310-BN310,24)*15</f>
        <v>323.18097079887968</v>
      </c>
      <c r="BL310">
        <f t="shared" ref="BL310:BL373" si="545">RADIANS(BK310)</f>
        <v>5.6405720202320992</v>
      </c>
      <c r="BM310">
        <f t="shared" ref="BM310:BM373" si="546">MOD(DEGREES(ATAN2(COS(AK310),SIN(AK310)*COS(CH310)-TAN(CI310)*SIN(CH310))),360)</f>
        <v>247.96973799320892</v>
      </c>
      <c r="BN310">
        <f t="shared" ref="BN310:BN373" si="547">BM310/15</f>
        <v>16.531315866213927</v>
      </c>
      <c r="BO310">
        <f t="shared" ref="BO310:BO373" si="548">INT(BN310)</f>
        <v>16</v>
      </c>
      <c r="BP310">
        <f t="shared" ref="BP310:BP373" si="549">INT(60*(BN310-BO310))</f>
        <v>31</v>
      </c>
      <c r="BQ310">
        <f t="shared" ref="BQ310:BQ373" si="550">INT(3600*(BN310-BO310)-60*BP310)</f>
        <v>52</v>
      </c>
      <c r="BR310">
        <f t="shared" ref="BR310:BR373" si="551">DEGREES(ASIN(SIN(AQ310)*COS(CH310)+COS(AQ310)*SIN(CH310)*SIN(AK310)))</f>
        <v>-18.147169563907454</v>
      </c>
      <c r="BS310" t="str">
        <f t="shared" ref="BS310:BS373" si="552">IF(BR310&lt;0, "NEGATIF", "POSITIF")</f>
        <v>NEGATIF</v>
      </c>
      <c r="BT310">
        <f t="shared" ref="BT310:BT372" si="553">RADIANS(BR310)</f>
        <v>-0.31672785880788862</v>
      </c>
      <c r="BU310">
        <f t="shared" ref="BU310:BU372" si="554">INT(ABS(BR310))</f>
        <v>18</v>
      </c>
      <c r="BV310">
        <f t="shared" ref="BV310:BV372" si="555">INT(60*(BR310-BU310))</f>
        <v>-2169</v>
      </c>
      <c r="BW310">
        <f t="shared" ref="BW310:BW372" si="556">INT(3600*(BR310-BU310)-60*BV310)</f>
        <v>10</v>
      </c>
      <c r="BX310" t="str">
        <f t="shared" ref="BX310:BX372" si="557">IF(BR310&lt;0, "NEGATIF", "POSITIF")</f>
        <v>NEGATIF</v>
      </c>
      <c r="BY310">
        <f t="shared" ref="BY310:BY373" si="558">DEGREES(ATAN2(COS(BL310)*SIN(G310)-TAN(BT310)*COS(G310),SIN(BL310)))</f>
        <v>-69.194217479231469</v>
      </c>
      <c r="BZ310">
        <f t="shared" ref="BZ310:BZ373" si="559">MOD(BY310+180,360)</f>
        <v>110.80578252076853</v>
      </c>
      <c r="CA310">
        <f t="shared" ref="CA310:CA373" si="560">DEGREES(ASIN(SIN(G310)*SIN(BT310)+COS(G310)*COS(BT310)*COS(BL310)))</f>
        <v>52.467804672413784</v>
      </c>
      <c r="CB310" t="str">
        <f>IF(CA310&lt;0, "NEGATIF", "POSITIF")</f>
        <v>POSITIF</v>
      </c>
      <c r="CC310">
        <f>INT(ABS(CA310))</f>
        <v>52</v>
      </c>
      <c r="CD310">
        <f>INT(60*(ABS(CA310)-CC310))</f>
        <v>28</v>
      </c>
      <c r="CE310">
        <f>INT(3600*(ABS(CA310)-CC310)-60*CD310)</f>
        <v>4</v>
      </c>
      <c r="CG310">
        <f t="shared" ref="CG310:CG373" si="561">RADIANS(BM310)</f>
        <v>4.3278883732891718</v>
      </c>
      <c r="CH310">
        <f t="shared" ref="CH310:CH373" si="562">RADIANS(BG310)</f>
        <v>0.40902443487114976</v>
      </c>
      <c r="CI310">
        <f t="shared" ref="CI310:CI373" si="563">RADIANS(BE310)</f>
        <v>0.4090604898889737</v>
      </c>
    </row>
    <row r="311" spans="1:87">
      <c r="A311">
        <f t="shared" ref="A311:F311" si="564">A17</f>
        <v>-7.0027777777777782</v>
      </c>
      <c r="B311">
        <f t="shared" si="564"/>
        <v>111.315</v>
      </c>
      <c r="C311">
        <f t="shared" si="564"/>
        <v>7</v>
      </c>
      <c r="D311">
        <f t="shared" si="564"/>
        <v>2014</v>
      </c>
      <c r="E311">
        <f t="shared" si="564"/>
        <v>3</v>
      </c>
      <c r="F311">
        <f t="shared" si="564"/>
        <v>29</v>
      </c>
      <c r="G311">
        <f t="shared" si="494"/>
        <v>-0.12222152900771403</v>
      </c>
      <c r="H311">
        <f t="shared" ref="H311:J311" si="565">H17</f>
        <v>1</v>
      </c>
      <c r="I311">
        <f t="shared" si="565"/>
        <v>30</v>
      </c>
      <c r="J311">
        <f t="shared" si="565"/>
        <v>1.5</v>
      </c>
      <c r="L311">
        <f t="shared" ref="L311:M311" si="566">L17</f>
        <v>20</v>
      </c>
      <c r="M311">
        <f t="shared" si="566"/>
        <v>-13</v>
      </c>
      <c r="N311">
        <f t="shared" si="497"/>
        <v>2456745.2708333335</v>
      </c>
      <c r="O311">
        <f t="shared" si="498"/>
        <v>7.9449039617955674E-4</v>
      </c>
      <c r="P311">
        <f t="shared" si="499"/>
        <v>2456745.2716278238</v>
      </c>
      <c r="Q311">
        <f t="shared" si="500"/>
        <v>0.14237567769538184</v>
      </c>
      <c r="R311">
        <f t="shared" si="501"/>
        <v>240.67971103316654</v>
      </c>
      <c r="S311">
        <f t="shared" si="502"/>
        <v>36.4635218311887</v>
      </c>
      <c r="T311">
        <f t="shared" si="503"/>
        <v>4.2006534002772797</v>
      </c>
      <c r="U311">
        <f t="shared" si="504"/>
        <v>0.63640851282707478</v>
      </c>
      <c r="V311">
        <f t="shared" si="505"/>
        <v>209.66622199089875</v>
      </c>
      <c r="W311">
        <f t="shared" si="506"/>
        <v>3.6593659039585238</v>
      </c>
      <c r="X311">
        <f t="shared" si="507"/>
        <v>6.0998839298945313</v>
      </c>
      <c r="Y311">
        <f t="shared" si="508"/>
        <v>0.10646305856615054</v>
      </c>
      <c r="Z311">
        <f t="shared" si="509"/>
        <v>82.915140139935829</v>
      </c>
      <c r="AA311">
        <f t="shared" si="510"/>
        <v>1.4471421951943921</v>
      </c>
      <c r="AB311">
        <f t="shared" si="511"/>
        <v>13785.425075679464</v>
      </c>
      <c r="AC311">
        <f t="shared" si="512"/>
        <v>118.31857115809323</v>
      </c>
      <c r="AD311">
        <f t="shared" si="513"/>
        <v>1447.2165971847096</v>
      </c>
      <c r="AE311">
        <f t="shared" si="514"/>
        <v>-630.41119150320435</v>
      </c>
      <c r="AF311">
        <f t="shared" si="515"/>
        <v>-238.55969118524919</v>
      </c>
      <c r="AG311">
        <f t="shared" si="516"/>
        <v>4320.1443181339982</v>
      </c>
      <c r="AH311">
        <f t="shared" si="517"/>
        <v>18802.133679467814</v>
      </c>
      <c r="AI311">
        <f t="shared" si="518"/>
        <v>5.2228149109632813</v>
      </c>
      <c r="AJ311">
        <f t="shared" si="519"/>
        <v>245.90252594412982</v>
      </c>
      <c r="AK311">
        <f t="shared" si="520"/>
        <v>4.2918087166958427</v>
      </c>
      <c r="AL311">
        <f t="shared" si="521"/>
        <v>245</v>
      </c>
      <c r="AM311">
        <f t="shared" si="522"/>
        <v>54</v>
      </c>
      <c r="AN311">
        <f t="shared" si="523"/>
        <v>9</v>
      </c>
      <c r="AP311">
        <f t="shared" si="524"/>
        <v>3.1876008385492738</v>
      </c>
      <c r="AQ311">
        <f t="shared" si="525"/>
        <v>5.5634129872017019E-2</v>
      </c>
      <c r="AR311" t="str">
        <f t="shared" si="526"/>
        <v>POSITIF</v>
      </c>
      <c r="AS311">
        <f t="shared" si="527"/>
        <v>3</v>
      </c>
      <c r="AT311">
        <f t="shared" si="528"/>
        <v>11</v>
      </c>
      <c r="AU311">
        <f t="shared" si="529"/>
        <v>15</v>
      </c>
      <c r="AV311">
        <f t="shared" si="530"/>
        <v>0.99299310516541572</v>
      </c>
      <c r="AW311" s="4">
        <f t="shared" si="531"/>
        <v>4.1374712715225657E-2</v>
      </c>
      <c r="AX311">
        <f t="shared" si="532"/>
        <v>1.7330999134738817E-2</v>
      </c>
      <c r="AY311">
        <f t="shared" si="533"/>
        <v>0.27057113048268233</v>
      </c>
      <c r="AZ311" s="4">
        <f t="shared" si="534"/>
        <v>1.1273797103445097E-2</v>
      </c>
      <c r="BA311">
        <f t="shared" si="535"/>
        <v>368029.52028527157</v>
      </c>
      <c r="BB311" t="s">
        <v>191</v>
      </c>
      <c r="BC311">
        <f t="shared" si="536"/>
        <v>1.6702620221536794E-2</v>
      </c>
      <c r="BD311">
        <f t="shared" si="537"/>
        <v>209.67055922728875</v>
      </c>
      <c r="BE311">
        <f t="shared" si="538"/>
        <v>23.437439632483382</v>
      </c>
      <c r="BF311">
        <f t="shared" si="539"/>
        <v>-2.0658245104250364E-3</v>
      </c>
      <c r="BG311">
        <f t="shared" si="540"/>
        <v>23.435373807972958</v>
      </c>
      <c r="BH311" s="19">
        <f t="shared" si="541"/>
        <v>0.14237567769538184</v>
      </c>
      <c r="BI311">
        <f t="shared" si="542"/>
        <v>6.9063983827674145</v>
      </c>
      <c r="BJ311">
        <f t="shared" si="543"/>
        <v>14.327398382767415</v>
      </c>
      <c r="BK311">
        <f t="shared" si="544"/>
        <v>326.92256842647362</v>
      </c>
      <c r="BL311">
        <f t="shared" si="545"/>
        <v>5.7058752181184218</v>
      </c>
      <c r="BM311">
        <f t="shared" si="546"/>
        <v>247.98840731503759</v>
      </c>
      <c r="BN311">
        <f t="shared" si="547"/>
        <v>16.532560487669173</v>
      </c>
      <c r="BO311">
        <f t="shared" si="548"/>
        <v>16</v>
      </c>
      <c r="BP311">
        <f t="shared" si="549"/>
        <v>31</v>
      </c>
      <c r="BQ311">
        <f t="shared" si="550"/>
        <v>57</v>
      </c>
      <c r="BR311">
        <f t="shared" si="551"/>
        <v>-18.148099281916416</v>
      </c>
      <c r="BS311" t="str">
        <f t="shared" si="552"/>
        <v>NEGATIF</v>
      </c>
      <c r="BT311">
        <f t="shared" si="553"/>
        <v>-0.31674408544826005</v>
      </c>
      <c r="BU311">
        <f t="shared" si="554"/>
        <v>18</v>
      </c>
      <c r="BV311">
        <f t="shared" si="555"/>
        <v>-2169</v>
      </c>
      <c r="BW311">
        <f t="shared" si="556"/>
        <v>6</v>
      </c>
      <c r="BX311" t="str">
        <f t="shared" si="557"/>
        <v>NEGATIF</v>
      </c>
      <c r="BY311">
        <f t="shared" si="558"/>
        <v>-67.759470507008629</v>
      </c>
      <c r="BZ311">
        <f>MOD(BY311+180,360)</f>
        <v>112.24052949299137</v>
      </c>
      <c r="CA311">
        <f t="shared" si="560"/>
        <v>55.922937750131055</v>
      </c>
      <c r="CB311" t="str">
        <f t="shared" ref="CB311:CB373" si="567">IF(CA311&lt;0, "NEGATIF", "POSITIF")</f>
        <v>POSITIF</v>
      </c>
      <c r="CC311">
        <f t="shared" ref="CC311:CC373" si="568">INT(ABS(CA311))</f>
        <v>55</v>
      </c>
      <c r="CD311">
        <f t="shared" ref="CD311:CD373" si="569">INT(60*(ABS(CA311)-CC311))</f>
        <v>55</v>
      </c>
      <c r="CE311">
        <f t="shared" ref="CE311:CE373" si="570">INT(3600*(ABS(CA311)-CC311)-60*CD311)</f>
        <v>22</v>
      </c>
      <c r="CG311">
        <f t="shared" si="561"/>
        <v>4.3282142144241966</v>
      </c>
      <c r="CH311">
        <f t="shared" si="562"/>
        <v>0.40902443438476943</v>
      </c>
      <c r="CI311">
        <f t="shared" si="563"/>
        <v>0.40906048982424476</v>
      </c>
    </row>
    <row r="312" spans="1:87">
      <c r="A312">
        <f t="shared" ref="A312:F312" si="571">A18</f>
        <v>-7.0027777777777782</v>
      </c>
      <c r="B312">
        <f t="shared" si="571"/>
        <v>111.315</v>
      </c>
      <c r="C312">
        <f t="shared" si="571"/>
        <v>7</v>
      </c>
      <c r="D312">
        <f t="shared" si="571"/>
        <v>2014</v>
      </c>
      <c r="E312">
        <f t="shared" si="571"/>
        <v>3</v>
      </c>
      <c r="F312">
        <f t="shared" si="571"/>
        <v>29</v>
      </c>
      <c r="G312">
        <f t="shared" si="494"/>
        <v>-0.12222152900771403</v>
      </c>
      <c r="H312">
        <f t="shared" ref="H312:J312" si="572">H18</f>
        <v>1</v>
      </c>
      <c r="I312">
        <f t="shared" si="572"/>
        <v>45</v>
      </c>
      <c r="J312">
        <f t="shared" si="572"/>
        <v>1.75</v>
      </c>
      <c r="L312">
        <f t="shared" ref="L312:M312" si="573">L18</f>
        <v>20</v>
      </c>
      <c r="M312">
        <f t="shared" si="573"/>
        <v>-13</v>
      </c>
      <c r="N312">
        <f t="shared" si="497"/>
        <v>2456745.28125</v>
      </c>
      <c r="O312">
        <f t="shared" si="498"/>
        <v>7.9449039617955674E-4</v>
      </c>
      <c r="P312">
        <f t="shared" si="499"/>
        <v>2456745.2820444903</v>
      </c>
      <c r="Q312">
        <f t="shared" si="500"/>
        <v>0.14237596288816792</v>
      </c>
      <c r="R312">
        <f t="shared" si="501"/>
        <v>240.67971103316654</v>
      </c>
      <c r="S312">
        <f t="shared" si="502"/>
        <v>36.59961550043954</v>
      </c>
      <c r="T312">
        <f t="shared" si="503"/>
        <v>4.2006534002772797</v>
      </c>
      <c r="U312">
        <f t="shared" si="504"/>
        <v>0.63878379544662212</v>
      </c>
      <c r="V312">
        <f t="shared" si="505"/>
        <v>209.66567038755312</v>
      </c>
      <c r="W312">
        <f t="shared" si="506"/>
        <v>3.6593562766639773</v>
      </c>
      <c r="X312">
        <f t="shared" si="507"/>
        <v>6.1101510895068714</v>
      </c>
      <c r="Y312">
        <f t="shared" si="508"/>
        <v>0.10664225430621366</v>
      </c>
      <c r="Z312">
        <f t="shared" si="509"/>
        <v>82.925406809301421</v>
      </c>
      <c r="AA312">
        <f t="shared" si="510"/>
        <v>1.4473213823780353</v>
      </c>
      <c r="AB312">
        <f t="shared" si="511"/>
        <v>13828.63596149769</v>
      </c>
      <c r="AC312">
        <f t="shared" si="512"/>
        <v>117.89836866416685</v>
      </c>
      <c r="AD312">
        <f t="shared" si="513"/>
        <v>1485.4480642762367</v>
      </c>
      <c r="AE312">
        <f t="shared" si="514"/>
        <v>-632.64604239229141</v>
      </c>
      <c r="AF312">
        <f t="shared" si="515"/>
        <v>-239.43869715232915</v>
      </c>
      <c r="AG312">
        <f t="shared" si="516"/>
        <v>4315.771655039689</v>
      </c>
      <c r="AH312">
        <f t="shared" si="517"/>
        <v>18875.669309933164</v>
      </c>
      <c r="AI312">
        <f t="shared" si="518"/>
        <v>5.2432414749814349</v>
      </c>
      <c r="AJ312">
        <f t="shared" si="519"/>
        <v>245.92295250814797</v>
      </c>
      <c r="AK312">
        <f t="shared" si="520"/>
        <v>4.2921652274928297</v>
      </c>
      <c r="AL312">
        <f t="shared" si="521"/>
        <v>245</v>
      </c>
      <c r="AM312">
        <f t="shared" si="522"/>
        <v>55</v>
      </c>
      <c r="AN312">
        <f t="shared" si="523"/>
        <v>22</v>
      </c>
      <c r="AP312">
        <f t="shared" si="524"/>
        <v>3.1873504748397012</v>
      </c>
      <c r="AQ312">
        <f t="shared" si="525"/>
        <v>5.5629760200957466E-2</v>
      </c>
      <c r="AR312" t="str">
        <f t="shared" si="526"/>
        <v>POSITIF</v>
      </c>
      <c r="AS312">
        <f t="shared" si="527"/>
        <v>3</v>
      </c>
      <c r="AT312">
        <f t="shared" si="528"/>
        <v>11</v>
      </c>
      <c r="AU312">
        <f t="shared" si="529"/>
        <v>14</v>
      </c>
      <c r="AV312">
        <f t="shared" si="530"/>
        <v>0.99293336068528193</v>
      </c>
      <c r="AW312" s="4">
        <f t="shared" si="531"/>
        <v>4.1372223361886749E-2</v>
      </c>
      <c r="AX312">
        <f t="shared" si="532"/>
        <v>1.7329956396850588E-2</v>
      </c>
      <c r="AY312">
        <f t="shared" si="533"/>
        <v>0.2705548527933106</v>
      </c>
      <c r="AZ312" s="4">
        <f t="shared" si="534"/>
        <v>1.1273118866387941E-2</v>
      </c>
      <c r="BA312">
        <f t="shared" si="535"/>
        <v>368051.66228575056</v>
      </c>
      <c r="BB312" t="s">
        <v>191</v>
      </c>
      <c r="BC312">
        <f t="shared" si="536"/>
        <v>1.6702620209558698E-2</v>
      </c>
      <c r="BD312">
        <f t="shared" si="537"/>
        <v>209.6700076255801</v>
      </c>
      <c r="BE312">
        <f t="shared" si="538"/>
        <v>23.437439628774687</v>
      </c>
      <c r="BF312">
        <f t="shared" si="539"/>
        <v>-2.0658486889398734E-3</v>
      </c>
      <c r="BG312">
        <f t="shared" si="540"/>
        <v>23.435373780085747</v>
      </c>
      <c r="BH312" s="19">
        <f t="shared" si="541"/>
        <v>0.14237596288816792</v>
      </c>
      <c r="BI312">
        <f t="shared" si="542"/>
        <v>7.157082846093302</v>
      </c>
      <c r="BJ312">
        <f t="shared" si="543"/>
        <v>14.578082846093302</v>
      </c>
      <c r="BK312">
        <f t="shared" si="544"/>
        <v>330.66433353698471</v>
      </c>
      <c r="BL312">
        <f t="shared" si="545"/>
        <v>5.7711813391330899</v>
      </c>
      <c r="BM312">
        <f t="shared" si="546"/>
        <v>248.00690915441481</v>
      </c>
      <c r="BN312">
        <f t="shared" si="547"/>
        <v>16.533793943627654</v>
      </c>
      <c r="BO312">
        <f t="shared" si="548"/>
        <v>16</v>
      </c>
      <c r="BP312">
        <f t="shared" si="549"/>
        <v>32</v>
      </c>
      <c r="BQ312">
        <f t="shared" si="550"/>
        <v>1</v>
      </c>
      <c r="BR312">
        <f t="shared" si="551"/>
        <v>-18.151829753249391</v>
      </c>
      <c r="BS312" t="str">
        <f t="shared" si="552"/>
        <v>NEGATIF</v>
      </c>
      <c r="BT312">
        <f t="shared" si="553"/>
        <v>-0.31680919445567174</v>
      </c>
      <c r="BU312">
        <f t="shared" si="554"/>
        <v>18</v>
      </c>
      <c r="BV312">
        <f t="shared" si="555"/>
        <v>-2170</v>
      </c>
      <c r="BW312">
        <f t="shared" si="556"/>
        <v>53</v>
      </c>
      <c r="BX312" t="str">
        <f t="shared" si="557"/>
        <v>NEGATIF</v>
      </c>
      <c r="BY312">
        <f t="shared" si="558"/>
        <v>-65.903043523307375</v>
      </c>
      <c r="BZ312">
        <f t="shared" si="559"/>
        <v>114.09695647669263</v>
      </c>
      <c r="CA312">
        <f t="shared" si="560"/>
        <v>59.337100101998153</v>
      </c>
      <c r="CB312" t="str">
        <f t="shared" si="567"/>
        <v>POSITIF</v>
      </c>
      <c r="CC312">
        <f t="shared" si="568"/>
        <v>59</v>
      </c>
      <c r="CD312">
        <f t="shared" si="569"/>
        <v>20</v>
      </c>
      <c r="CE312">
        <f t="shared" si="570"/>
        <v>13</v>
      </c>
      <c r="CG312">
        <f t="shared" si="561"/>
        <v>4.3285371324390045</v>
      </c>
      <c r="CH312">
        <f t="shared" si="562"/>
        <v>0.40902443389804582</v>
      </c>
      <c r="CI312">
        <f t="shared" si="563"/>
        <v>0.40906048975951581</v>
      </c>
    </row>
    <row r="313" spans="1:87">
      <c r="A313">
        <f t="shared" ref="A313:F313" si="574">A19</f>
        <v>-7.0027777777777782</v>
      </c>
      <c r="B313">
        <f t="shared" si="574"/>
        <v>111.315</v>
      </c>
      <c r="C313">
        <f t="shared" si="574"/>
        <v>7</v>
      </c>
      <c r="D313">
        <f t="shared" si="574"/>
        <v>2014</v>
      </c>
      <c r="E313">
        <f t="shared" si="574"/>
        <v>3</v>
      </c>
      <c r="F313">
        <f t="shared" si="574"/>
        <v>29</v>
      </c>
      <c r="G313">
        <f t="shared" si="494"/>
        <v>-0.12222152900771403</v>
      </c>
      <c r="H313">
        <f t="shared" ref="H313:J313" si="575">H19</f>
        <v>2</v>
      </c>
      <c r="I313">
        <f t="shared" si="575"/>
        <v>0</v>
      </c>
      <c r="J313">
        <f t="shared" si="575"/>
        <v>2</v>
      </c>
      <c r="L313">
        <f t="shared" ref="L313:M313" si="576">L19</f>
        <v>20</v>
      </c>
      <c r="M313">
        <f t="shared" si="576"/>
        <v>-13</v>
      </c>
      <c r="N313">
        <f t="shared" si="497"/>
        <v>2456745.291666667</v>
      </c>
      <c r="O313">
        <f t="shared" si="498"/>
        <v>7.9449039617955674E-4</v>
      </c>
      <c r="P313">
        <f t="shared" si="499"/>
        <v>2456745.2924611573</v>
      </c>
      <c r="Q313">
        <f t="shared" si="500"/>
        <v>0.14237624808096674</v>
      </c>
      <c r="R313">
        <f t="shared" si="501"/>
        <v>240.67971103316654</v>
      </c>
      <c r="S313">
        <f t="shared" si="502"/>
        <v>36.735709175787633</v>
      </c>
      <c r="T313">
        <f t="shared" si="503"/>
        <v>4.2006534002772797</v>
      </c>
      <c r="U313">
        <f t="shared" si="504"/>
        <v>0.64115907817258655</v>
      </c>
      <c r="V313">
        <f t="shared" si="505"/>
        <v>209.66511878418282</v>
      </c>
      <c r="W313">
        <f t="shared" si="506"/>
        <v>3.6593466493690006</v>
      </c>
      <c r="X313">
        <f t="shared" si="507"/>
        <v>6.1204182495775967</v>
      </c>
      <c r="Y313">
        <f t="shared" si="508"/>
        <v>0.10682145005427711</v>
      </c>
      <c r="Z313">
        <f t="shared" si="509"/>
        <v>82.935673479126308</v>
      </c>
      <c r="AA313">
        <f t="shared" si="510"/>
        <v>1.4475005695696948</v>
      </c>
      <c r="AB313">
        <f t="shared" si="511"/>
        <v>13871.770691696243</v>
      </c>
      <c r="AC313">
        <f t="shared" si="512"/>
        <v>117.46573805439996</v>
      </c>
      <c r="AD313">
        <f t="shared" si="513"/>
        <v>1523.0532035859553</v>
      </c>
      <c r="AE313">
        <f t="shared" si="514"/>
        <v>-634.81421022291977</v>
      </c>
      <c r="AF313">
        <f t="shared" si="515"/>
        <v>-240.32095083121661</v>
      </c>
      <c r="AG313">
        <f t="shared" si="516"/>
        <v>4311.3672949579131</v>
      </c>
      <c r="AH313">
        <f t="shared" si="517"/>
        <v>18948.521767240374</v>
      </c>
      <c r="AI313">
        <f t="shared" si="518"/>
        <v>5.2634782686778818</v>
      </c>
      <c r="AJ313">
        <f t="shared" si="519"/>
        <v>245.94318930184443</v>
      </c>
      <c r="AK313">
        <f t="shared" si="520"/>
        <v>4.2925184261728795</v>
      </c>
      <c r="AL313">
        <f t="shared" si="521"/>
        <v>245</v>
      </c>
      <c r="AM313">
        <f t="shared" si="522"/>
        <v>56</v>
      </c>
      <c r="AN313">
        <f t="shared" si="523"/>
        <v>35</v>
      </c>
      <c r="AP313">
        <f t="shared" si="524"/>
        <v>3.2004034324495731</v>
      </c>
      <c r="AQ313">
        <f t="shared" si="525"/>
        <v>5.5857577288372984E-2</v>
      </c>
      <c r="AR313" t="str">
        <f t="shared" si="526"/>
        <v>POSITIF</v>
      </c>
      <c r="AS313">
        <f t="shared" si="527"/>
        <v>3</v>
      </c>
      <c r="AT313">
        <f t="shared" si="528"/>
        <v>12</v>
      </c>
      <c r="AU313">
        <f t="shared" si="529"/>
        <v>1</v>
      </c>
      <c r="AV313">
        <f t="shared" si="530"/>
        <v>0.99287334475321853</v>
      </c>
      <c r="AW313" s="4">
        <f t="shared" si="531"/>
        <v>4.1369722698050775E-2</v>
      </c>
      <c r="AX313">
        <f t="shared" si="532"/>
        <v>1.7328908921232431E-2</v>
      </c>
      <c r="AY313">
        <f t="shared" si="533"/>
        <v>0.27053850114519734</v>
      </c>
      <c r="AZ313" s="4">
        <f t="shared" si="534"/>
        <v>1.1272437547716556E-2</v>
      </c>
      <c r="BA313">
        <f t="shared" si="535"/>
        <v>368073.90757251531</v>
      </c>
      <c r="BB313" t="s">
        <v>191</v>
      </c>
      <c r="BC313">
        <f t="shared" si="536"/>
        <v>1.6702620197580599E-2</v>
      </c>
      <c r="BD313">
        <f t="shared" si="537"/>
        <v>209.66945602384683</v>
      </c>
      <c r="BE313">
        <f t="shared" si="538"/>
        <v>23.437439625065991</v>
      </c>
      <c r="BF313">
        <f t="shared" si="539"/>
        <v>-2.0658728871261966E-3</v>
      </c>
      <c r="BG313">
        <f t="shared" si="540"/>
        <v>23.435373752178865</v>
      </c>
      <c r="BH313" s="19">
        <f t="shared" si="541"/>
        <v>0.14237624808096674</v>
      </c>
      <c r="BI313">
        <f t="shared" si="542"/>
        <v>7.4077673205950605</v>
      </c>
      <c r="BJ313">
        <f t="shared" si="543"/>
        <v>14.828767320595061</v>
      </c>
      <c r="BK313">
        <f t="shared" si="544"/>
        <v>334.40627034003916</v>
      </c>
      <c r="BL313">
        <f t="shared" si="545"/>
        <v>5.8364904567479412</v>
      </c>
      <c r="BM313">
        <f t="shared" si="546"/>
        <v>248.02523946888681</v>
      </c>
      <c r="BN313">
        <f t="shared" si="547"/>
        <v>16.535015964592453</v>
      </c>
      <c r="BO313">
        <f t="shared" si="548"/>
        <v>16</v>
      </c>
      <c r="BP313">
        <f t="shared" si="549"/>
        <v>32</v>
      </c>
      <c r="BQ313">
        <f t="shared" si="550"/>
        <v>6</v>
      </c>
      <c r="BR313">
        <f t="shared" si="551"/>
        <v>-18.142416929626503</v>
      </c>
      <c r="BS313" t="str">
        <f t="shared" si="552"/>
        <v>NEGATIF</v>
      </c>
      <c r="BT313">
        <f t="shared" si="553"/>
        <v>-0.31664490969154285</v>
      </c>
      <c r="BU313">
        <f t="shared" si="554"/>
        <v>18</v>
      </c>
      <c r="BV313">
        <f t="shared" si="555"/>
        <v>-2169</v>
      </c>
      <c r="BW313">
        <f t="shared" si="556"/>
        <v>27</v>
      </c>
      <c r="BX313" t="str">
        <f t="shared" si="557"/>
        <v>NEGATIF</v>
      </c>
      <c r="BY313">
        <f t="shared" si="558"/>
        <v>-63.511691654798348</v>
      </c>
      <c r="BZ313">
        <f t="shared" si="559"/>
        <v>116.48830834520166</v>
      </c>
      <c r="CA313">
        <f t="shared" si="560"/>
        <v>62.699422128981034</v>
      </c>
      <c r="CB313" t="str">
        <f t="shared" si="567"/>
        <v>POSITIF</v>
      </c>
      <c r="CC313">
        <f t="shared" si="568"/>
        <v>62</v>
      </c>
      <c r="CD313">
        <f t="shared" si="569"/>
        <v>41</v>
      </c>
      <c r="CE313">
        <f t="shared" si="570"/>
        <v>57</v>
      </c>
      <c r="CG313">
        <f t="shared" si="561"/>
        <v>4.3288570567794666</v>
      </c>
      <c r="CH313">
        <f t="shared" si="562"/>
        <v>0.40902443341097883</v>
      </c>
      <c r="CI313">
        <f t="shared" si="563"/>
        <v>0.40906048969478687</v>
      </c>
    </row>
    <row r="314" spans="1:87">
      <c r="A314">
        <f t="shared" ref="A314:F314" si="577">A20</f>
        <v>-7.0027777777777782</v>
      </c>
      <c r="B314">
        <f t="shared" si="577"/>
        <v>111.315</v>
      </c>
      <c r="C314">
        <f t="shared" si="577"/>
        <v>7</v>
      </c>
      <c r="D314">
        <f t="shared" si="577"/>
        <v>2014</v>
      </c>
      <c r="E314">
        <f t="shared" si="577"/>
        <v>3</v>
      </c>
      <c r="F314">
        <f t="shared" si="577"/>
        <v>29</v>
      </c>
      <c r="G314">
        <f t="shared" si="494"/>
        <v>-0.12222152900771403</v>
      </c>
      <c r="H314">
        <f t="shared" ref="H314:J314" si="578">H20</f>
        <v>2</v>
      </c>
      <c r="I314">
        <f t="shared" si="578"/>
        <v>15</v>
      </c>
      <c r="J314">
        <f t="shared" si="578"/>
        <v>2.25</v>
      </c>
      <c r="L314">
        <f t="shared" ref="L314:M314" si="579">L20</f>
        <v>20</v>
      </c>
      <c r="M314">
        <f t="shared" si="579"/>
        <v>-13</v>
      </c>
      <c r="N314">
        <f t="shared" si="497"/>
        <v>2456745.3020833335</v>
      </c>
      <c r="O314">
        <f t="shared" si="498"/>
        <v>7.9449039617955674E-4</v>
      </c>
      <c r="P314">
        <f t="shared" si="499"/>
        <v>2456745.3028778238</v>
      </c>
      <c r="Q314">
        <f t="shared" si="500"/>
        <v>0.14237653327375283</v>
      </c>
      <c r="R314">
        <f t="shared" si="501"/>
        <v>240.67971103316654</v>
      </c>
      <c r="S314">
        <f t="shared" si="502"/>
        <v>36.871802845053026</v>
      </c>
      <c r="T314">
        <f t="shared" si="503"/>
        <v>4.2006534002772797</v>
      </c>
      <c r="U314">
        <f t="shared" si="504"/>
        <v>0.64353436079238791</v>
      </c>
      <c r="V314">
        <f t="shared" si="505"/>
        <v>209.66456718083714</v>
      </c>
      <c r="W314">
        <f t="shared" si="506"/>
        <v>3.6593370220744532</v>
      </c>
      <c r="X314">
        <f t="shared" si="507"/>
        <v>6.1306854091899368</v>
      </c>
      <c r="Y314">
        <f t="shared" si="508"/>
        <v>0.10700064579434022</v>
      </c>
      <c r="Z314">
        <f t="shared" si="509"/>
        <v>82.9459401484919</v>
      </c>
      <c r="AA314">
        <f t="shared" si="510"/>
        <v>1.4476797567533379</v>
      </c>
      <c r="AB314">
        <f t="shared" si="511"/>
        <v>13914.829019050059</v>
      </c>
      <c r="AC314">
        <f t="shared" si="512"/>
        <v>117.02072497259002</v>
      </c>
      <c r="AD314">
        <f t="shared" si="513"/>
        <v>1560.0161557954891</v>
      </c>
      <c r="AE314">
        <f t="shared" si="514"/>
        <v>-636.91546626846048</v>
      </c>
      <c r="AF314">
        <f t="shared" si="515"/>
        <v>-241.20642921204086</v>
      </c>
      <c r="AG314">
        <f t="shared" si="516"/>
        <v>4306.9312708580946</v>
      </c>
      <c r="AH314">
        <f t="shared" si="517"/>
        <v>19020.675275195732</v>
      </c>
      <c r="AI314">
        <f t="shared" si="518"/>
        <v>5.2835209097765921</v>
      </c>
      <c r="AJ314">
        <f t="shared" si="519"/>
        <v>245.96323194294314</v>
      </c>
      <c r="AK314">
        <f t="shared" si="520"/>
        <v>4.2928682362508477</v>
      </c>
      <c r="AL314">
        <f t="shared" si="521"/>
        <v>245</v>
      </c>
      <c r="AM314">
        <f t="shared" si="522"/>
        <v>57</v>
      </c>
      <c r="AN314">
        <f t="shared" si="523"/>
        <v>47</v>
      </c>
      <c r="AP314">
        <f t="shared" si="524"/>
        <v>3.2070292718555216</v>
      </c>
      <c r="AQ314">
        <f t="shared" si="525"/>
        <v>5.5973220001715167E-2</v>
      </c>
      <c r="AR314" t="str">
        <f t="shared" si="526"/>
        <v>POSITIF</v>
      </c>
      <c r="AS314">
        <f t="shared" si="527"/>
        <v>3</v>
      </c>
      <c r="AT314">
        <f t="shared" si="528"/>
        <v>12</v>
      </c>
      <c r="AU314">
        <f t="shared" si="529"/>
        <v>25</v>
      </c>
      <c r="AV314">
        <f t="shared" si="530"/>
        <v>0.99281305789513608</v>
      </c>
      <c r="AW314" s="4">
        <f t="shared" si="531"/>
        <v>4.136721074563067E-2</v>
      </c>
      <c r="AX314">
        <f t="shared" si="532"/>
        <v>1.732785671706321E-2</v>
      </c>
      <c r="AY314">
        <f t="shared" si="533"/>
        <v>0.27052207568162567</v>
      </c>
      <c r="AZ314" s="4">
        <f t="shared" si="534"/>
        <v>1.127175315340107E-2</v>
      </c>
      <c r="BA314">
        <f t="shared" si="535"/>
        <v>368096.25598757813</v>
      </c>
      <c r="BB314" t="s">
        <v>191</v>
      </c>
      <c r="BC314">
        <f t="shared" si="536"/>
        <v>1.6702620185602503E-2</v>
      </c>
      <c r="BD314">
        <f t="shared" si="537"/>
        <v>209.66890442213818</v>
      </c>
      <c r="BE314">
        <f t="shared" si="538"/>
        <v>23.437439621357296</v>
      </c>
      <c r="BF314">
        <f t="shared" si="539"/>
        <v>-2.0658971049803002E-3</v>
      </c>
      <c r="BG314">
        <f t="shared" si="540"/>
        <v>23.435373724252315</v>
      </c>
      <c r="BH314" s="19">
        <f t="shared" si="541"/>
        <v>0.14237653327375283</v>
      </c>
      <c r="BI314">
        <f t="shared" si="542"/>
        <v>7.6584517838899044</v>
      </c>
      <c r="BJ314">
        <f t="shared" si="543"/>
        <v>15.079451783889905</v>
      </c>
      <c r="BK314">
        <f t="shared" si="544"/>
        <v>338.148382479818</v>
      </c>
      <c r="BL314">
        <f t="shared" si="545"/>
        <v>5.9018026345659322</v>
      </c>
      <c r="BM314">
        <f t="shared" si="546"/>
        <v>248.04339427853057</v>
      </c>
      <c r="BN314">
        <f t="shared" si="547"/>
        <v>16.536226285235372</v>
      </c>
      <c r="BO314">
        <f t="shared" si="548"/>
        <v>16</v>
      </c>
      <c r="BP314">
        <f t="shared" si="549"/>
        <v>32</v>
      </c>
      <c r="BQ314">
        <f t="shared" si="550"/>
        <v>10</v>
      </c>
      <c r="BR314">
        <f t="shared" si="551"/>
        <v>-18.139300826382126</v>
      </c>
      <c r="BS314" t="str">
        <f t="shared" si="552"/>
        <v>NEGATIF</v>
      </c>
      <c r="BT314">
        <f t="shared" si="553"/>
        <v>-0.31659052343009642</v>
      </c>
      <c r="BU314">
        <f t="shared" si="554"/>
        <v>18</v>
      </c>
      <c r="BV314">
        <f t="shared" si="555"/>
        <v>-2169</v>
      </c>
      <c r="BW314">
        <f t="shared" si="556"/>
        <v>38</v>
      </c>
      <c r="BX314" t="str">
        <f t="shared" si="557"/>
        <v>NEGATIF</v>
      </c>
      <c r="BY314">
        <f t="shared" si="558"/>
        <v>-60.334093249976355</v>
      </c>
      <c r="BZ314">
        <f t="shared" si="559"/>
        <v>119.66590675002365</v>
      </c>
      <c r="CA314">
        <f t="shared" si="560"/>
        <v>65.97961610765023</v>
      </c>
      <c r="CB314" t="str">
        <f t="shared" si="567"/>
        <v>POSITIF</v>
      </c>
      <c r="CC314">
        <f t="shared" si="568"/>
        <v>65</v>
      </c>
      <c r="CD314">
        <f t="shared" si="569"/>
        <v>58</v>
      </c>
      <c r="CE314">
        <f t="shared" si="570"/>
        <v>46</v>
      </c>
      <c r="CG314">
        <f t="shared" si="561"/>
        <v>4.329173917982823</v>
      </c>
      <c r="CH314">
        <f t="shared" si="562"/>
        <v>0.4090244329235686</v>
      </c>
      <c r="CI314">
        <f t="shared" si="563"/>
        <v>0.40906048963005792</v>
      </c>
    </row>
    <row r="315" spans="1:87">
      <c r="A315">
        <f t="shared" ref="A315:F315" si="580">A21</f>
        <v>-7.0027777777777782</v>
      </c>
      <c r="B315">
        <f t="shared" si="580"/>
        <v>111.315</v>
      </c>
      <c r="C315">
        <f t="shared" si="580"/>
        <v>7</v>
      </c>
      <c r="D315">
        <f t="shared" si="580"/>
        <v>2014</v>
      </c>
      <c r="E315">
        <f t="shared" si="580"/>
        <v>3</v>
      </c>
      <c r="F315">
        <f t="shared" si="580"/>
        <v>29</v>
      </c>
      <c r="G315">
        <f t="shared" si="494"/>
        <v>-0.12222152900771403</v>
      </c>
      <c r="H315">
        <f t="shared" ref="H315:J315" si="581">H21</f>
        <v>2</v>
      </c>
      <c r="I315">
        <f t="shared" si="581"/>
        <v>30</v>
      </c>
      <c r="J315">
        <f t="shared" si="581"/>
        <v>2.5</v>
      </c>
      <c r="L315">
        <f t="shared" ref="L315:M315" si="582">L21</f>
        <v>20</v>
      </c>
      <c r="M315">
        <f t="shared" si="582"/>
        <v>-13</v>
      </c>
      <c r="N315">
        <f t="shared" si="497"/>
        <v>2456745.3125</v>
      </c>
      <c r="O315">
        <f t="shared" si="498"/>
        <v>7.9449039617955674E-4</v>
      </c>
      <c r="P315">
        <f t="shared" si="499"/>
        <v>2456745.3132944903</v>
      </c>
      <c r="Q315">
        <f t="shared" si="500"/>
        <v>0.14237681846653891</v>
      </c>
      <c r="R315">
        <f t="shared" si="501"/>
        <v>240.67971103316654</v>
      </c>
      <c r="S315">
        <f t="shared" si="502"/>
        <v>37.007896514303866</v>
      </c>
      <c r="T315">
        <f t="shared" si="503"/>
        <v>4.2006534002772797</v>
      </c>
      <c r="U315">
        <f t="shared" si="504"/>
        <v>0.64590964341193524</v>
      </c>
      <c r="V315">
        <f t="shared" si="505"/>
        <v>209.66401557749151</v>
      </c>
      <c r="W315">
        <f t="shared" si="506"/>
        <v>3.6593273947799072</v>
      </c>
      <c r="X315">
        <f t="shared" si="507"/>
        <v>6.1409525688013673</v>
      </c>
      <c r="Y315">
        <f t="shared" si="508"/>
        <v>0.10717984153438746</v>
      </c>
      <c r="Z315">
        <f t="shared" si="509"/>
        <v>82.956206817857492</v>
      </c>
      <c r="AA315">
        <f t="shared" si="510"/>
        <v>1.4478589439369811</v>
      </c>
      <c r="AB315">
        <f t="shared" si="511"/>
        <v>13957.810702550585</v>
      </c>
      <c r="AC315">
        <f t="shared" si="512"/>
        <v>116.56337631018908</v>
      </c>
      <c r="AD315">
        <f t="shared" si="513"/>
        <v>1596.3213374079733</v>
      </c>
      <c r="AE315">
        <f t="shared" si="514"/>
        <v>-638.94958914750566</v>
      </c>
      <c r="AF315">
        <f t="shared" si="515"/>
        <v>-242.09510931896801</v>
      </c>
      <c r="AG315">
        <f t="shared" si="516"/>
        <v>4302.4636153565507</v>
      </c>
      <c r="AH315">
        <f t="shared" si="517"/>
        <v>19092.114333158825</v>
      </c>
      <c r="AI315">
        <f t="shared" si="518"/>
        <v>5.3033650925441176</v>
      </c>
      <c r="AJ315">
        <f t="shared" si="519"/>
        <v>245.98307612571065</v>
      </c>
      <c r="AK315">
        <f t="shared" si="520"/>
        <v>4.2932145825775079</v>
      </c>
      <c r="AL315">
        <f t="shared" si="521"/>
        <v>245</v>
      </c>
      <c r="AM315">
        <f t="shared" si="522"/>
        <v>58</v>
      </c>
      <c r="AN315">
        <f t="shared" si="523"/>
        <v>59</v>
      </c>
      <c r="AP315">
        <f t="shared" si="524"/>
        <v>3.2083300925713907</v>
      </c>
      <c r="AQ315">
        <f t="shared" si="525"/>
        <v>5.5995923606185237E-2</v>
      </c>
      <c r="AR315" t="str">
        <f t="shared" si="526"/>
        <v>POSITIF</v>
      </c>
      <c r="AS315">
        <f t="shared" si="527"/>
        <v>3</v>
      </c>
      <c r="AT315">
        <f t="shared" si="528"/>
        <v>12</v>
      </c>
      <c r="AU315">
        <f t="shared" si="529"/>
        <v>29</v>
      </c>
      <c r="AV315">
        <f t="shared" si="530"/>
        <v>0.9927525006307788</v>
      </c>
      <c r="AW315" s="4">
        <f t="shared" si="531"/>
        <v>4.1364687526282452E-2</v>
      </c>
      <c r="AX315">
        <f t="shared" si="532"/>
        <v>1.7326799793414175E-2</v>
      </c>
      <c r="AY315">
        <f t="shared" si="533"/>
        <v>0.27050557654419893</v>
      </c>
      <c r="AZ315" s="4">
        <f t="shared" si="534"/>
        <v>1.1271065689341622E-2</v>
      </c>
      <c r="BA315">
        <f t="shared" si="535"/>
        <v>368118.70737532066</v>
      </c>
      <c r="BB315" t="s">
        <v>191</v>
      </c>
      <c r="BC315">
        <f t="shared" si="536"/>
        <v>1.6702620173624404E-2</v>
      </c>
      <c r="BD315">
        <f t="shared" si="537"/>
        <v>209.66835282042953</v>
      </c>
      <c r="BE315">
        <f t="shared" si="538"/>
        <v>23.4374396176486</v>
      </c>
      <c r="BF315">
        <f t="shared" si="539"/>
        <v>-2.0659213425017128E-3</v>
      </c>
      <c r="BG315">
        <f t="shared" si="540"/>
        <v>23.435373696306097</v>
      </c>
      <c r="BH315" s="19">
        <f t="shared" si="541"/>
        <v>0.14237681846653891</v>
      </c>
      <c r="BI315">
        <f t="shared" si="542"/>
        <v>7.9091362472002702</v>
      </c>
      <c r="BJ315">
        <f t="shared" si="543"/>
        <v>15.33013624720027</v>
      </c>
      <c r="BK315">
        <f t="shared" si="544"/>
        <v>341.89067403544789</v>
      </c>
      <c r="BL315">
        <f t="shared" si="545"/>
        <v>5.967117943781254</v>
      </c>
      <c r="BM315">
        <f t="shared" si="546"/>
        <v>248.06136967255617</v>
      </c>
      <c r="BN315">
        <f t="shared" si="547"/>
        <v>16.537424644837078</v>
      </c>
      <c r="BO315">
        <f t="shared" si="548"/>
        <v>16</v>
      </c>
      <c r="BP315">
        <f t="shared" si="549"/>
        <v>32</v>
      </c>
      <c r="BQ315">
        <f t="shared" si="550"/>
        <v>14</v>
      </c>
      <c r="BR315">
        <f t="shared" si="551"/>
        <v>-18.141395254773954</v>
      </c>
      <c r="BS315" t="str">
        <f t="shared" si="552"/>
        <v>NEGATIF</v>
      </c>
      <c r="BT315">
        <f t="shared" si="553"/>
        <v>-0.31662707810148105</v>
      </c>
      <c r="BU315">
        <f t="shared" si="554"/>
        <v>18</v>
      </c>
      <c r="BV315">
        <f t="shared" si="555"/>
        <v>-2169</v>
      </c>
      <c r="BW315">
        <f t="shared" si="556"/>
        <v>30</v>
      </c>
      <c r="BX315" t="str">
        <f t="shared" si="557"/>
        <v>NEGATIF</v>
      </c>
      <c r="BY315">
        <f t="shared" si="558"/>
        <v>-56.041892692462831</v>
      </c>
      <c r="BZ315">
        <f t="shared" si="559"/>
        <v>123.95810730753718</v>
      </c>
      <c r="CA315">
        <f t="shared" si="560"/>
        <v>69.138070997987157</v>
      </c>
      <c r="CB315" t="str">
        <f t="shared" si="567"/>
        <v>POSITIF</v>
      </c>
      <c r="CC315">
        <f t="shared" si="568"/>
        <v>69</v>
      </c>
      <c r="CD315">
        <f t="shared" si="569"/>
        <v>8</v>
      </c>
      <c r="CE315">
        <f t="shared" si="570"/>
        <v>17</v>
      </c>
      <c r="CG315">
        <f t="shared" si="561"/>
        <v>4.329487647792913</v>
      </c>
      <c r="CH315">
        <f t="shared" si="562"/>
        <v>0.40902443243581504</v>
      </c>
      <c r="CI315">
        <f t="shared" si="563"/>
        <v>0.40906048956532898</v>
      </c>
    </row>
    <row r="316" spans="1:87">
      <c r="A316">
        <f t="shared" ref="A316:F316" si="583">A22</f>
        <v>-7.0027777777777782</v>
      </c>
      <c r="B316">
        <f t="shared" si="583"/>
        <v>111.315</v>
      </c>
      <c r="C316">
        <f t="shared" si="583"/>
        <v>7</v>
      </c>
      <c r="D316">
        <f t="shared" si="583"/>
        <v>2014</v>
      </c>
      <c r="E316">
        <f t="shared" si="583"/>
        <v>3</v>
      </c>
      <c r="F316">
        <f t="shared" si="583"/>
        <v>29</v>
      </c>
      <c r="G316">
        <f t="shared" si="494"/>
        <v>-0.12222152900771403</v>
      </c>
      <c r="H316">
        <f t="shared" ref="H316:J316" si="584">H22</f>
        <v>2</v>
      </c>
      <c r="I316">
        <f t="shared" si="584"/>
        <v>45</v>
      </c>
      <c r="J316">
        <f t="shared" si="584"/>
        <v>2.75</v>
      </c>
      <c r="L316">
        <f t="shared" ref="L316:M316" si="585">L22</f>
        <v>20</v>
      </c>
      <c r="M316">
        <f t="shared" si="585"/>
        <v>-13</v>
      </c>
      <c r="N316">
        <f t="shared" si="497"/>
        <v>2456745.322916667</v>
      </c>
      <c r="O316">
        <f t="shared" si="498"/>
        <v>7.9449039617955674E-4</v>
      </c>
      <c r="P316">
        <f t="shared" si="499"/>
        <v>2456745.3237111573</v>
      </c>
      <c r="Q316">
        <f t="shared" si="500"/>
        <v>0.14237710365933773</v>
      </c>
      <c r="R316">
        <f t="shared" si="501"/>
        <v>240.67971103316654</v>
      </c>
      <c r="S316">
        <f t="shared" si="502"/>
        <v>37.143990189651959</v>
      </c>
      <c r="T316">
        <f t="shared" si="503"/>
        <v>4.2006534002772797</v>
      </c>
      <c r="U316">
        <f t="shared" si="504"/>
        <v>0.64828492613789968</v>
      </c>
      <c r="V316">
        <f t="shared" si="505"/>
        <v>209.66346397412121</v>
      </c>
      <c r="W316">
        <f t="shared" si="506"/>
        <v>3.6593177674849304</v>
      </c>
      <c r="X316">
        <f t="shared" si="507"/>
        <v>6.1512197288730022</v>
      </c>
      <c r="Y316">
        <f t="shared" si="508"/>
        <v>0.10735903728246679</v>
      </c>
      <c r="Z316">
        <f t="shared" si="509"/>
        <v>82.966473487682379</v>
      </c>
      <c r="AA316">
        <f t="shared" si="510"/>
        <v>1.4480381311286405</v>
      </c>
      <c r="AB316">
        <f t="shared" si="511"/>
        <v>14000.715501621768</v>
      </c>
      <c r="AC316">
        <f t="shared" si="512"/>
        <v>116.09374025662063</v>
      </c>
      <c r="AD316">
        <f t="shared" si="513"/>
        <v>1631.9534421665139</v>
      </c>
      <c r="AE316">
        <f t="shared" si="514"/>
        <v>-640.91636454271111</v>
      </c>
      <c r="AF316">
        <f t="shared" si="515"/>
        <v>-242.98696809344966</v>
      </c>
      <c r="AG316">
        <f t="shared" si="516"/>
        <v>4297.9643612988839</v>
      </c>
      <c r="AH316">
        <f t="shared" si="517"/>
        <v>19162.823712707628</v>
      </c>
      <c r="AI316">
        <f t="shared" si="518"/>
        <v>5.3230065868632304</v>
      </c>
      <c r="AJ316">
        <f t="shared" si="519"/>
        <v>246.00271762002978</v>
      </c>
      <c r="AK316">
        <f t="shared" si="520"/>
        <v>4.2935573913233887</v>
      </c>
      <c r="AL316">
        <f t="shared" si="521"/>
        <v>246</v>
      </c>
      <c r="AM316">
        <f t="shared" si="522"/>
        <v>0</v>
      </c>
      <c r="AN316">
        <f t="shared" si="523"/>
        <v>9</v>
      </c>
      <c r="AP316">
        <f t="shared" si="524"/>
        <v>3.1935834906304641</v>
      </c>
      <c r="AQ316">
        <f t="shared" si="525"/>
        <v>5.5738546848835079E-2</v>
      </c>
      <c r="AR316" t="str">
        <f t="shared" si="526"/>
        <v>POSITIF</v>
      </c>
      <c r="AS316">
        <f t="shared" si="527"/>
        <v>3</v>
      </c>
      <c r="AT316">
        <f t="shared" si="528"/>
        <v>11</v>
      </c>
      <c r="AU316">
        <f t="shared" si="529"/>
        <v>36</v>
      </c>
      <c r="AV316">
        <f t="shared" si="530"/>
        <v>0.99269167348169141</v>
      </c>
      <c r="AW316" s="4">
        <f t="shared" si="531"/>
        <v>4.1362153061737142E-2</v>
      </c>
      <c r="AX316">
        <f t="shared" si="532"/>
        <v>1.7325738159387996E-2</v>
      </c>
      <c r="AY316">
        <f t="shared" si="533"/>
        <v>0.27048900387501096</v>
      </c>
      <c r="AZ316" s="4">
        <f t="shared" si="534"/>
        <v>1.127037516145879E-2</v>
      </c>
      <c r="BA316">
        <f t="shared" si="535"/>
        <v>368141.2615795405</v>
      </c>
      <c r="BB316" t="s">
        <v>191</v>
      </c>
      <c r="BC316">
        <f t="shared" si="536"/>
        <v>1.6702620161646309E-2</v>
      </c>
      <c r="BD316">
        <f t="shared" si="537"/>
        <v>209.66780121869621</v>
      </c>
      <c r="BE316">
        <f t="shared" si="538"/>
        <v>23.437439613939905</v>
      </c>
      <c r="BF316">
        <f t="shared" si="539"/>
        <v>-2.0659455996899739E-3</v>
      </c>
      <c r="BG316">
        <f t="shared" si="540"/>
        <v>23.435373668340215</v>
      </c>
      <c r="BH316" s="19">
        <f t="shared" si="541"/>
        <v>0.14237710365933773</v>
      </c>
      <c r="BI316">
        <f t="shared" si="542"/>
        <v>8.1598207217020295</v>
      </c>
      <c r="BJ316">
        <f t="shared" si="543"/>
        <v>15.580820721702029</v>
      </c>
      <c r="BK316">
        <f t="shared" si="544"/>
        <v>345.63314901704797</v>
      </c>
      <c r="BL316">
        <f t="shared" si="545"/>
        <v>6.0324364543836895</v>
      </c>
      <c r="BM316">
        <f t="shared" si="546"/>
        <v>248.0791618084825</v>
      </c>
      <c r="BN316">
        <f t="shared" si="547"/>
        <v>16.538610787232166</v>
      </c>
      <c r="BO316">
        <f t="shared" si="548"/>
        <v>16</v>
      </c>
      <c r="BP316">
        <f t="shared" si="549"/>
        <v>32</v>
      </c>
      <c r="BQ316">
        <f t="shared" si="550"/>
        <v>18</v>
      </c>
      <c r="BR316">
        <f t="shared" si="551"/>
        <v>-18.159265853488662</v>
      </c>
      <c r="BS316" t="str">
        <f t="shared" si="552"/>
        <v>NEGATIF</v>
      </c>
      <c r="BT316">
        <f t="shared" si="553"/>
        <v>-0.31693897888835537</v>
      </c>
      <c r="BU316">
        <f t="shared" si="554"/>
        <v>18</v>
      </c>
      <c r="BV316">
        <f t="shared" si="555"/>
        <v>-2170</v>
      </c>
      <c r="BW316">
        <f t="shared" si="556"/>
        <v>26</v>
      </c>
      <c r="BX316" t="str">
        <f t="shared" si="557"/>
        <v>NEGATIF</v>
      </c>
      <c r="BY316">
        <f t="shared" si="558"/>
        <v>-50.103298160102092</v>
      </c>
      <c r="BZ316">
        <f t="shared" si="559"/>
        <v>129.8967018398979</v>
      </c>
      <c r="CA316">
        <f t="shared" si="560"/>
        <v>72.102632364945251</v>
      </c>
      <c r="CB316" t="str">
        <f t="shared" si="567"/>
        <v>POSITIF</v>
      </c>
      <c r="CC316">
        <f t="shared" si="568"/>
        <v>72</v>
      </c>
      <c r="CD316">
        <f t="shared" si="569"/>
        <v>6</v>
      </c>
      <c r="CE316">
        <f t="shared" si="570"/>
        <v>9</v>
      </c>
      <c r="CG316">
        <f t="shared" si="561"/>
        <v>4.32979817914579</v>
      </c>
      <c r="CH316">
        <f t="shared" si="562"/>
        <v>0.40902443194771837</v>
      </c>
      <c r="CI316">
        <f t="shared" si="563"/>
        <v>0.40906048950060003</v>
      </c>
    </row>
    <row r="317" spans="1:87">
      <c r="A317">
        <f t="shared" ref="A317:F317" si="586">A23</f>
        <v>-7.0027777777777782</v>
      </c>
      <c r="B317">
        <f t="shared" si="586"/>
        <v>111.315</v>
      </c>
      <c r="C317">
        <f t="shared" si="586"/>
        <v>7</v>
      </c>
      <c r="D317">
        <f t="shared" si="586"/>
        <v>2014</v>
      </c>
      <c r="E317">
        <f t="shared" si="586"/>
        <v>3</v>
      </c>
      <c r="F317">
        <f t="shared" si="586"/>
        <v>29</v>
      </c>
      <c r="G317">
        <f t="shared" si="494"/>
        <v>-0.12222152900771403</v>
      </c>
      <c r="H317">
        <f t="shared" ref="H317:J317" si="587">H23</f>
        <v>3</v>
      </c>
      <c r="I317">
        <f t="shared" si="587"/>
        <v>0</v>
      </c>
      <c r="J317">
        <f t="shared" si="587"/>
        <v>3</v>
      </c>
      <c r="L317">
        <f t="shared" ref="L317:M317" si="588">L23</f>
        <v>20</v>
      </c>
      <c r="M317">
        <f t="shared" si="588"/>
        <v>-13</v>
      </c>
      <c r="N317">
        <f t="shared" si="497"/>
        <v>2456745.3333333335</v>
      </c>
      <c r="O317">
        <f t="shared" si="498"/>
        <v>7.9449039617955674E-4</v>
      </c>
      <c r="P317">
        <f t="shared" si="499"/>
        <v>2456745.3341278238</v>
      </c>
      <c r="Q317">
        <f t="shared" si="500"/>
        <v>0.14237738885212381</v>
      </c>
      <c r="R317">
        <f t="shared" si="501"/>
        <v>240.67971103316654</v>
      </c>
      <c r="S317">
        <f t="shared" si="502"/>
        <v>37.280083858902799</v>
      </c>
      <c r="T317">
        <f t="shared" si="503"/>
        <v>4.2006534002772797</v>
      </c>
      <c r="U317">
        <f t="shared" si="504"/>
        <v>0.65066020875744701</v>
      </c>
      <c r="V317">
        <f t="shared" si="505"/>
        <v>209.66291237077553</v>
      </c>
      <c r="W317">
        <f t="shared" si="506"/>
        <v>3.6593081401903831</v>
      </c>
      <c r="X317">
        <f t="shared" si="507"/>
        <v>6.1614868884844327</v>
      </c>
      <c r="Y317">
        <f t="shared" si="508"/>
        <v>0.10753823302251404</v>
      </c>
      <c r="Z317">
        <f t="shared" si="509"/>
        <v>82.976740157047971</v>
      </c>
      <c r="AA317">
        <f t="shared" si="510"/>
        <v>1.4482173183122837</v>
      </c>
      <c r="AB317">
        <f t="shared" si="511"/>
        <v>14043.543170351806</v>
      </c>
      <c r="AC317">
        <f t="shared" si="512"/>
        <v>115.61186636003134</v>
      </c>
      <c r="AD317">
        <f t="shared" si="513"/>
        <v>1666.8974428333768</v>
      </c>
      <c r="AE317">
        <f t="shared" si="514"/>
        <v>-642.81558497294918</v>
      </c>
      <c r="AF317">
        <f t="shared" si="515"/>
        <v>-243.88198227392951</v>
      </c>
      <c r="AG317">
        <f t="shared" si="516"/>
        <v>4293.4335423727234</v>
      </c>
      <c r="AH317">
        <f t="shared" si="517"/>
        <v>19232.788454671059</v>
      </c>
      <c r="AI317">
        <f t="shared" si="518"/>
        <v>5.3424412374086279</v>
      </c>
      <c r="AJ317">
        <f t="shared" si="519"/>
        <v>246.02215227057516</v>
      </c>
      <c r="AK317">
        <f t="shared" si="520"/>
        <v>4.2938965899643797</v>
      </c>
      <c r="AL317">
        <f t="shared" si="521"/>
        <v>246</v>
      </c>
      <c r="AM317">
        <f t="shared" si="522"/>
        <v>1</v>
      </c>
      <c r="AN317">
        <f t="shared" si="523"/>
        <v>19</v>
      </c>
      <c r="AP317">
        <f t="shared" si="524"/>
        <v>3.2013665863891805</v>
      </c>
      <c r="AQ317">
        <f t="shared" si="525"/>
        <v>5.5874387495822686E-2</v>
      </c>
      <c r="AR317" t="str">
        <f t="shared" si="526"/>
        <v>POSITIF</v>
      </c>
      <c r="AS317">
        <f t="shared" si="527"/>
        <v>3</v>
      </c>
      <c r="AT317">
        <f t="shared" si="528"/>
        <v>12</v>
      </c>
      <c r="AU317">
        <f t="shared" si="529"/>
        <v>4</v>
      </c>
      <c r="AV317">
        <f t="shared" si="530"/>
        <v>0.99263057697946688</v>
      </c>
      <c r="AW317" s="4">
        <f t="shared" si="531"/>
        <v>4.1359607374144451E-2</v>
      </c>
      <c r="AX317">
        <f t="shared" si="532"/>
        <v>1.7324671824262727E-2</v>
      </c>
      <c r="AY317">
        <f t="shared" si="533"/>
        <v>0.27047235781889312</v>
      </c>
      <c r="AZ317" s="4">
        <f t="shared" si="534"/>
        <v>1.1269681575787213E-2</v>
      </c>
      <c r="BA317">
        <f t="shared" si="535"/>
        <v>368163.91844039079</v>
      </c>
      <c r="BB317" t="s">
        <v>191</v>
      </c>
      <c r="BC317">
        <f t="shared" si="536"/>
        <v>1.670262014966821E-2</v>
      </c>
      <c r="BD317">
        <f t="shared" si="537"/>
        <v>209.66724961698756</v>
      </c>
      <c r="BE317">
        <f t="shared" si="538"/>
        <v>23.437439610231209</v>
      </c>
      <c r="BF317">
        <f t="shared" si="539"/>
        <v>-2.0659698765413599E-3</v>
      </c>
      <c r="BG317">
        <f t="shared" si="540"/>
        <v>23.435373640354669</v>
      </c>
      <c r="BH317" s="19">
        <f t="shared" si="541"/>
        <v>0.14237738885212381</v>
      </c>
      <c r="BI317">
        <f t="shared" si="542"/>
        <v>8.4105051850123953</v>
      </c>
      <c r="BJ317">
        <f t="shared" si="543"/>
        <v>15.831505185012396</v>
      </c>
      <c r="BK317">
        <f t="shared" si="544"/>
        <v>349.37581086378179</v>
      </c>
      <c r="BL317">
        <f t="shared" si="545"/>
        <v>6.0977582263979659</v>
      </c>
      <c r="BM317">
        <f t="shared" si="546"/>
        <v>248.09676691140416</v>
      </c>
      <c r="BN317">
        <f t="shared" si="547"/>
        <v>16.539784460760277</v>
      </c>
      <c r="BO317">
        <f t="shared" si="548"/>
        <v>16</v>
      </c>
      <c r="BP317">
        <f t="shared" si="549"/>
        <v>32</v>
      </c>
      <c r="BQ317">
        <f t="shared" si="550"/>
        <v>23</v>
      </c>
      <c r="BR317">
        <f t="shared" si="551"/>
        <v>-18.154898071214379</v>
      </c>
      <c r="BS317" t="str">
        <f t="shared" si="552"/>
        <v>NEGATIF</v>
      </c>
      <c r="BT317">
        <f t="shared" si="553"/>
        <v>-0.31686274670665887</v>
      </c>
      <c r="BU317">
        <f t="shared" si="554"/>
        <v>18</v>
      </c>
      <c r="BV317">
        <f t="shared" si="555"/>
        <v>-2170</v>
      </c>
      <c r="BW317">
        <f t="shared" si="556"/>
        <v>42</v>
      </c>
      <c r="BX317" t="str">
        <f t="shared" si="557"/>
        <v>NEGATIF</v>
      </c>
      <c r="BY317">
        <f t="shared" si="558"/>
        <v>-41.878113647967027</v>
      </c>
      <c r="BZ317">
        <f t="shared" si="559"/>
        <v>138.12188635203296</v>
      </c>
      <c r="CA317">
        <f t="shared" si="560"/>
        <v>74.785394816422922</v>
      </c>
      <c r="CB317" t="str">
        <f t="shared" si="567"/>
        <v>POSITIF</v>
      </c>
      <c r="CC317">
        <f t="shared" si="568"/>
        <v>74</v>
      </c>
      <c r="CD317">
        <f t="shared" si="569"/>
        <v>47</v>
      </c>
      <c r="CE317">
        <f t="shared" si="570"/>
        <v>7</v>
      </c>
      <c r="CG317">
        <f t="shared" si="561"/>
        <v>4.3301054461569253</v>
      </c>
      <c r="CH317">
        <f t="shared" si="562"/>
        <v>0.40902443145927841</v>
      </c>
      <c r="CI317">
        <f t="shared" si="563"/>
        <v>0.40906048943587109</v>
      </c>
    </row>
    <row r="318" spans="1:87">
      <c r="A318">
        <f t="shared" ref="A318:F318" si="589">A24</f>
        <v>-7.0027777777777782</v>
      </c>
      <c r="B318">
        <f t="shared" si="589"/>
        <v>111.315</v>
      </c>
      <c r="C318">
        <f t="shared" si="589"/>
        <v>7</v>
      </c>
      <c r="D318">
        <f t="shared" si="589"/>
        <v>2014</v>
      </c>
      <c r="E318">
        <f t="shared" si="589"/>
        <v>3</v>
      </c>
      <c r="F318">
        <f t="shared" si="589"/>
        <v>29</v>
      </c>
      <c r="G318">
        <f t="shared" si="494"/>
        <v>-0.12222152900771403</v>
      </c>
      <c r="H318">
        <f t="shared" ref="H318:J318" si="590">H24</f>
        <v>3</v>
      </c>
      <c r="I318">
        <f t="shared" si="590"/>
        <v>15</v>
      </c>
      <c r="J318">
        <f t="shared" si="590"/>
        <v>3.25</v>
      </c>
      <c r="L318">
        <f t="shared" ref="L318:M318" si="591">L24</f>
        <v>20</v>
      </c>
      <c r="M318">
        <f t="shared" si="591"/>
        <v>-13</v>
      </c>
      <c r="N318">
        <f t="shared" si="497"/>
        <v>2456745.34375</v>
      </c>
      <c r="O318">
        <f t="shared" si="498"/>
        <v>7.9449039617955674E-4</v>
      </c>
      <c r="P318">
        <f t="shared" si="499"/>
        <v>2456745.3445444903</v>
      </c>
      <c r="Q318">
        <f t="shared" si="500"/>
        <v>0.14237767404490989</v>
      </c>
      <c r="R318">
        <f t="shared" si="501"/>
        <v>240.67971103316654</v>
      </c>
      <c r="S318">
        <f t="shared" si="502"/>
        <v>37.416177528168191</v>
      </c>
      <c r="T318">
        <f t="shared" si="503"/>
        <v>4.2006534002772797</v>
      </c>
      <c r="U318">
        <f t="shared" si="504"/>
        <v>0.65303549137724837</v>
      </c>
      <c r="V318">
        <f t="shared" si="505"/>
        <v>209.6623607674299</v>
      </c>
      <c r="W318">
        <f t="shared" si="506"/>
        <v>3.6592985128958371</v>
      </c>
      <c r="X318">
        <f t="shared" si="507"/>
        <v>6.1717540480967727</v>
      </c>
      <c r="Y318">
        <f t="shared" si="508"/>
        <v>0.10771742876257716</v>
      </c>
      <c r="Z318">
        <f t="shared" si="509"/>
        <v>82.987006826413563</v>
      </c>
      <c r="AA318">
        <f t="shared" si="510"/>
        <v>1.4483965054959271</v>
      </c>
      <c r="AB318">
        <f t="shared" si="511"/>
        <v>14086.293469037009</v>
      </c>
      <c r="AC318">
        <f t="shared" si="512"/>
        <v>115.11780539568313</v>
      </c>
      <c r="AD318">
        <f t="shared" si="513"/>
        <v>1701.1386071149038</v>
      </c>
      <c r="AE318">
        <f t="shared" si="514"/>
        <v>-644.64705034309316</v>
      </c>
      <c r="AF318">
        <f t="shared" si="515"/>
        <v>-244.7801286363825</v>
      </c>
      <c r="AG318">
        <f t="shared" si="516"/>
        <v>4288.8711918970394</v>
      </c>
      <c r="AH318">
        <f t="shared" si="517"/>
        <v>19301.993894465159</v>
      </c>
      <c r="AI318">
        <f t="shared" si="518"/>
        <v>5.3616649706847666</v>
      </c>
      <c r="AJ318">
        <f t="shared" si="519"/>
        <v>246.0413760038513</v>
      </c>
      <c r="AK318">
        <f t="shared" si="520"/>
        <v>4.2942321074045733</v>
      </c>
      <c r="AL318">
        <f t="shared" si="521"/>
        <v>246</v>
      </c>
      <c r="AM318">
        <f t="shared" si="522"/>
        <v>2</v>
      </c>
      <c r="AN318">
        <f t="shared" si="523"/>
        <v>28</v>
      </c>
      <c r="AP318">
        <f t="shared" si="524"/>
        <v>3.1975115025076897</v>
      </c>
      <c r="AQ318">
        <f t="shared" si="525"/>
        <v>5.5807103589150107E-2</v>
      </c>
      <c r="AR318" t="str">
        <f t="shared" si="526"/>
        <v>POSITIF</v>
      </c>
      <c r="AS318">
        <f t="shared" si="527"/>
        <v>3</v>
      </c>
      <c r="AT318">
        <f t="shared" si="528"/>
        <v>11</v>
      </c>
      <c r="AU318">
        <f t="shared" si="529"/>
        <v>51</v>
      </c>
      <c r="AV318">
        <f t="shared" si="530"/>
        <v>0.99256921164937617</v>
      </c>
      <c r="AW318" s="4">
        <f t="shared" si="531"/>
        <v>4.1357050485390671E-2</v>
      </c>
      <c r="AX318">
        <f t="shared" si="532"/>
        <v>1.732360079720607E-2</v>
      </c>
      <c r="AY318">
        <f t="shared" si="533"/>
        <v>0.27045563851895454</v>
      </c>
      <c r="AZ318" s="4">
        <f t="shared" si="534"/>
        <v>1.1268984938289773E-2</v>
      </c>
      <c r="BA318">
        <f t="shared" si="535"/>
        <v>368186.67780044925</v>
      </c>
      <c r="BB318" t="s">
        <v>191</v>
      </c>
      <c r="BC318">
        <f t="shared" si="536"/>
        <v>1.6702620137690114E-2</v>
      </c>
      <c r="BD318">
        <f t="shared" si="537"/>
        <v>209.66669801527891</v>
      </c>
      <c r="BE318">
        <f t="shared" si="538"/>
        <v>23.437439606522513</v>
      </c>
      <c r="BF318">
        <f t="shared" si="539"/>
        <v>-2.0659941730553984E-3</v>
      </c>
      <c r="BG318">
        <f t="shared" si="540"/>
        <v>23.435373612349458</v>
      </c>
      <c r="BH318" s="19">
        <f t="shared" si="541"/>
        <v>0.14237767404490989</v>
      </c>
      <c r="BI318">
        <f t="shared" si="542"/>
        <v>8.6611896483227611</v>
      </c>
      <c r="BJ318">
        <f t="shared" si="543"/>
        <v>16.08218964832276</v>
      </c>
      <c r="BK318">
        <f t="shared" si="544"/>
        <v>353.11866344445968</v>
      </c>
      <c r="BL318">
        <f t="shared" si="545"/>
        <v>6.1630833273475618</v>
      </c>
      <c r="BM318">
        <f t="shared" si="546"/>
        <v>248.1141812803817</v>
      </c>
      <c r="BN318">
        <f t="shared" si="547"/>
        <v>16.540945418692115</v>
      </c>
      <c r="BO318">
        <f t="shared" si="548"/>
        <v>16</v>
      </c>
      <c r="BP318">
        <f t="shared" si="549"/>
        <v>32</v>
      </c>
      <c r="BQ318">
        <f t="shared" si="550"/>
        <v>27</v>
      </c>
      <c r="BR318">
        <f t="shared" si="551"/>
        <v>-18.161960538228023</v>
      </c>
      <c r="BS318" t="str">
        <f t="shared" si="552"/>
        <v>NEGATIF</v>
      </c>
      <c r="BT318">
        <f t="shared" si="553"/>
        <v>-0.31698601000936044</v>
      </c>
      <c r="BU318">
        <f t="shared" si="554"/>
        <v>18</v>
      </c>
      <c r="BV318">
        <f t="shared" si="555"/>
        <v>-2170</v>
      </c>
      <c r="BW318">
        <f t="shared" si="556"/>
        <v>16</v>
      </c>
      <c r="BX318" t="str">
        <f t="shared" si="557"/>
        <v>NEGATIF</v>
      </c>
      <c r="BY318">
        <f t="shared" si="558"/>
        <v>-30.357893474124023</v>
      </c>
      <c r="BZ318">
        <f t="shared" si="559"/>
        <v>149.64210652587599</v>
      </c>
      <c r="CA318">
        <f t="shared" si="560"/>
        <v>76.982076800447246</v>
      </c>
      <c r="CB318" t="str">
        <f t="shared" si="567"/>
        <v>POSITIF</v>
      </c>
      <c r="CC318">
        <f t="shared" si="568"/>
        <v>76</v>
      </c>
      <c r="CD318">
        <f t="shared" si="569"/>
        <v>58</v>
      </c>
      <c r="CE318">
        <f t="shared" si="570"/>
        <v>55</v>
      </c>
      <c r="CG318">
        <f t="shared" si="561"/>
        <v>4.3304093842327411</v>
      </c>
      <c r="CH318">
        <f t="shared" si="562"/>
        <v>0.40902443097049529</v>
      </c>
      <c r="CI318">
        <f t="shared" si="563"/>
        <v>0.40906048937114214</v>
      </c>
    </row>
    <row r="319" spans="1:87">
      <c r="A319">
        <f t="shared" ref="A319:F319" si="592">A25</f>
        <v>-7.0027777777777782</v>
      </c>
      <c r="B319">
        <f t="shared" si="592"/>
        <v>111.315</v>
      </c>
      <c r="C319">
        <f t="shared" si="592"/>
        <v>7</v>
      </c>
      <c r="D319">
        <f t="shared" si="592"/>
        <v>2014</v>
      </c>
      <c r="E319">
        <f t="shared" si="592"/>
        <v>3</v>
      </c>
      <c r="F319">
        <f t="shared" si="592"/>
        <v>29</v>
      </c>
      <c r="G319">
        <f t="shared" si="494"/>
        <v>-0.12222152900771403</v>
      </c>
      <c r="H319">
        <f t="shared" ref="H319:J319" si="593">H25</f>
        <v>3</v>
      </c>
      <c r="I319">
        <f t="shared" si="593"/>
        <v>30</v>
      </c>
      <c r="J319">
        <f t="shared" si="593"/>
        <v>3.5</v>
      </c>
      <c r="L319">
        <f t="shared" ref="L319:M319" si="594">L25</f>
        <v>20</v>
      </c>
      <c r="M319">
        <f t="shared" si="594"/>
        <v>-13</v>
      </c>
      <c r="N319">
        <f t="shared" si="497"/>
        <v>2456745.354166667</v>
      </c>
      <c r="O319">
        <f t="shared" si="498"/>
        <v>7.9449039617955674E-4</v>
      </c>
      <c r="P319">
        <f t="shared" si="499"/>
        <v>2456745.3549611573</v>
      </c>
      <c r="Q319">
        <f t="shared" si="500"/>
        <v>0.14237795923770871</v>
      </c>
      <c r="R319">
        <f t="shared" si="501"/>
        <v>240.67971103316654</v>
      </c>
      <c r="S319">
        <f t="shared" si="502"/>
        <v>37.552271203516284</v>
      </c>
      <c r="T319">
        <f t="shared" si="503"/>
        <v>4.2006534002772797</v>
      </c>
      <c r="U319">
        <f t="shared" si="504"/>
        <v>0.6554107741032128</v>
      </c>
      <c r="V319">
        <f t="shared" si="505"/>
        <v>209.6618091640596</v>
      </c>
      <c r="W319">
        <f t="shared" si="506"/>
        <v>3.6592888856008603</v>
      </c>
      <c r="X319">
        <f t="shared" si="507"/>
        <v>6.1820212081674981</v>
      </c>
      <c r="Y319">
        <f t="shared" si="508"/>
        <v>0.10789662451064061</v>
      </c>
      <c r="Z319">
        <f t="shared" si="509"/>
        <v>82.997273496238449</v>
      </c>
      <c r="AA319">
        <f t="shared" si="510"/>
        <v>1.4485756926875863</v>
      </c>
      <c r="AB319">
        <f t="shared" si="511"/>
        <v>14128.966158382627</v>
      </c>
      <c r="AC319">
        <f t="shared" si="512"/>
        <v>114.61160942151341</v>
      </c>
      <c r="AD319">
        <f t="shared" si="513"/>
        <v>1734.6624989258096</v>
      </c>
      <c r="AE319">
        <f t="shared" si="514"/>
        <v>-646.41056768751844</v>
      </c>
      <c r="AF319">
        <f t="shared" si="515"/>
        <v>-245.68138387529979</v>
      </c>
      <c r="AG319">
        <f t="shared" si="516"/>
        <v>4284.2773434222245</v>
      </c>
      <c r="AH319">
        <f t="shared" si="517"/>
        <v>19370.425658589356</v>
      </c>
      <c r="AI319">
        <f t="shared" si="518"/>
        <v>5.3806737940525986</v>
      </c>
      <c r="AJ319">
        <f t="shared" si="519"/>
        <v>246.06038482721914</v>
      </c>
      <c r="AK319">
        <f t="shared" si="520"/>
        <v>4.2945638739592722</v>
      </c>
      <c r="AL319">
        <f t="shared" si="521"/>
        <v>246</v>
      </c>
      <c r="AM319">
        <f t="shared" si="522"/>
        <v>3</v>
      </c>
      <c r="AN319">
        <f t="shared" si="523"/>
        <v>37</v>
      </c>
      <c r="AP319">
        <f t="shared" si="524"/>
        <v>3.1993569714299372</v>
      </c>
      <c r="AQ319">
        <f t="shared" si="525"/>
        <v>5.5839313098086561E-2</v>
      </c>
      <c r="AR319" t="str">
        <f t="shared" si="526"/>
        <v>POSITIF</v>
      </c>
      <c r="AS319">
        <f t="shared" si="527"/>
        <v>3</v>
      </c>
      <c r="AT319">
        <f t="shared" si="528"/>
        <v>11</v>
      </c>
      <c r="AU319">
        <f t="shared" si="529"/>
        <v>57</v>
      </c>
      <c r="AV319">
        <f t="shared" si="530"/>
        <v>0.99250757801850742</v>
      </c>
      <c r="AW319" s="4">
        <f t="shared" si="531"/>
        <v>4.1354482417437811E-2</v>
      </c>
      <c r="AX319">
        <f t="shared" si="532"/>
        <v>1.7322525087417454E-2</v>
      </c>
      <c r="AY319">
        <f t="shared" si="533"/>
        <v>0.27043884611879943</v>
      </c>
      <c r="AZ319" s="4">
        <f t="shared" si="534"/>
        <v>1.1268285254949975E-2</v>
      </c>
      <c r="BA319">
        <f t="shared" si="535"/>
        <v>368209.53950169892</v>
      </c>
      <c r="BB319" t="s">
        <v>191</v>
      </c>
      <c r="BC319">
        <f t="shared" si="536"/>
        <v>1.6702620125712015E-2</v>
      </c>
      <c r="BD319">
        <f t="shared" si="537"/>
        <v>209.66614641354565</v>
      </c>
      <c r="BE319">
        <f t="shared" si="538"/>
        <v>23.437439602813818</v>
      </c>
      <c r="BF319">
        <f t="shared" si="539"/>
        <v>-2.0660184892316198E-3</v>
      </c>
      <c r="BG319">
        <f t="shared" si="540"/>
        <v>23.435373584324587</v>
      </c>
      <c r="BH319" s="19">
        <f t="shared" si="541"/>
        <v>0.14237795923770871</v>
      </c>
      <c r="BI319">
        <f t="shared" si="542"/>
        <v>8.9118741228400413</v>
      </c>
      <c r="BJ319">
        <f t="shared" si="543"/>
        <v>16.332874122840042</v>
      </c>
      <c r="BK319">
        <f t="shared" si="544"/>
        <v>356.86171055502643</v>
      </c>
      <c r="BL319">
        <f t="shared" si="545"/>
        <v>6.2284118234842119</v>
      </c>
      <c r="BM319">
        <f t="shared" si="546"/>
        <v>248.13140128757419</v>
      </c>
      <c r="BN319">
        <f t="shared" si="547"/>
        <v>16.542093419171614</v>
      </c>
      <c r="BO319">
        <f t="shared" si="548"/>
        <v>16</v>
      </c>
      <c r="BP319">
        <f t="shared" si="549"/>
        <v>32</v>
      </c>
      <c r="BQ319">
        <f t="shared" si="550"/>
        <v>31</v>
      </c>
      <c r="BR319">
        <f t="shared" si="551"/>
        <v>-18.163366595689357</v>
      </c>
      <c r="BS319" t="str">
        <f t="shared" si="552"/>
        <v>NEGATIF</v>
      </c>
      <c r="BT319">
        <f t="shared" si="553"/>
        <v>-0.31701055034153297</v>
      </c>
      <c r="BU319">
        <f t="shared" si="554"/>
        <v>18</v>
      </c>
      <c r="BV319">
        <f t="shared" si="555"/>
        <v>-2170</v>
      </c>
      <c r="BW319">
        <f t="shared" si="556"/>
        <v>11</v>
      </c>
      <c r="BX319" t="str">
        <f t="shared" si="557"/>
        <v>NEGATIF</v>
      </c>
      <c r="BY319">
        <f t="shared" si="558"/>
        <v>-15.029661958249939</v>
      </c>
      <c r="BZ319">
        <f t="shared" si="559"/>
        <v>164.97033804175007</v>
      </c>
      <c r="CA319">
        <f t="shared" si="560"/>
        <v>78.428227201007402</v>
      </c>
      <c r="CB319" t="str">
        <f t="shared" si="567"/>
        <v>POSITIF</v>
      </c>
      <c r="CC319">
        <f t="shared" si="568"/>
        <v>78</v>
      </c>
      <c r="CD319">
        <f t="shared" si="569"/>
        <v>25</v>
      </c>
      <c r="CE319">
        <f t="shared" si="570"/>
        <v>41</v>
      </c>
      <c r="CG319">
        <f t="shared" si="561"/>
        <v>4.330709930055467</v>
      </c>
      <c r="CH319">
        <f t="shared" si="562"/>
        <v>0.40902443048136899</v>
      </c>
      <c r="CI319">
        <f t="shared" si="563"/>
        <v>0.40906048930641314</v>
      </c>
    </row>
    <row r="320" spans="1:87">
      <c r="A320">
        <f t="shared" ref="A320:F320" si="595">A26</f>
        <v>-7.0027777777777782</v>
      </c>
      <c r="B320">
        <f t="shared" si="595"/>
        <v>111.315</v>
      </c>
      <c r="C320">
        <f t="shared" si="595"/>
        <v>7</v>
      </c>
      <c r="D320">
        <f t="shared" si="595"/>
        <v>2014</v>
      </c>
      <c r="E320">
        <f t="shared" si="595"/>
        <v>3</v>
      </c>
      <c r="F320">
        <f t="shared" si="595"/>
        <v>29</v>
      </c>
      <c r="G320">
        <f t="shared" si="494"/>
        <v>-0.12222152900771403</v>
      </c>
      <c r="H320">
        <f t="shared" ref="H320:J320" si="596">H26</f>
        <v>3</v>
      </c>
      <c r="I320">
        <f t="shared" si="596"/>
        <v>45</v>
      </c>
      <c r="J320">
        <f t="shared" si="596"/>
        <v>3.75</v>
      </c>
      <c r="L320">
        <f t="shared" ref="L320:M320" si="597">L26</f>
        <v>20</v>
      </c>
      <c r="M320">
        <f t="shared" si="597"/>
        <v>-13</v>
      </c>
      <c r="N320">
        <f t="shared" si="497"/>
        <v>2456745.3645833335</v>
      </c>
      <c r="O320">
        <f t="shared" si="498"/>
        <v>7.9449039617955674E-4</v>
      </c>
      <c r="P320">
        <f t="shared" si="499"/>
        <v>2456745.3653778238</v>
      </c>
      <c r="Q320">
        <f t="shared" si="500"/>
        <v>0.14237824443049479</v>
      </c>
      <c r="R320">
        <f t="shared" si="501"/>
        <v>240.67971103316654</v>
      </c>
      <c r="S320">
        <f t="shared" si="502"/>
        <v>37.688364872767124</v>
      </c>
      <c r="T320">
        <f t="shared" si="503"/>
        <v>4.2006534002772797</v>
      </c>
      <c r="U320">
        <f t="shared" si="504"/>
        <v>0.65778605672276014</v>
      </c>
      <c r="V320">
        <f t="shared" si="505"/>
        <v>209.66125756071392</v>
      </c>
      <c r="W320">
        <f t="shared" si="506"/>
        <v>3.659279258306313</v>
      </c>
      <c r="X320">
        <f t="shared" si="507"/>
        <v>6.1922883677798382</v>
      </c>
      <c r="Y320">
        <f t="shared" si="508"/>
        <v>0.10807582025070372</v>
      </c>
      <c r="Z320">
        <f t="shared" si="509"/>
        <v>83.007540165604041</v>
      </c>
      <c r="AA320">
        <f t="shared" si="510"/>
        <v>1.4487548798712298</v>
      </c>
      <c r="AB320">
        <f t="shared" si="511"/>
        <v>14171.560993811785</v>
      </c>
      <c r="AC320">
        <f t="shared" si="512"/>
        <v>114.09333184268125</v>
      </c>
      <c r="AD320">
        <f t="shared" si="513"/>
        <v>1767.4549801434005</v>
      </c>
      <c r="AE320">
        <f t="shared" si="514"/>
        <v>-648.10595096740815</v>
      </c>
      <c r="AF320">
        <f t="shared" si="515"/>
        <v>-246.58572448312231</v>
      </c>
      <c r="AG320">
        <f t="shared" si="516"/>
        <v>4279.6520313505735</v>
      </c>
      <c r="AH320">
        <f t="shared" si="517"/>
        <v>19438.069661697911</v>
      </c>
      <c r="AI320">
        <f t="shared" si="518"/>
        <v>5.3994637949160866</v>
      </c>
      <c r="AJ320">
        <f t="shared" si="519"/>
        <v>246.07917482808261</v>
      </c>
      <c r="AK320">
        <f t="shared" si="520"/>
        <v>4.2948918213407925</v>
      </c>
      <c r="AL320">
        <f t="shared" si="521"/>
        <v>246</v>
      </c>
      <c r="AM320">
        <f t="shared" si="522"/>
        <v>4</v>
      </c>
      <c r="AN320">
        <f t="shared" si="523"/>
        <v>45</v>
      </c>
      <c r="AP320">
        <f t="shared" si="524"/>
        <v>3.1984943314951271</v>
      </c>
      <c r="AQ320">
        <f t="shared" si="525"/>
        <v>5.5824257190964933E-2</v>
      </c>
      <c r="AR320" t="str">
        <f t="shared" si="526"/>
        <v>POSITIF</v>
      </c>
      <c r="AS320">
        <f t="shared" si="527"/>
        <v>3</v>
      </c>
      <c r="AT320">
        <f t="shared" si="528"/>
        <v>11</v>
      </c>
      <c r="AU320">
        <f t="shared" si="529"/>
        <v>54</v>
      </c>
      <c r="AV320">
        <f t="shared" si="530"/>
        <v>0.9924456766240588</v>
      </c>
      <c r="AW320" s="4">
        <f t="shared" si="531"/>
        <v>4.1351903192669119E-2</v>
      </c>
      <c r="AX320">
        <f t="shared" si="532"/>
        <v>1.732144470427275E-2</v>
      </c>
      <c r="AY320">
        <f t="shared" si="533"/>
        <v>0.27042198076478635</v>
      </c>
      <c r="AZ320" s="4">
        <f t="shared" si="534"/>
        <v>1.1267582531866098E-2</v>
      </c>
      <c r="BA320">
        <f t="shared" si="535"/>
        <v>368232.50338245078</v>
      </c>
      <c r="BB320" t="s">
        <v>191</v>
      </c>
      <c r="BC320">
        <f t="shared" si="536"/>
        <v>1.6702620113733919E-2</v>
      </c>
      <c r="BD320">
        <f t="shared" si="537"/>
        <v>209.665594811837</v>
      </c>
      <c r="BE320">
        <f t="shared" si="538"/>
        <v>23.437439599105122</v>
      </c>
      <c r="BF320">
        <f t="shared" si="539"/>
        <v>-2.066042825066291E-3</v>
      </c>
      <c r="BG320">
        <f t="shared" si="540"/>
        <v>23.435373556280055</v>
      </c>
      <c r="BH320" s="19">
        <f t="shared" si="541"/>
        <v>0.14237824443049479</v>
      </c>
      <c r="BI320">
        <f t="shared" si="542"/>
        <v>9.1625585861504071</v>
      </c>
      <c r="BJ320">
        <f t="shared" si="543"/>
        <v>16.583558586150406</v>
      </c>
      <c r="BK320">
        <f t="shared" si="544"/>
        <v>0.60495541473933656</v>
      </c>
      <c r="BL320">
        <f t="shared" si="545"/>
        <v>1.0558463814969258E-2</v>
      </c>
      <c r="BM320">
        <f t="shared" si="546"/>
        <v>248.14842337751674</v>
      </c>
      <c r="BN320">
        <f t="shared" si="547"/>
        <v>16.543228225167784</v>
      </c>
      <c r="BO320">
        <f t="shared" si="548"/>
        <v>16</v>
      </c>
      <c r="BP320">
        <f t="shared" si="549"/>
        <v>32</v>
      </c>
      <c r="BQ320">
        <f t="shared" si="550"/>
        <v>35</v>
      </c>
      <c r="BR320">
        <f t="shared" si="551"/>
        <v>-18.167401963202323</v>
      </c>
      <c r="BS320" t="str">
        <f t="shared" si="552"/>
        <v>NEGATIF</v>
      </c>
      <c r="BT320">
        <f t="shared" si="553"/>
        <v>-0.31708098079116226</v>
      </c>
      <c r="BU320">
        <f t="shared" si="554"/>
        <v>18</v>
      </c>
      <c r="BV320">
        <f t="shared" si="555"/>
        <v>-2171</v>
      </c>
      <c r="BW320">
        <f t="shared" si="556"/>
        <v>57</v>
      </c>
      <c r="BX320" t="str">
        <f t="shared" si="557"/>
        <v>NEGATIF</v>
      </c>
      <c r="BY320">
        <f t="shared" si="558"/>
        <v>2.9657536771197526</v>
      </c>
      <c r="BZ320">
        <f t="shared" si="559"/>
        <v>182.96575367711975</v>
      </c>
      <c r="CA320">
        <f t="shared" si="560"/>
        <v>78.81983183585568</v>
      </c>
      <c r="CB320" t="str">
        <f t="shared" si="567"/>
        <v>POSITIF</v>
      </c>
      <c r="CC320">
        <f t="shared" si="568"/>
        <v>78</v>
      </c>
      <c r="CD320">
        <f t="shared" si="569"/>
        <v>49</v>
      </c>
      <c r="CE320">
        <f t="shared" si="570"/>
        <v>11</v>
      </c>
      <c r="CG320">
        <f t="shared" si="561"/>
        <v>4.3310070215705352</v>
      </c>
      <c r="CH320">
        <f t="shared" si="562"/>
        <v>0.40902442999189959</v>
      </c>
      <c r="CI320">
        <f t="shared" si="563"/>
        <v>0.4090604892416842</v>
      </c>
    </row>
    <row r="321" spans="1:87">
      <c r="A321">
        <f t="shared" ref="A321:F321" si="598">A27</f>
        <v>-7.0027777777777782</v>
      </c>
      <c r="B321">
        <f t="shared" si="598"/>
        <v>111.315</v>
      </c>
      <c r="C321">
        <f t="shared" si="598"/>
        <v>7</v>
      </c>
      <c r="D321">
        <f t="shared" si="598"/>
        <v>2014</v>
      </c>
      <c r="E321">
        <f t="shared" si="598"/>
        <v>3</v>
      </c>
      <c r="F321">
        <f t="shared" si="598"/>
        <v>29</v>
      </c>
      <c r="G321">
        <f t="shared" si="494"/>
        <v>-0.12222152900771403</v>
      </c>
      <c r="H321">
        <f t="shared" ref="H321:J321" si="599">H27</f>
        <v>4</v>
      </c>
      <c r="I321">
        <f t="shared" si="599"/>
        <v>0</v>
      </c>
      <c r="J321">
        <f t="shared" si="599"/>
        <v>4</v>
      </c>
      <c r="L321">
        <f t="shared" ref="L321:M321" si="600">L27</f>
        <v>20</v>
      </c>
      <c r="M321">
        <f t="shared" si="600"/>
        <v>-13</v>
      </c>
      <c r="N321">
        <f t="shared" si="497"/>
        <v>2456745.375</v>
      </c>
      <c r="O321">
        <f t="shared" si="498"/>
        <v>7.9449039617955674E-4</v>
      </c>
      <c r="P321">
        <f t="shared" si="499"/>
        <v>2456745.3757944903</v>
      </c>
      <c r="Q321">
        <f t="shared" si="500"/>
        <v>0.14237852962328088</v>
      </c>
      <c r="R321">
        <f t="shared" si="501"/>
        <v>240.67971103316654</v>
      </c>
      <c r="S321">
        <f t="shared" si="502"/>
        <v>37.824458542032517</v>
      </c>
      <c r="T321">
        <f t="shared" si="503"/>
        <v>4.2006534002772797</v>
      </c>
      <c r="U321">
        <f t="shared" si="504"/>
        <v>0.66016133934256138</v>
      </c>
      <c r="V321">
        <f t="shared" si="505"/>
        <v>209.66070595736829</v>
      </c>
      <c r="W321">
        <f t="shared" si="506"/>
        <v>3.6592696310117669</v>
      </c>
      <c r="X321">
        <f t="shared" si="507"/>
        <v>6.2025555273921782</v>
      </c>
      <c r="Y321">
        <f t="shared" si="508"/>
        <v>0.10825501599076684</v>
      </c>
      <c r="Z321">
        <f t="shared" si="509"/>
        <v>83.017806834969633</v>
      </c>
      <c r="AA321">
        <f t="shared" si="510"/>
        <v>1.4489340670548729</v>
      </c>
      <c r="AB321">
        <f t="shared" si="511"/>
        <v>14214.077736924019</v>
      </c>
      <c r="AC321">
        <f t="shared" si="512"/>
        <v>113.563027270384</v>
      </c>
      <c r="AD321">
        <f t="shared" si="513"/>
        <v>1799.5022255455826</v>
      </c>
      <c r="AE321">
        <f t="shared" si="514"/>
        <v>-649.73302156372006</v>
      </c>
      <c r="AF321">
        <f t="shared" si="515"/>
        <v>-247.49312699278957</v>
      </c>
      <c r="AG321">
        <f t="shared" si="516"/>
        <v>4274.995289703008</v>
      </c>
      <c r="AH321">
        <f t="shared" si="517"/>
        <v>19504.912130886485</v>
      </c>
      <c r="AI321">
        <f t="shared" si="518"/>
        <v>5.4180311474684677</v>
      </c>
      <c r="AJ321">
        <f t="shared" si="519"/>
        <v>246.09774218063501</v>
      </c>
      <c r="AK321">
        <f t="shared" si="520"/>
        <v>4.295215882776211</v>
      </c>
      <c r="AL321">
        <f t="shared" si="521"/>
        <v>246</v>
      </c>
      <c r="AM321">
        <f t="shared" si="522"/>
        <v>5</v>
      </c>
      <c r="AN321">
        <f t="shared" si="523"/>
        <v>51</v>
      </c>
      <c r="AP321">
        <f t="shared" si="524"/>
        <v>3.2121479515960329</v>
      </c>
      <c r="AQ321">
        <f t="shared" si="525"/>
        <v>5.6062557816542222E-2</v>
      </c>
      <c r="AR321" t="str">
        <f t="shared" si="526"/>
        <v>POSITIF</v>
      </c>
      <c r="AS321">
        <f t="shared" si="527"/>
        <v>3</v>
      </c>
      <c r="AT321">
        <f t="shared" si="528"/>
        <v>12</v>
      </c>
      <c r="AU321">
        <f t="shared" si="529"/>
        <v>43</v>
      </c>
      <c r="AV321">
        <f t="shared" si="530"/>
        <v>0.99238350799677844</v>
      </c>
      <c r="AW321" s="4">
        <f t="shared" si="531"/>
        <v>4.1349312833199099E-2</v>
      </c>
      <c r="AX321">
        <f t="shared" si="532"/>
        <v>1.732035965703526E-2</v>
      </c>
      <c r="AY321">
        <f t="shared" si="533"/>
        <v>0.2704050426015166</v>
      </c>
      <c r="AZ321" s="4">
        <f t="shared" si="534"/>
        <v>1.1266876775063191E-2</v>
      </c>
      <c r="BA321">
        <f t="shared" si="535"/>
        <v>368255.56928348431</v>
      </c>
      <c r="BB321" t="s">
        <v>191</v>
      </c>
      <c r="BC321">
        <f t="shared" si="536"/>
        <v>1.6702620101755824E-2</v>
      </c>
      <c r="BD321">
        <f t="shared" si="537"/>
        <v>209.66504321012835</v>
      </c>
      <c r="BE321">
        <f t="shared" si="538"/>
        <v>23.437439595396427</v>
      </c>
      <c r="BF321">
        <f t="shared" si="539"/>
        <v>-2.0660671805589332E-3</v>
      </c>
      <c r="BG321">
        <f t="shared" si="540"/>
        <v>23.435373528215869</v>
      </c>
      <c r="BH321" s="19">
        <f t="shared" si="541"/>
        <v>0.14237852962328088</v>
      </c>
      <c r="BI321">
        <f t="shared" si="542"/>
        <v>9.4132430494607728</v>
      </c>
      <c r="BJ321">
        <f t="shared" si="543"/>
        <v>16.834243049460774</v>
      </c>
      <c r="BK321">
        <f t="shared" si="544"/>
        <v>4.3484016686651294</v>
      </c>
      <c r="BL321">
        <f t="shared" si="545"/>
        <v>7.5893926317422047E-2</v>
      </c>
      <c r="BM321">
        <f t="shared" si="546"/>
        <v>248.16524407324647</v>
      </c>
      <c r="BN321">
        <f t="shared" si="547"/>
        <v>16.544349604883099</v>
      </c>
      <c r="BO321">
        <f t="shared" si="548"/>
        <v>16</v>
      </c>
      <c r="BP321">
        <f t="shared" si="549"/>
        <v>32</v>
      </c>
      <c r="BQ321">
        <f t="shared" si="550"/>
        <v>39</v>
      </c>
      <c r="BR321">
        <f t="shared" si="551"/>
        <v>-18.157091396478485</v>
      </c>
      <c r="BS321" t="str">
        <f t="shared" si="552"/>
        <v>NEGATIF</v>
      </c>
      <c r="BT321">
        <f t="shared" si="553"/>
        <v>-0.31690102745408472</v>
      </c>
      <c r="BU321">
        <f t="shared" si="554"/>
        <v>18</v>
      </c>
      <c r="BV321">
        <f t="shared" si="555"/>
        <v>-2170</v>
      </c>
      <c r="BW321">
        <f t="shared" si="556"/>
        <v>34</v>
      </c>
      <c r="BX321" t="str">
        <f t="shared" si="557"/>
        <v>NEGATIF</v>
      </c>
      <c r="BY321">
        <f t="shared" si="558"/>
        <v>20.394135973716278</v>
      </c>
      <c r="BZ321">
        <f t="shared" si="559"/>
        <v>200.39413597371629</v>
      </c>
      <c r="CA321">
        <f t="shared" si="560"/>
        <v>78.06834182850605</v>
      </c>
      <c r="CB321" t="str">
        <f t="shared" si="567"/>
        <v>POSITIF</v>
      </c>
      <c r="CC321">
        <f t="shared" si="568"/>
        <v>78</v>
      </c>
      <c r="CD321">
        <f t="shared" si="569"/>
        <v>4</v>
      </c>
      <c r="CE321">
        <f t="shared" si="570"/>
        <v>6</v>
      </c>
      <c r="CG321">
        <f t="shared" si="561"/>
        <v>4.3313005980934944</v>
      </c>
      <c r="CH321">
        <f t="shared" si="562"/>
        <v>0.40902442950208717</v>
      </c>
      <c r="CI321">
        <f t="shared" si="563"/>
        <v>0.40906048917695526</v>
      </c>
    </row>
    <row r="322" spans="1:87">
      <c r="A322">
        <f t="shared" ref="A322:F322" si="601">A28</f>
        <v>-7.0027777777777782</v>
      </c>
      <c r="B322">
        <f t="shared" si="601"/>
        <v>111.315</v>
      </c>
      <c r="C322">
        <f t="shared" si="601"/>
        <v>7</v>
      </c>
      <c r="D322">
        <f t="shared" si="601"/>
        <v>2014</v>
      </c>
      <c r="E322">
        <f t="shared" si="601"/>
        <v>3</v>
      </c>
      <c r="F322">
        <f t="shared" si="601"/>
        <v>29</v>
      </c>
      <c r="G322">
        <f t="shared" si="494"/>
        <v>-0.12222152900771403</v>
      </c>
      <c r="H322">
        <f t="shared" ref="H322:J322" si="602">H28</f>
        <v>4</v>
      </c>
      <c r="I322">
        <f t="shared" si="602"/>
        <v>15</v>
      </c>
      <c r="J322">
        <f t="shared" si="602"/>
        <v>4.25</v>
      </c>
      <c r="L322">
        <f t="shared" ref="L322:M322" si="603">L28</f>
        <v>20</v>
      </c>
      <c r="M322">
        <f t="shared" si="603"/>
        <v>-13</v>
      </c>
      <c r="N322">
        <f t="shared" si="497"/>
        <v>2456745.385416667</v>
      </c>
      <c r="O322">
        <f t="shared" si="498"/>
        <v>7.9449039617955674E-4</v>
      </c>
      <c r="P322">
        <f t="shared" si="499"/>
        <v>2456745.3862111573</v>
      </c>
      <c r="Q322">
        <f t="shared" si="500"/>
        <v>0.1423788148160797</v>
      </c>
      <c r="R322">
        <f t="shared" si="501"/>
        <v>240.67971103316654</v>
      </c>
      <c r="S322">
        <f t="shared" si="502"/>
        <v>37.960552217380609</v>
      </c>
      <c r="T322">
        <f t="shared" si="503"/>
        <v>4.2006534002772797</v>
      </c>
      <c r="U322">
        <f t="shared" si="504"/>
        <v>0.66253662206852582</v>
      </c>
      <c r="V322">
        <f t="shared" si="505"/>
        <v>209.660154353998</v>
      </c>
      <c r="W322">
        <f t="shared" si="506"/>
        <v>3.6592600037167902</v>
      </c>
      <c r="X322">
        <f t="shared" si="507"/>
        <v>6.2128226874629036</v>
      </c>
      <c r="Y322">
        <f t="shared" si="508"/>
        <v>0.10843421173883029</v>
      </c>
      <c r="Z322">
        <f t="shared" si="509"/>
        <v>83.02807350479361</v>
      </c>
      <c r="AA322">
        <f t="shared" si="510"/>
        <v>1.4491132542465164</v>
      </c>
      <c r="AB322">
        <f t="shared" si="511"/>
        <v>14256.516149731824</v>
      </c>
      <c r="AC322">
        <f t="shared" si="512"/>
        <v>113.02075158148051</v>
      </c>
      <c r="AD322">
        <f t="shared" si="513"/>
        <v>1830.7907240010086</v>
      </c>
      <c r="AE322">
        <f t="shared" si="514"/>
        <v>-651.29160804545472</v>
      </c>
      <c r="AF322">
        <f t="shared" si="515"/>
        <v>-248.40356785759667</v>
      </c>
      <c r="AG322">
        <f t="shared" si="516"/>
        <v>4270.3071527309494</v>
      </c>
      <c r="AH322">
        <f t="shared" si="517"/>
        <v>19570.939602142211</v>
      </c>
      <c r="AI322">
        <f t="shared" si="518"/>
        <v>5.4363721117061701</v>
      </c>
      <c r="AJ322">
        <f t="shared" si="519"/>
        <v>246.1160831448727</v>
      </c>
      <c r="AK322">
        <f t="shared" si="520"/>
        <v>4.2955359929901489</v>
      </c>
      <c r="AL322">
        <f t="shared" si="521"/>
        <v>246</v>
      </c>
      <c r="AM322">
        <f t="shared" si="522"/>
        <v>6</v>
      </c>
      <c r="AN322">
        <f t="shared" si="523"/>
        <v>57</v>
      </c>
      <c r="AP322">
        <f t="shared" si="524"/>
        <v>3.2148816512154301</v>
      </c>
      <c r="AQ322">
        <f t="shared" si="525"/>
        <v>5.6110269875661214E-2</v>
      </c>
      <c r="AR322" t="str">
        <f t="shared" si="526"/>
        <v>POSITIF</v>
      </c>
      <c r="AS322">
        <f t="shared" si="527"/>
        <v>3</v>
      </c>
      <c r="AT322">
        <f t="shared" si="528"/>
        <v>12</v>
      </c>
      <c r="AU322">
        <f t="shared" si="529"/>
        <v>53</v>
      </c>
      <c r="AV322">
        <f t="shared" si="530"/>
        <v>0.99232107266921132</v>
      </c>
      <c r="AW322" s="4">
        <f t="shared" si="531"/>
        <v>4.1346711361217141E-2</v>
      </c>
      <c r="AX322">
        <f t="shared" si="532"/>
        <v>1.7319269954999654E-2</v>
      </c>
      <c r="AY322">
        <f t="shared" si="533"/>
        <v>0.27038803177408099</v>
      </c>
      <c r="AZ322" s="4">
        <f t="shared" si="534"/>
        <v>1.1266167990586709E-2</v>
      </c>
      <c r="BA322">
        <f t="shared" si="535"/>
        <v>368278.73704498797</v>
      </c>
      <c r="BB322" t="s">
        <v>191</v>
      </c>
      <c r="BC322">
        <f t="shared" si="536"/>
        <v>1.6702620089777725E-2</v>
      </c>
      <c r="BD322">
        <f t="shared" si="537"/>
        <v>209.66449160839502</v>
      </c>
      <c r="BE322">
        <f t="shared" si="538"/>
        <v>23.437439591687731</v>
      </c>
      <c r="BF322">
        <f t="shared" si="539"/>
        <v>-2.0660915557090707E-3</v>
      </c>
      <c r="BG322">
        <f t="shared" si="540"/>
        <v>23.435373500132023</v>
      </c>
      <c r="BH322" s="19">
        <f t="shared" si="541"/>
        <v>0.1423788148160797</v>
      </c>
      <c r="BI322">
        <f t="shared" si="542"/>
        <v>9.6639275239625331</v>
      </c>
      <c r="BJ322">
        <f t="shared" si="543"/>
        <v>17.084927523962534</v>
      </c>
      <c r="BK322">
        <f t="shared" si="544"/>
        <v>8.0920528840142758</v>
      </c>
      <c r="BL322">
        <f t="shared" si="545"/>
        <v>0.14123296607155192</v>
      </c>
      <c r="BM322">
        <f t="shared" si="546"/>
        <v>248.18185997542372</v>
      </c>
      <c r="BN322">
        <f t="shared" si="547"/>
        <v>16.545457331694916</v>
      </c>
      <c r="BO322">
        <f t="shared" si="548"/>
        <v>16</v>
      </c>
      <c r="BP322">
        <f t="shared" si="549"/>
        <v>32</v>
      </c>
      <c r="BQ322">
        <f t="shared" si="550"/>
        <v>43</v>
      </c>
      <c r="BR322">
        <f t="shared" si="551"/>
        <v>-18.157501668428385</v>
      </c>
      <c r="BS322" t="str">
        <f t="shared" si="552"/>
        <v>NEGATIF</v>
      </c>
      <c r="BT322">
        <f t="shared" si="553"/>
        <v>-0.31690818805043902</v>
      </c>
      <c r="BU322">
        <f t="shared" si="554"/>
        <v>18</v>
      </c>
      <c r="BV322">
        <f t="shared" si="555"/>
        <v>-2170</v>
      </c>
      <c r="BW322">
        <f t="shared" si="556"/>
        <v>32</v>
      </c>
      <c r="BX322" t="str">
        <f t="shared" si="557"/>
        <v>NEGATIF</v>
      </c>
      <c r="BY322">
        <f t="shared" si="558"/>
        <v>34.500166449453872</v>
      </c>
      <c r="BZ322">
        <f t="shared" si="559"/>
        <v>214.50016644945387</v>
      </c>
      <c r="CA322">
        <f t="shared" si="560"/>
        <v>76.340895743879059</v>
      </c>
      <c r="CB322" t="str">
        <f t="shared" si="567"/>
        <v>POSITIF</v>
      </c>
      <c r="CC322">
        <f t="shared" si="568"/>
        <v>76</v>
      </c>
      <c r="CD322">
        <f t="shared" si="569"/>
        <v>20</v>
      </c>
      <c r="CE322">
        <f t="shared" si="570"/>
        <v>27</v>
      </c>
      <c r="CG322">
        <f t="shared" si="561"/>
        <v>4.3315906002946774</v>
      </c>
      <c r="CH322">
        <f t="shared" si="562"/>
        <v>0.40902442901193159</v>
      </c>
      <c r="CI322">
        <f t="shared" si="563"/>
        <v>0.40906048911222631</v>
      </c>
    </row>
    <row r="323" spans="1:87">
      <c r="A323">
        <f t="shared" ref="A323:F323" si="604">A29</f>
        <v>-7.0027777777777782</v>
      </c>
      <c r="B323">
        <f t="shared" si="604"/>
        <v>111.315</v>
      </c>
      <c r="C323">
        <f t="shared" si="604"/>
        <v>7</v>
      </c>
      <c r="D323">
        <f t="shared" si="604"/>
        <v>2014</v>
      </c>
      <c r="E323">
        <f t="shared" si="604"/>
        <v>3</v>
      </c>
      <c r="F323">
        <f t="shared" si="604"/>
        <v>29</v>
      </c>
      <c r="G323">
        <f t="shared" si="494"/>
        <v>-0.12222152900771403</v>
      </c>
      <c r="H323">
        <f t="shared" ref="H323:J323" si="605">H29</f>
        <v>4</v>
      </c>
      <c r="I323">
        <f t="shared" si="605"/>
        <v>30</v>
      </c>
      <c r="J323">
        <f t="shared" si="605"/>
        <v>4.5</v>
      </c>
      <c r="L323">
        <f t="shared" ref="L323:M323" si="606">L29</f>
        <v>20</v>
      </c>
      <c r="M323">
        <f t="shared" si="606"/>
        <v>-13</v>
      </c>
      <c r="N323">
        <f t="shared" si="497"/>
        <v>2456745.3958333335</v>
      </c>
      <c r="O323">
        <f t="shared" si="498"/>
        <v>7.9449039617955674E-4</v>
      </c>
      <c r="P323">
        <f t="shared" si="499"/>
        <v>2456745.3966278238</v>
      </c>
      <c r="Q323">
        <f t="shared" si="500"/>
        <v>0.14237910000886578</v>
      </c>
      <c r="R323">
        <f t="shared" si="501"/>
        <v>240.67971103316654</v>
      </c>
      <c r="S323">
        <f t="shared" si="502"/>
        <v>38.09664588663145</v>
      </c>
      <c r="T323">
        <f t="shared" si="503"/>
        <v>4.2006534002772797</v>
      </c>
      <c r="U323">
        <f t="shared" si="504"/>
        <v>0.66491190468807315</v>
      </c>
      <c r="V323">
        <f t="shared" si="505"/>
        <v>209.65960275065231</v>
      </c>
      <c r="W323">
        <f t="shared" si="506"/>
        <v>3.6592503764222428</v>
      </c>
      <c r="X323">
        <f t="shared" si="507"/>
        <v>6.2230898470752436</v>
      </c>
      <c r="Y323">
        <f t="shared" si="508"/>
        <v>0.10861340747889342</v>
      </c>
      <c r="Z323">
        <f t="shared" si="509"/>
        <v>83.038340174160112</v>
      </c>
      <c r="AA323">
        <f t="shared" si="510"/>
        <v>1.4492924414301755</v>
      </c>
      <c r="AB323">
        <f t="shared" si="511"/>
        <v>14298.875989001086</v>
      </c>
      <c r="AC323">
        <f t="shared" si="512"/>
        <v>112.46656198764548</v>
      </c>
      <c r="AD323">
        <f t="shared" si="513"/>
        <v>1861.3072801255464</v>
      </c>
      <c r="AE323">
        <f t="shared" si="514"/>
        <v>-652.78154599298114</v>
      </c>
      <c r="AF323">
        <f t="shared" si="515"/>
        <v>-249.31702332939523</v>
      </c>
      <c r="AG323">
        <f t="shared" si="516"/>
        <v>4265.587655549597</v>
      </c>
      <c r="AH323">
        <f t="shared" si="517"/>
        <v>19636.138917341497</v>
      </c>
      <c r="AI323">
        <f t="shared" si="518"/>
        <v>5.4544830325948608</v>
      </c>
      <c r="AJ323">
        <f t="shared" si="519"/>
        <v>246.13419406576139</v>
      </c>
      <c r="AK323">
        <f t="shared" si="520"/>
        <v>4.2958520881902249</v>
      </c>
      <c r="AL323">
        <f t="shared" si="521"/>
        <v>246</v>
      </c>
      <c r="AM323">
        <f t="shared" si="522"/>
        <v>8</v>
      </c>
      <c r="AN323">
        <f t="shared" si="523"/>
        <v>3</v>
      </c>
      <c r="AP323">
        <f t="shared" si="524"/>
        <v>3.2077995340874037</v>
      </c>
      <c r="AQ323">
        <f t="shared" si="525"/>
        <v>5.5986663613765274E-2</v>
      </c>
      <c r="AR323" t="str">
        <f t="shared" si="526"/>
        <v>POSITIF</v>
      </c>
      <c r="AS323">
        <f t="shared" si="527"/>
        <v>3</v>
      </c>
      <c r="AT323">
        <f t="shared" si="528"/>
        <v>12</v>
      </c>
      <c r="AU323">
        <f t="shared" si="529"/>
        <v>28</v>
      </c>
      <c r="AV323">
        <f t="shared" si="530"/>
        <v>0.99225837118409799</v>
      </c>
      <c r="AW323" s="4">
        <f t="shared" si="531"/>
        <v>4.1344098799337418E-2</v>
      </c>
      <c r="AX323">
        <f t="shared" si="532"/>
        <v>1.7318175607638535E-2</v>
      </c>
      <c r="AY323">
        <f t="shared" si="533"/>
        <v>0.27037094843034815</v>
      </c>
      <c r="AZ323" s="4">
        <f t="shared" si="534"/>
        <v>1.1265456184597839E-2</v>
      </c>
      <c r="BA323">
        <f t="shared" si="535"/>
        <v>368302.00650344096</v>
      </c>
      <c r="BB323" t="s">
        <v>191</v>
      </c>
      <c r="BC323">
        <f t="shared" si="536"/>
        <v>1.6702620077799629E-2</v>
      </c>
      <c r="BD323">
        <f t="shared" si="537"/>
        <v>209.66394000668637</v>
      </c>
      <c r="BE323">
        <f t="shared" si="538"/>
        <v>23.437439587979036</v>
      </c>
      <c r="BF323">
        <f t="shared" si="539"/>
        <v>-2.0661159505129599E-3</v>
      </c>
      <c r="BG323">
        <f t="shared" si="540"/>
        <v>23.435373472028523</v>
      </c>
      <c r="BH323" s="19">
        <f t="shared" si="541"/>
        <v>0.14237910000886578</v>
      </c>
      <c r="BI323">
        <f t="shared" si="542"/>
        <v>9.9146119872728988</v>
      </c>
      <c r="BJ323">
        <f t="shared" si="543"/>
        <v>17.335611987272898</v>
      </c>
      <c r="BK323">
        <f t="shared" si="544"/>
        <v>11.835912047502344</v>
      </c>
      <c r="BL323">
        <f t="shared" si="545"/>
        <v>0.20657563520537939</v>
      </c>
      <c r="BM323">
        <f t="shared" si="546"/>
        <v>248.19826776159113</v>
      </c>
      <c r="BN323">
        <f t="shared" si="547"/>
        <v>16.546551184106075</v>
      </c>
      <c r="BO323">
        <f t="shared" si="548"/>
        <v>16</v>
      </c>
      <c r="BP323">
        <f t="shared" si="549"/>
        <v>32</v>
      </c>
      <c r="BQ323">
        <f t="shared" si="550"/>
        <v>47</v>
      </c>
      <c r="BR323">
        <f t="shared" si="551"/>
        <v>-18.16754477717873</v>
      </c>
      <c r="BS323" t="str">
        <f t="shared" si="552"/>
        <v>NEGATIF</v>
      </c>
      <c r="BT323">
        <f t="shared" si="553"/>
        <v>-0.31708347336526843</v>
      </c>
      <c r="BU323">
        <f t="shared" si="554"/>
        <v>18</v>
      </c>
      <c r="BV323">
        <f t="shared" si="555"/>
        <v>-2171</v>
      </c>
      <c r="BW323">
        <f t="shared" si="556"/>
        <v>56</v>
      </c>
      <c r="BX323" t="str">
        <f t="shared" si="557"/>
        <v>NEGATIF</v>
      </c>
      <c r="BY323">
        <f t="shared" si="558"/>
        <v>44.822774959440956</v>
      </c>
      <c r="BZ323">
        <f t="shared" si="559"/>
        <v>224.82277495944095</v>
      </c>
      <c r="CA323">
        <f t="shared" si="560"/>
        <v>73.950667649913768</v>
      </c>
      <c r="CB323" t="str">
        <f t="shared" si="567"/>
        <v>POSITIF</v>
      </c>
      <c r="CC323">
        <f t="shared" si="568"/>
        <v>73</v>
      </c>
      <c r="CD323">
        <f t="shared" si="569"/>
        <v>57</v>
      </c>
      <c r="CE323">
        <f t="shared" si="570"/>
        <v>2</v>
      </c>
      <c r="CG323">
        <f t="shared" si="561"/>
        <v>4.3318769701862614</v>
      </c>
      <c r="CH323">
        <f t="shared" si="562"/>
        <v>0.40902442852143295</v>
      </c>
      <c r="CI323">
        <f t="shared" si="563"/>
        <v>0.40906048904749737</v>
      </c>
    </row>
    <row r="324" spans="1:87">
      <c r="A324">
        <f t="shared" ref="A324:F324" si="607">A30</f>
        <v>-7.0027777777777782</v>
      </c>
      <c r="B324">
        <f t="shared" si="607"/>
        <v>111.315</v>
      </c>
      <c r="C324">
        <f t="shared" si="607"/>
        <v>7</v>
      </c>
      <c r="D324">
        <f t="shared" si="607"/>
        <v>2014</v>
      </c>
      <c r="E324">
        <f t="shared" si="607"/>
        <v>3</v>
      </c>
      <c r="F324">
        <f t="shared" si="607"/>
        <v>29</v>
      </c>
      <c r="G324">
        <f t="shared" si="494"/>
        <v>-0.12222152900771403</v>
      </c>
      <c r="H324">
        <f t="shared" ref="H324:J324" si="608">H30</f>
        <v>4</v>
      </c>
      <c r="I324">
        <f t="shared" si="608"/>
        <v>45</v>
      </c>
      <c r="J324">
        <f t="shared" si="608"/>
        <v>4.75</v>
      </c>
      <c r="L324">
        <f t="shared" ref="L324:M324" si="609">L30</f>
        <v>20</v>
      </c>
      <c r="M324">
        <f t="shared" si="609"/>
        <v>-13</v>
      </c>
      <c r="N324">
        <f t="shared" si="497"/>
        <v>2456745.40625</v>
      </c>
      <c r="O324">
        <f t="shared" si="498"/>
        <v>7.9449039617955674E-4</v>
      </c>
      <c r="P324">
        <f t="shared" si="499"/>
        <v>2456745.4070444903</v>
      </c>
      <c r="Q324">
        <f t="shared" si="500"/>
        <v>0.14237938520165186</v>
      </c>
      <c r="R324">
        <f t="shared" si="501"/>
        <v>240.67971103316654</v>
      </c>
      <c r="S324">
        <f t="shared" si="502"/>
        <v>38.232739555896842</v>
      </c>
      <c r="T324">
        <f t="shared" si="503"/>
        <v>4.2006534002772797</v>
      </c>
      <c r="U324">
        <f t="shared" si="504"/>
        <v>0.66728718730787451</v>
      </c>
      <c r="V324">
        <f t="shared" si="505"/>
        <v>209.65905114730668</v>
      </c>
      <c r="W324">
        <f t="shared" si="506"/>
        <v>3.6592407491276964</v>
      </c>
      <c r="X324">
        <f t="shared" si="507"/>
        <v>6.2333570066875836</v>
      </c>
      <c r="Y324">
        <f t="shared" si="508"/>
        <v>0.10879260321895654</v>
      </c>
      <c r="Z324">
        <f t="shared" si="509"/>
        <v>83.048606843525704</v>
      </c>
      <c r="AA324">
        <f t="shared" si="510"/>
        <v>1.4494716286138187</v>
      </c>
      <c r="AB324">
        <f t="shared" si="511"/>
        <v>14341.157017646665</v>
      </c>
      <c r="AC324">
        <f t="shared" si="512"/>
        <v>111.90051688407802</v>
      </c>
      <c r="AD324">
        <f t="shared" si="513"/>
        <v>1891.0390282271278</v>
      </c>
      <c r="AE324">
        <f t="shared" si="514"/>
        <v>-654.20267843236843</v>
      </c>
      <c r="AF324">
        <f t="shared" si="515"/>
        <v>-250.23346970361695</v>
      </c>
      <c r="AG324">
        <f t="shared" si="516"/>
        <v>4260.8368328793722</v>
      </c>
      <c r="AH324">
        <f t="shared" si="517"/>
        <v>19700.497247501258</v>
      </c>
      <c r="AI324">
        <f t="shared" si="518"/>
        <v>5.4723603465281272</v>
      </c>
      <c r="AJ324">
        <f t="shared" si="519"/>
        <v>246.15207137969466</v>
      </c>
      <c r="AK324">
        <f t="shared" si="520"/>
        <v>4.2961641061797726</v>
      </c>
      <c r="AL324">
        <f t="shared" si="521"/>
        <v>246</v>
      </c>
      <c r="AM324">
        <f t="shared" si="522"/>
        <v>9</v>
      </c>
      <c r="AN324">
        <f t="shared" si="523"/>
        <v>7</v>
      </c>
      <c r="AP324">
        <f t="shared" si="524"/>
        <v>3.2174319622505205</v>
      </c>
      <c r="AQ324">
        <f t="shared" si="525"/>
        <v>5.615478120017349E-2</v>
      </c>
      <c r="AR324" t="str">
        <f t="shared" si="526"/>
        <v>POSITIF</v>
      </c>
      <c r="AS324">
        <f t="shared" si="527"/>
        <v>3</v>
      </c>
      <c r="AT324">
        <f t="shared" si="528"/>
        <v>13</v>
      </c>
      <c r="AU324">
        <f t="shared" si="529"/>
        <v>2</v>
      </c>
      <c r="AV324">
        <f t="shared" si="530"/>
        <v>0.99219540407759743</v>
      </c>
      <c r="AW324" s="4">
        <f t="shared" si="531"/>
        <v>4.1341475169899895E-2</v>
      </c>
      <c r="AX324">
        <f t="shared" si="532"/>
        <v>1.7317076624309646E-2</v>
      </c>
      <c r="AY324">
        <f t="shared" si="533"/>
        <v>0.27035379271639376</v>
      </c>
      <c r="AZ324" s="4">
        <f t="shared" si="534"/>
        <v>1.1264741363183074E-2</v>
      </c>
      <c r="BA324">
        <f t="shared" si="535"/>
        <v>368325.37749783701</v>
      </c>
      <c r="BB324" t="s">
        <v>191</v>
      </c>
      <c r="BC324">
        <f t="shared" si="536"/>
        <v>1.670262006582153E-2</v>
      </c>
      <c r="BD324">
        <f t="shared" si="537"/>
        <v>209.66338840497772</v>
      </c>
      <c r="BE324">
        <f t="shared" si="538"/>
        <v>23.43743958427034</v>
      </c>
      <c r="BF324">
        <f t="shared" si="539"/>
        <v>-2.0661403649701151E-3</v>
      </c>
      <c r="BG324">
        <f t="shared" si="540"/>
        <v>23.43537344390537</v>
      </c>
      <c r="BH324" s="19">
        <f t="shared" si="541"/>
        <v>0.14237938520165186</v>
      </c>
      <c r="BI324">
        <f t="shared" si="542"/>
        <v>10.165296450583265</v>
      </c>
      <c r="BJ324">
        <f t="shared" si="543"/>
        <v>17.586296450583266</v>
      </c>
      <c r="BK324">
        <f t="shared" si="544"/>
        <v>15.579982566709951</v>
      </c>
      <c r="BL324">
        <f t="shared" si="545"/>
        <v>0.27192199319240573</v>
      </c>
      <c r="BM324">
        <f t="shared" si="546"/>
        <v>248.21446419203903</v>
      </c>
      <c r="BN324">
        <f t="shared" si="547"/>
        <v>16.547630946135936</v>
      </c>
      <c r="BO324">
        <f t="shared" si="548"/>
        <v>16</v>
      </c>
      <c r="BP324">
        <f t="shared" si="549"/>
        <v>32</v>
      </c>
      <c r="BQ324">
        <f t="shared" si="550"/>
        <v>51</v>
      </c>
      <c r="BR324">
        <f t="shared" si="551"/>
        <v>-18.161073115283557</v>
      </c>
      <c r="BS324" t="str">
        <f t="shared" si="552"/>
        <v>NEGATIF</v>
      </c>
      <c r="BT324">
        <f t="shared" si="553"/>
        <v>-0.3169705215571218</v>
      </c>
      <c r="BU324">
        <f t="shared" si="554"/>
        <v>18</v>
      </c>
      <c r="BV324">
        <f t="shared" si="555"/>
        <v>-2170</v>
      </c>
      <c r="BW324">
        <f t="shared" si="556"/>
        <v>20</v>
      </c>
      <c r="BX324" t="str">
        <f t="shared" si="557"/>
        <v>NEGATIF</v>
      </c>
      <c r="BY324">
        <f t="shared" si="558"/>
        <v>52.225152563329011</v>
      </c>
      <c r="BZ324">
        <f t="shared" si="559"/>
        <v>232.225152563329</v>
      </c>
      <c r="CA324">
        <f t="shared" si="560"/>
        <v>71.16346880451492</v>
      </c>
      <c r="CB324" t="str">
        <f t="shared" si="567"/>
        <v>POSITIF</v>
      </c>
      <c r="CC324">
        <f t="shared" si="568"/>
        <v>71</v>
      </c>
      <c r="CD324">
        <f t="shared" si="569"/>
        <v>9</v>
      </c>
      <c r="CE324">
        <f t="shared" si="570"/>
        <v>48</v>
      </c>
      <c r="CG324">
        <f t="shared" si="561"/>
        <v>4.3321596512246474</v>
      </c>
      <c r="CH324">
        <f t="shared" si="562"/>
        <v>0.40902442803059136</v>
      </c>
      <c r="CI324">
        <f t="shared" si="563"/>
        <v>0.40906048898276842</v>
      </c>
    </row>
    <row r="325" spans="1:87">
      <c r="A325">
        <f t="shared" ref="A325:F325" si="610">A31</f>
        <v>-7.0027777777777782</v>
      </c>
      <c r="B325">
        <f t="shared" si="610"/>
        <v>111.315</v>
      </c>
      <c r="C325">
        <f t="shared" si="610"/>
        <v>7</v>
      </c>
      <c r="D325">
        <f t="shared" si="610"/>
        <v>2014</v>
      </c>
      <c r="E325">
        <f t="shared" si="610"/>
        <v>3</v>
      </c>
      <c r="F325">
        <f t="shared" si="610"/>
        <v>29</v>
      </c>
      <c r="G325">
        <f t="shared" si="494"/>
        <v>-0.12222152900771403</v>
      </c>
      <c r="H325">
        <f t="shared" ref="H325:J325" si="611">H31</f>
        <v>5</v>
      </c>
      <c r="I325">
        <f t="shared" si="611"/>
        <v>0</v>
      </c>
      <c r="J325">
        <f t="shared" si="611"/>
        <v>5</v>
      </c>
      <c r="L325">
        <f t="shared" ref="L325:M325" si="612">L31</f>
        <v>20</v>
      </c>
      <c r="M325">
        <f t="shared" si="612"/>
        <v>-13</v>
      </c>
      <c r="N325">
        <f t="shared" si="497"/>
        <v>2456745.416666667</v>
      </c>
      <c r="O325">
        <f t="shared" si="498"/>
        <v>7.9449039617955674E-4</v>
      </c>
      <c r="P325">
        <f t="shared" si="499"/>
        <v>2456745.4174611573</v>
      </c>
      <c r="Q325">
        <f t="shared" si="500"/>
        <v>0.14237967039445068</v>
      </c>
      <c r="R325">
        <f t="shared" si="501"/>
        <v>240.67971103316654</v>
      </c>
      <c r="S325">
        <f t="shared" si="502"/>
        <v>38.368833231230383</v>
      </c>
      <c r="T325">
        <f t="shared" si="503"/>
        <v>4.2006534002772797</v>
      </c>
      <c r="U325">
        <f t="shared" si="504"/>
        <v>0.66966247003358503</v>
      </c>
      <c r="V325">
        <f t="shared" si="505"/>
        <v>209.65849954393639</v>
      </c>
      <c r="W325">
        <f t="shared" si="506"/>
        <v>3.6592311218327196</v>
      </c>
      <c r="X325">
        <f t="shared" si="507"/>
        <v>6.243624166758309</v>
      </c>
      <c r="Y325">
        <f t="shared" si="508"/>
        <v>0.10897179896701999</v>
      </c>
      <c r="Z325">
        <f t="shared" si="509"/>
        <v>83.058873513349681</v>
      </c>
      <c r="AA325">
        <f t="shared" si="510"/>
        <v>1.4496508158054624</v>
      </c>
      <c r="AB325">
        <f t="shared" si="511"/>
        <v>14383.358998995891</v>
      </c>
      <c r="AC325">
        <f t="shared" si="512"/>
        <v>111.32267591359259</v>
      </c>
      <c r="AD325">
        <f t="shared" si="513"/>
        <v>1919.9734333827287</v>
      </c>
      <c r="AE325">
        <f t="shared" si="514"/>
        <v>-655.55485563014372</v>
      </c>
      <c r="AF325">
        <f t="shared" si="515"/>
        <v>-251.15288319779648</v>
      </c>
      <c r="AG325">
        <f t="shared" si="516"/>
        <v>4256.0547196708549</v>
      </c>
      <c r="AH325">
        <f t="shared" si="517"/>
        <v>19764.002089135127</v>
      </c>
      <c r="AI325">
        <f t="shared" si="518"/>
        <v>5.4900005803153133</v>
      </c>
      <c r="AJ325">
        <f t="shared" si="519"/>
        <v>246.16971161348187</v>
      </c>
      <c r="AK325">
        <f t="shared" si="520"/>
        <v>4.2964719863401815</v>
      </c>
      <c r="AL325">
        <f t="shared" si="521"/>
        <v>246</v>
      </c>
      <c r="AM325">
        <f t="shared" si="522"/>
        <v>10</v>
      </c>
      <c r="AN325">
        <f t="shared" si="523"/>
        <v>10</v>
      </c>
      <c r="AP325">
        <f t="shared" si="524"/>
        <v>3.2058732193440531</v>
      </c>
      <c r="AQ325">
        <f t="shared" si="525"/>
        <v>5.5953043079064096E-2</v>
      </c>
      <c r="AR325" t="str">
        <f t="shared" si="526"/>
        <v>POSITIF</v>
      </c>
      <c r="AS325">
        <f t="shared" si="527"/>
        <v>3</v>
      </c>
      <c r="AT325">
        <f t="shared" si="528"/>
        <v>12</v>
      </c>
      <c r="AU325">
        <f t="shared" si="529"/>
        <v>21</v>
      </c>
      <c r="AV325">
        <f t="shared" si="530"/>
        <v>0.99213217188765135</v>
      </c>
      <c r="AW325" s="4">
        <f t="shared" si="531"/>
        <v>4.1338840495318808E-2</v>
      </c>
      <c r="AX325">
        <f t="shared" si="532"/>
        <v>1.7315973014401843E-2</v>
      </c>
      <c r="AY325">
        <f t="shared" si="533"/>
        <v>0.27033656477877893</v>
      </c>
      <c r="AZ325" s="4">
        <f t="shared" si="534"/>
        <v>1.1264023532449123E-2</v>
      </c>
      <c r="BA325">
        <f t="shared" si="535"/>
        <v>368348.84986657987</v>
      </c>
      <c r="BB325" t="s">
        <v>191</v>
      </c>
      <c r="BC325">
        <f t="shared" si="536"/>
        <v>1.6702620053843435E-2</v>
      </c>
      <c r="BD325">
        <f t="shared" si="537"/>
        <v>209.66283680324446</v>
      </c>
      <c r="BE325">
        <f t="shared" si="538"/>
        <v>23.437439580561644</v>
      </c>
      <c r="BF325">
        <f t="shared" si="539"/>
        <v>-2.0661647990800557E-3</v>
      </c>
      <c r="BG325">
        <f t="shared" si="540"/>
        <v>23.435373415762566</v>
      </c>
      <c r="BH325" s="19">
        <f t="shared" si="541"/>
        <v>0.14237967039445068</v>
      </c>
      <c r="BI325">
        <f t="shared" si="542"/>
        <v>10.415980925100545</v>
      </c>
      <c r="BJ325">
        <f t="shared" si="543"/>
        <v>17.836980925100544</v>
      </c>
      <c r="BK325">
        <f t="shared" si="544"/>
        <v>19.324267767604919</v>
      </c>
      <c r="BL325">
        <f t="shared" si="545"/>
        <v>0.33727209808172026</v>
      </c>
      <c r="BM325">
        <f t="shared" si="546"/>
        <v>248.23044610890324</v>
      </c>
      <c r="BN325">
        <f t="shared" si="547"/>
        <v>16.548696407260216</v>
      </c>
      <c r="BO325">
        <f t="shared" si="548"/>
        <v>16</v>
      </c>
      <c r="BP325">
        <f t="shared" si="549"/>
        <v>32</v>
      </c>
      <c r="BQ325">
        <f t="shared" si="550"/>
        <v>55</v>
      </c>
      <c r="BR325">
        <f t="shared" si="551"/>
        <v>-18.175444879966172</v>
      </c>
      <c r="BS325" t="str">
        <f t="shared" si="552"/>
        <v>NEGATIF</v>
      </c>
      <c r="BT325">
        <f t="shared" si="553"/>
        <v>-0.31722135617015523</v>
      </c>
      <c r="BU325">
        <f t="shared" si="554"/>
        <v>18</v>
      </c>
      <c r="BV325">
        <f t="shared" si="555"/>
        <v>-2171</v>
      </c>
      <c r="BW325">
        <f t="shared" si="556"/>
        <v>28</v>
      </c>
      <c r="BX325" t="str">
        <f t="shared" si="557"/>
        <v>NEGATIF</v>
      </c>
      <c r="BY325">
        <f t="shared" si="558"/>
        <v>57.500608265184951</v>
      </c>
      <c r="BZ325">
        <f t="shared" si="559"/>
        <v>237.50060826518495</v>
      </c>
      <c r="CA325">
        <f t="shared" si="560"/>
        <v>68.112696094299636</v>
      </c>
      <c r="CB325" t="str">
        <f t="shared" si="567"/>
        <v>POSITIF</v>
      </c>
      <c r="CC325">
        <f t="shared" si="568"/>
        <v>68</v>
      </c>
      <c r="CD325">
        <f t="shared" si="569"/>
        <v>6</v>
      </c>
      <c r="CE325">
        <f t="shared" si="570"/>
        <v>45</v>
      </c>
      <c r="CG325">
        <f t="shared" si="561"/>
        <v>4.3324385882947078</v>
      </c>
      <c r="CH325">
        <f t="shared" si="562"/>
        <v>0.40902442753940677</v>
      </c>
      <c r="CI325">
        <f t="shared" si="563"/>
        <v>0.40906048891803948</v>
      </c>
    </row>
    <row r="326" spans="1:87">
      <c r="A326">
        <f t="shared" ref="A326:F326" si="613">A32</f>
        <v>-7.0027777777777782</v>
      </c>
      <c r="B326">
        <f t="shared" si="613"/>
        <v>111.315</v>
      </c>
      <c r="C326">
        <f t="shared" si="613"/>
        <v>7</v>
      </c>
      <c r="D326">
        <f t="shared" si="613"/>
        <v>2014</v>
      </c>
      <c r="E326">
        <f t="shared" si="613"/>
        <v>3</v>
      </c>
      <c r="F326">
        <f t="shared" si="613"/>
        <v>29</v>
      </c>
      <c r="G326">
        <f t="shared" si="494"/>
        <v>-0.12222152900771403</v>
      </c>
      <c r="H326">
        <f t="shared" ref="H326:J326" si="614">H32</f>
        <v>5</v>
      </c>
      <c r="I326">
        <f t="shared" si="614"/>
        <v>15</v>
      </c>
      <c r="J326">
        <f t="shared" si="614"/>
        <v>5.25</v>
      </c>
      <c r="L326">
        <f t="shared" ref="L326:M326" si="615">L32</f>
        <v>20</v>
      </c>
      <c r="M326">
        <f t="shared" si="615"/>
        <v>-13</v>
      </c>
      <c r="N326">
        <f t="shared" si="497"/>
        <v>2456745.4270833335</v>
      </c>
      <c r="O326">
        <f t="shared" si="498"/>
        <v>7.9449039617955674E-4</v>
      </c>
      <c r="P326">
        <f t="shared" si="499"/>
        <v>2456745.4278778238</v>
      </c>
      <c r="Q326">
        <f t="shared" si="500"/>
        <v>0.14237995558723673</v>
      </c>
      <c r="R326">
        <f t="shared" si="501"/>
        <v>240.67971103316654</v>
      </c>
      <c r="S326">
        <f t="shared" si="502"/>
        <v>38.504926900481223</v>
      </c>
      <c r="T326">
        <f t="shared" si="503"/>
        <v>4.2006534002772797</v>
      </c>
      <c r="U326">
        <f t="shared" si="504"/>
        <v>0.67203775265313226</v>
      </c>
      <c r="V326">
        <f t="shared" si="505"/>
        <v>209.65794794059076</v>
      </c>
      <c r="W326">
        <f t="shared" si="506"/>
        <v>3.6592214945381736</v>
      </c>
      <c r="X326">
        <f t="shared" si="507"/>
        <v>6.2538913263697395</v>
      </c>
      <c r="Y326">
        <f t="shared" si="508"/>
        <v>0.10915099470706723</v>
      </c>
      <c r="Z326">
        <f t="shared" si="509"/>
        <v>83.069140182714364</v>
      </c>
      <c r="AA326">
        <f t="shared" si="510"/>
        <v>1.4498300029890896</v>
      </c>
      <c r="AB326">
        <f t="shared" si="511"/>
        <v>14425.481691178758</v>
      </c>
      <c r="AC326">
        <f t="shared" si="512"/>
        <v>110.73310004015813</v>
      </c>
      <c r="AD326">
        <f t="shared" si="513"/>
        <v>1948.0982930039747</v>
      </c>
      <c r="AE326">
        <f t="shared" si="514"/>
        <v>-656.83793494114445</v>
      </c>
      <c r="AF326">
        <f t="shared" si="515"/>
        <v>-252.07523982894952</v>
      </c>
      <c r="AG326">
        <f t="shared" si="516"/>
        <v>4251.241351748964</v>
      </c>
      <c r="AH326">
        <f t="shared" si="517"/>
        <v>19826.641261201759</v>
      </c>
      <c r="AI326">
        <f t="shared" si="518"/>
        <v>5.507400350333822</v>
      </c>
      <c r="AJ326">
        <f t="shared" si="519"/>
        <v>246.18711138350037</v>
      </c>
      <c r="AK326">
        <f t="shared" si="520"/>
        <v>4.2967756696160935</v>
      </c>
      <c r="AL326">
        <f t="shared" si="521"/>
        <v>246</v>
      </c>
      <c r="AM326">
        <f t="shared" si="522"/>
        <v>11</v>
      </c>
      <c r="AN326">
        <f t="shared" si="523"/>
        <v>13</v>
      </c>
      <c r="AP326">
        <f t="shared" si="524"/>
        <v>3.2066407919771764</v>
      </c>
      <c r="AQ326">
        <f t="shared" si="525"/>
        <v>5.5966439748760297E-2</v>
      </c>
      <c r="AR326" t="str">
        <f t="shared" si="526"/>
        <v>POSITIF</v>
      </c>
      <c r="AS326">
        <f t="shared" si="527"/>
        <v>3</v>
      </c>
      <c r="AT326">
        <f t="shared" si="528"/>
        <v>12</v>
      </c>
      <c r="AU326">
        <f t="shared" si="529"/>
        <v>23</v>
      </c>
      <c r="AV326">
        <f t="shared" si="530"/>
        <v>0.992068675162457</v>
      </c>
      <c r="AW326" s="4">
        <f t="shared" si="531"/>
        <v>4.1336194798435706E-2</v>
      </c>
      <c r="AX326">
        <f t="shared" si="532"/>
        <v>1.7314864787482967E-2</v>
      </c>
      <c r="AY326">
        <f t="shared" si="533"/>
        <v>0.27031926476685891</v>
      </c>
      <c r="AZ326" s="4">
        <f t="shared" si="534"/>
        <v>1.1263302698619122E-2</v>
      </c>
      <c r="BA326">
        <f t="shared" si="535"/>
        <v>368372.42344433645</v>
      </c>
      <c r="BB326" t="s">
        <v>191</v>
      </c>
      <c r="BC326">
        <f t="shared" si="536"/>
        <v>1.6702620041865335E-2</v>
      </c>
      <c r="BD326">
        <f t="shared" si="537"/>
        <v>209.66228520153587</v>
      </c>
      <c r="BE326">
        <f t="shared" si="538"/>
        <v>23.437439576852949</v>
      </c>
      <c r="BF326">
        <f t="shared" si="539"/>
        <v>-2.0661892528390222E-3</v>
      </c>
      <c r="BG326">
        <f t="shared" si="540"/>
        <v>23.435373387600109</v>
      </c>
      <c r="BH326" s="19">
        <f t="shared" si="541"/>
        <v>0.14237995558723673</v>
      </c>
      <c r="BI326">
        <f t="shared" si="542"/>
        <v>10.666665388410911</v>
      </c>
      <c r="BJ326">
        <f t="shared" si="543"/>
        <v>18.087665388410912</v>
      </c>
      <c r="BK326">
        <f t="shared" si="544"/>
        <v>23.068770390752888</v>
      </c>
      <c r="BL326">
        <f t="shared" si="545"/>
        <v>0.40262599770521679</v>
      </c>
      <c r="BM326">
        <f t="shared" si="546"/>
        <v>248.24621043541077</v>
      </c>
      <c r="BN326">
        <f t="shared" si="547"/>
        <v>16.549747362360719</v>
      </c>
      <c r="BO326">
        <f t="shared" si="548"/>
        <v>16</v>
      </c>
      <c r="BP326">
        <f t="shared" si="549"/>
        <v>32</v>
      </c>
      <c r="BQ326">
        <f t="shared" si="550"/>
        <v>59</v>
      </c>
      <c r="BR326">
        <f t="shared" si="551"/>
        <v>-18.177625496716711</v>
      </c>
      <c r="BS326" t="str">
        <f t="shared" si="552"/>
        <v>NEGATIF</v>
      </c>
      <c r="BT326">
        <f t="shared" si="553"/>
        <v>-0.31725941511217631</v>
      </c>
      <c r="BU326">
        <f t="shared" si="554"/>
        <v>18</v>
      </c>
      <c r="BV326">
        <f t="shared" si="555"/>
        <v>-2171</v>
      </c>
      <c r="BW326">
        <f t="shared" si="556"/>
        <v>20</v>
      </c>
      <c r="BX326" t="str">
        <f t="shared" si="557"/>
        <v>NEGATIF</v>
      </c>
      <c r="BY326">
        <f t="shared" si="558"/>
        <v>61.389059617543076</v>
      </c>
      <c r="BZ326">
        <f t="shared" si="559"/>
        <v>241.38905961754307</v>
      </c>
      <c r="CA326">
        <f t="shared" si="560"/>
        <v>64.908674348464132</v>
      </c>
      <c r="CB326" t="str">
        <f t="shared" si="567"/>
        <v>POSITIF</v>
      </c>
      <c r="CC326">
        <f t="shared" si="568"/>
        <v>64</v>
      </c>
      <c r="CD326">
        <f t="shared" si="569"/>
        <v>54</v>
      </c>
      <c r="CE326">
        <f t="shared" si="570"/>
        <v>31</v>
      </c>
      <c r="CG326">
        <f t="shared" si="561"/>
        <v>4.3327137276966239</v>
      </c>
      <c r="CH326">
        <f t="shared" si="562"/>
        <v>0.40902442704787917</v>
      </c>
      <c r="CI326">
        <f t="shared" si="563"/>
        <v>0.40906048885331053</v>
      </c>
    </row>
    <row r="327" spans="1:87">
      <c r="A327">
        <f t="shared" ref="A327:F327" si="616">A33</f>
        <v>-7.0027777777777782</v>
      </c>
      <c r="B327">
        <f t="shared" si="616"/>
        <v>111.315</v>
      </c>
      <c r="C327">
        <f t="shared" si="616"/>
        <v>7</v>
      </c>
      <c r="D327">
        <f t="shared" si="616"/>
        <v>2014</v>
      </c>
      <c r="E327">
        <f t="shared" si="616"/>
        <v>3</v>
      </c>
      <c r="F327">
        <f t="shared" si="616"/>
        <v>29</v>
      </c>
      <c r="G327">
        <f t="shared" si="494"/>
        <v>-0.12222152900771403</v>
      </c>
      <c r="H327">
        <f t="shared" ref="H327:J327" si="617">H33</f>
        <v>5</v>
      </c>
      <c r="I327">
        <f t="shared" si="617"/>
        <v>30</v>
      </c>
      <c r="J327">
        <f t="shared" si="617"/>
        <v>5.5</v>
      </c>
      <c r="L327">
        <f t="shared" ref="L327:M327" si="618">L33</f>
        <v>20</v>
      </c>
      <c r="M327">
        <f t="shared" si="618"/>
        <v>-13</v>
      </c>
      <c r="N327">
        <f t="shared" si="497"/>
        <v>2456745.4375</v>
      </c>
      <c r="O327">
        <f t="shared" si="498"/>
        <v>7.9449039617955674E-4</v>
      </c>
      <c r="P327">
        <f t="shared" si="499"/>
        <v>2456745.4382944903</v>
      </c>
      <c r="Q327">
        <f t="shared" si="500"/>
        <v>0.14238024078002282</v>
      </c>
      <c r="R327">
        <f t="shared" si="501"/>
        <v>240.67971103316654</v>
      </c>
      <c r="S327">
        <f t="shared" si="502"/>
        <v>38.641020569746615</v>
      </c>
      <c r="T327">
        <f t="shared" si="503"/>
        <v>4.2006534002772797</v>
      </c>
      <c r="U327">
        <f t="shared" si="504"/>
        <v>0.67441303527293361</v>
      </c>
      <c r="V327">
        <f t="shared" si="505"/>
        <v>209.65739633724507</v>
      </c>
      <c r="W327">
        <f t="shared" si="506"/>
        <v>3.6592118672436262</v>
      </c>
      <c r="X327">
        <f t="shared" si="507"/>
        <v>6.2641584859811701</v>
      </c>
      <c r="Y327">
        <f t="shared" si="508"/>
        <v>0.10933019044711448</v>
      </c>
      <c r="Z327">
        <f t="shared" si="509"/>
        <v>83.079406852080865</v>
      </c>
      <c r="AA327">
        <f t="shared" si="510"/>
        <v>1.4500091901727488</v>
      </c>
      <c r="AB327">
        <f t="shared" si="511"/>
        <v>14467.524858433002</v>
      </c>
      <c r="AC327">
        <f t="shared" si="512"/>
        <v>110.13185138752786</v>
      </c>
      <c r="AD327">
        <f t="shared" si="513"/>
        <v>1975.4017497403181</v>
      </c>
      <c r="AE327">
        <f t="shared" si="514"/>
        <v>-658.0517811864695</v>
      </c>
      <c r="AF327">
        <f t="shared" si="515"/>
        <v>-253.00051566048541</v>
      </c>
      <c r="AG327">
        <f t="shared" si="516"/>
        <v>4246.3967645315752</v>
      </c>
      <c r="AH327">
        <f t="shared" si="517"/>
        <v>19888.402927245468</v>
      </c>
      <c r="AI327">
        <f t="shared" si="518"/>
        <v>5.5245563686792964</v>
      </c>
      <c r="AJ327">
        <f t="shared" si="519"/>
        <v>246.20426740184584</v>
      </c>
      <c r="AK327">
        <f t="shared" si="520"/>
        <v>4.2970750986227548</v>
      </c>
      <c r="AL327">
        <f t="shared" si="521"/>
        <v>246</v>
      </c>
      <c r="AM327">
        <f t="shared" si="522"/>
        <v>12</v>
      </c>
      <c r="AN327">
        <f t="shared" si="523"/>
        <v>15</v>
      </c>
      <c r="AP327">
        <f t="shared" si="524"/>
        <v>3.2245455968465775</v>
      </c>
      <c r="AQ327">
        <f t="shared" si="525"/>
        <v>5.6278937545658457E-2</v>
      </c>
      <c r="AR327" t="str">
        <f t="shared" si="526"/>
        <v>POSITIF</v>
      </c>
      <c r="AS327">
        <f t="shared" si="527"/>
        <v>3</v>
      </c>
      <c r="AT327">
        <f t="shared" si="528"/>
        <v>13</v>
      </c>
      <c r="AU327">
        <f t="shared" si="529"/>
        <v>28</v>
      </c>
      <c r="AV327">
        <f t="shared" si="530"/>
        <v>0.99200491444352501</v>
      </c>
      <c r="AW327" s="4">
        <f t="shared" si="531"/>
        <v>4.133353810181354E-2</v>
      </c>
      <c r="AX327">
        <f t="shared" si="532"/>
        <v>1.7313751953004164E-2</v>
      </c>
      <c r="AY327">
        <f t="shared" si="533"/>
        <v>0.27030189282816736</v>
      </c>
      <c r="AZ327" s="4">
        <f t="shared" si="534"/>
        <v>1.1262578867840307E-2</v>
      </c>
      <c r="BA327">
        <f t="shared" si="535"/>
        <v>368396.09806832409</v>
      </c>
      <c r="BB327" t="s">
        <v>191</v>
      </c>
      <c r="BC327">
        <f t="shared" si="536"/>
        <v>1.670262002988724E-2</v>
      </c>
      <c r="BD327">
        <f t="shared" si="537"/>
        <v>209.66173359982722</v>
      </c>
      <c r="BE327">
        <f t="shared" si="538"/>
        <v>23.437439573144253</v>
      </c>
      <c r="BF327">
        <f t="shared" si="539"/>
        <v>-2.0662137262465307E-3</v>
      </c>
      <c r="BG327">
        <f t="shared" si="540"/>
        <v>23.435373359418008</v>
      </c>
      <c r="BH327" s="19">
        <f t="shared" si="541"/>
        <v>0.14238024078002282</v>
      </c>
      <c r="BI327">
        <f t="shared" si="542"/>
        <v>10.917349851736798</v>
      </c>
      <c r="BJ327">
        <f t="shared" si="543"/>
        <v>18.338349851736798</v>
      </c>
      <c r="BK327">
        <f t="shared" si="544"/>
        <v>26.813493594585243</v>
      </c>
      <c r="BL327">
        <f t="shared" si="545"/>
        <v>0.46798374718792207</v>
      </c>
      <c r="BM327">
        <f t="shared" si="546"/>
        <v>248.26175418146673</v>
      </c>
      <c r="BN327">
        <f t="shared" si="547"/>
        <v>16.550783612097781</v>
      </c>
      <c r="BO327">
        <f t="shared" si="548"/>
        <v>16</v>
      </c>
      <c r="BP327">
        <f t="shared" si="549"/>
        <v>33</v>
      </c>
      <c r="BQ327">
        <f t="shared" si="550"/>
        <v>2</v>
      </c>
      <c r="BR327">
        <f t="shared" si="551"/>
        <v>-18.162871957916185</v>
      </c>
      <c r="BS327" t="str">
        <f t="shared" si="552"/>
        <v>NEGATIF</v>
      </c>
      <c r="BT327">
        <f t="shared" si="553"/>
        <v>-0.31700191728378641</v>
      </c>
      <c r="BU327">
        <f t="shared" si="554"/>
        <v>18</v>
      </c>
      <c r="BV327">
        <f t="shared" si="555"/>
        <v>-2170</v>
      </c>
      <c r="BW327">
        <f t="shared" si="556"/>
        <v>13</v>
      </c>
      <c r="BX327" t="str">
        <f t="shared" si="557"/>
        <v>NEGATIF</v>
      </c>
      <c r="BY327">
        <f t="shared" si="558"/>
        <v>64.329361912843765</v>
      </c>
      <c r="BZ327">
        <f t="shared" si="559"/>
        <v>244.32936191284375</v>
      </c>
      <c r="CA327">
        <f t="shared" si="560"/>
        <v>61.604895036992055</v>
      </c>
      <c r="CB327" t="str">
        <f t="shared" si="567"/>
        <v>POSITIF</v>
      </c>
      <c r="CC327">
        <f t="shared" si="568"/>
        <v>61</v>
      </c>
      <c r="CD327">
        <f t="shared" si="569"/>
        <v>36</v>
      </c>
      <c r="CE327">
        <f t="shared" si="570"/>
        <v>17</v>
      </c>
      <c r="CG327">
        <f t="shared" si="561"/>
        <v>4.3329850172433941</v>
      </c>
      <c r="CH327">
        <f t="shared" si="562"/>
        <v>0.40902442655600868</v>
      </c>
      <c r="CI327">
        <f t="shared" si="563"/>
        <v>0.40906048878858159</v>
      </c>
    </row>
    <row r="328" spans="1:87">
      <c r="A328">
        <f t="shared" ref="A328:F328" si="619">A34</f>
        <v>-7.0027777777777782</v>
      </c>
      <c r="B328">
        <f t="shared" si="619"/>
        <v>111.315</v>
      </c>
      <c r="C328">
        <f t="shared" si="619"/>
        <v>7</v>
      </c>
      <c r="D328">
        <f t="shared" si="619"/>
        <v>2014</v>
      </c>
      <c r="E328">
        <f t="shared" si="619"/>
        <v>3</v>
      </c>
      <c r="F328">
        <f t="shared" si="619"/>
        <v>29</v>
      </c>
      <c r="G328">
        <f t="shared" si="494"/>
        <v>-0.12222152900771403</v>
      </c>
      <c r="H328">
        <f t="shared" ref="H328:J328" si="620">H34</f>
        <v>5</v>
      </c>
      <c r="I328">
        <f t="shared" si="620"/>
        <v>45</v>
      </c>
      <c r="J328">
        <f t="shared" si="620"/>
        <v>5.75</v>
      </c>
      <c r="L328">
        <f t="shared" ref="L328:M328" si="621">L34</f>
        <v>20</v>
      </c>
      <c r="M328">
        <f t="shared" si="621"/>
        <v>-13</v>
      </c>
      <c r="N328">
        <f t="shared" si="497"/>
        <v>2456745.447916667</v>
      </c>
      <c r="O328">
        <f t="shared" si="498"/>
        <v>7.9449039617955674E-4</v>
      </c>
      <c r="P328">
        <f t="shared" si="499"/>
        <v>2456745.4487111573</v>
      </c>
      <c r="Q328">
        <f t="shared" si="500"/>
        <v>0.14238052597282164</v>
      </c>
      <c r="R328">
        <f t="shared" si="501"/>
        <v>240.67971103316654</v>
      </c>
      <c r="S328">
        <f t="shared" si="502"/>
        <v>38.777114245080156</v>
      </c>
      <c r="T328">
        <f t="shared" si="503"/>
        <v>4.2006534002772797</v>
      </c>
      <c r="U328">
        <f t="shared" si="504"/>
        <v>0.67678831799864414</v>
      </c>
      <c r="V328">
        <f t="shared" si="505"/>
        <v>209.65684473387478</v>
      </c>
      <c r="W328">
        <f t="shared" si="506"/>
        <v>3.6592022399486495</v>
      </c>
      <c r="X328">
        <f t="shared" si="507"/>
        <v>6.274425646052805</v>
      </c>
      <c r="Y328">
        <f t="shared" si="508"/>
        <v>0.10950938619519381</v>
      </c>
      <c r="Z328">
        <f t="shared" si="509"/>
        <v>83.089673521904842</v>
      </c>
      <c r="AA328">
        <f t="shared" si="510"/>
        <v>1.4501883773643922</v>
      </c>
      <c r="AB328">
        <f t="shared" si="511"/>
        <v>14509.488265417318</v>
      </c>
      <c r="AC328">
        <f t="shared" si="512"/>
        <v>109.51899330778173</v>
      </c>
      <c r="AD328">
        <f t="shared" si="513"/>
        <v>2001.8722924357201</v>
      </c>
      <c r="AE328">
        <f t="shared" si="514"/>
        <v>-659.19626647160317</v>
      </c>
      <c r="AF328">
        <f t="shared" si="515"/>
        <v>-253.92868667986573</v>
      </c>
      <c r="AG328">
        <f t="shared" si="516"/>
        <v>4241.5209936655247</v>
      </c>
      <c r="AH328">
        <f t="shared" si="517"/>
        <v>19949.275591674872</v>
      </c>
      <c r="AI328">
        <f t="shared" si="518"/>
        <v>5.5414654421319085</v>
      </c>
      <c r="AJ328">
        <f t="shared" si="519"/>
        <v>246.22117647529845</v>
      </c>
      <c r="AK328">
        <f t="shared" si="520"/>
        <v>4.2973702176279645</v>
      </c>
      <c r="AL328">
        <f t="shared" si="521"/>
        <v>246</v>
      </c>
      <c r="AM328">
        <f t="shared" si="522"/>
        <v>13</v>
      </c>
      <c r="AN328">
        <f t="shared" si="523"/>
        <v>16</v>
      </c>
      <c r="AP328">
        <f t="shared" si="524"/>
        <v>3.2262924532395973</v>
      </c>
      <c r="AQ328">
        <f t="shared" si="525"/>
        <v>5.6309425941276171E-2</v>
      </c>
      <c r="AR328" t="str">
        <f t="shared" si="526"/>
        <v>POSITIF</v>
      </c>
      <c r="AS328">
        <f t="shared" si="527"/>
        <v>3</v>
      </c>
      <c r="AT328">
        <f t="shared" si="528"/>
        <v>13</v>
      </c>
      <c r="AU328">
        <f t="shared" si="529"/>
        <v>34</v>
      </c>
      <c r="AV328">
        <f t="shared" si="530"/>
        <v>0.99194089027411902</v>
      </c>
      <c r="AW328" s="4">
        <f t="shared" si="531"/>
        <v>4.1330870428088293E-2</v>
      </c>
      <c r="AX328">
        <f t="shared" si="532"/>
        <v>1.7312634520447175E-2</v>
      </c>
      <c r="AY328">
        <f t="shared" si="533"/>
        <v>0.27028444911071559</v>
      </c>
      <c r="AZ328" s="4">
        <f t="shared" si="534"/>
        <v>1.1261852046279816E-2</v>
      </c>
      <c r="BA328">
        <f t="shared" si="535"/>
        <v>368419.87357517704</v>
      </c>
      <c r="BB328" t="s">
        <v>191</v>
      </c>
      <c r="BC328">
        <f t="shared" si="536"/>
        <v>1.6702620017909141E-2</v>
      </c>
      <c r="BD328">
        <f t="shared" si="537"/>
        <v>209.66118199809389</v>
      </c>
      <c r="BE328">
        <f t="shared" si="538"/>
        <v>23.437439569435558</v>
      </c>
      <c r="BF328">
        <f t="shared" si="539"/>
        <v>-2.066238219302094E-3</v>
      </c>
      <c r="BG328">
        <f t="shared" si="540"/>
        <v>23.435373331216255</v>
      </c>
      <c r="BH328" s="19">
        <f t="shared" si="541"/>
        <v>0.14238052597282164</v>
      </c>
      <c r="BI328">
        <f t="shared" si="542"/>
        <v>11.16803432625408</v>
      </c>
      <c r="BJ328">
        <f t="shared" si="543"/>
        <v>18.58903432625408</v>
      </c>
      <c r="BK328">
        <f t="shared" si="544"/>
        <v>30.558440451079854</v>
      </c>
      <c r="BL328">
        <f t="shared" si="545"/>
        <v>0.53334540014596465</v>
      </c>
      <c r="BM328">
        <f t="shared" si="546"/>
        <v>248.27707444273133</v>
      </c>
      <c r="BN328">
        <f t="shared" si="547"/>
        <v>16.551804962848756</v>
      </c>
      <c r="BO328">
        <f t="shared" si="548"/>
        <v>16</v>
      </c>
      <c r="BP328">
        <f t="shared" si="549"/>
        <v>33</v>
      </c>
      <c r="BQ328">
        <f t="shared" si="550"/>
        <v>6</v>
      </c>
      <c r="BR328">
        <f t="shared" si="551"/>
        <v>-18.164000344676584</v>
      </c>
      <c r="BS328" t="str">
        <f t="shared" si="552"/>
        <v>NEGATIF</v>
      </c>
      <c r="BT328">
        <f t="shared" si="553"/>
        <v>-0.31702161134799128</v>
      </c>
      <c r="BU328">
        <f t="shared" si="554"/>
        <v>18</v>
      </c>
      <c r="BV328">
        <f t="shared" si="555"/>
        <v>-2170</v>
      </c>
      <c r="BW328">
        <f t="shared" si="556"/>
        <v>9</v>
      </c>
      <c r="BX328" t="str">
        <f t="shared" si="557"/>
        <v>NEGATIF</v>
      </c>
      <c r="BY328">
        <f t="shared" si="558"/>
        <v>66.538937797038145</v>
      </c>
      <c r="BZ328">
        <f t="shared" si="559"/>
        <v>246.53893779703816</v>
      </c>
      <c r="CA328">
        <f t="shared" si="560"/>
        <v>58.222870711062406</v>
      </c>
      <c r="CB328" t="str">
        <f t="shared" si="567"/>
        <v>POSITIF</v>
      </c>
      <c r="CC328">
        <f t="shared" si="568"/>
        <v>58</v>
      </c>
      <c r="CD328">
        <f t="shared" si="569"/>
        <v>13</v>
      </c>
      <c r="CE328">
        <f t="shared" si="570"/>
        <v>22</v>
      </c>
      <c r="CG328">
        <f t="shared" si="561"/>
        <v>4.3332524062447275</v>
      </c>
      <c r="CH328">
        <f t="shared" si="562"/>
        <v>0.40902442606379524</v>
      </c>
      <c r="CI328">
        <f t="shared" si="563"/>
        <v>0.40906048872385264</v>
      </c>
    </row>
    <row r="329" spans="1:87">
      <c r="A329">
        <f t="shared" ref="A329:F329" si="622">A35</f>
        <v>-7.0027777777777782</v>
      </c>
      <c r="B329">
        <f t="shared" si="622"/>
        <v>111.315</v>
      </c>
      <c r="C329">
        <f t="shared" si="622"/>
        <v>7</v>
      </c>
      <c r="D329">
        <f t="shared" si="622"/>
        <v>2014</v>
      </c>
      <c r="E329">
        <f t="shared" si="622"/>
        <v>3</v>
      </c>
      <c r="F329">
        <f t="shared" si="622"/>
        <v>29</v>
      </c>
      <c r="G329">
        <f t="shared" si="494"/>
        <v>-0.12222152900771403</v>
      </c>
      <c r="H329">
        <f t="shared" ref="H329:J329" si="623">H35</f>
        <v>6</v>
      </c>
      <c r="I329">
        <f t="shared" si="623"/>
        <v>0</v>
      </c>
      <c r="J329">
        <f t="shared" si="623"/>
        <v>6</v>
      </c>
      <c r="L329">
        <f t="shared" ref="L329:M329" si="624">L35</f>
        <v>20</v>
      </c>
      <c r="M329">
        <f t="shared" si="624"/>
        <v>-13</v>
      </c>
      <c r="N329">
        <f t="shared" si="497"/>
        <v>2456745.4583333335</v>
      </c>
      <c r="O329">
        <f t="shared" si="498"/>
        <v>7.9449039617955674E-4</v>
      </c>
      <c r="P329">
        <f t="shared" si="499"/>
        <v>2456745.4591278238</v>
      </c>
      <c r="Q329">
        <f t="shared" si="500"/>
        <v>0.14238081116560772</v>
      </c>
      <c r="R329">
        <f t="shared" si="501"/>
        <v>240.67971103316654</v>
      </c>
      <c r="S329">
        <f t="shared" si="502"/>
        <v>38.913207914345548</v>
      </c>
      <c r="T329">
        <f t="shared" si="503"/>
        <v>4.2006534002772797</v>
      </c>
      <c r="U329">
        <f t="shared" si="504"/>
        <v>0.67916360061844538</v>
      </c>
      <c r="V329">
        <f t="shared" si="505"/>
        <v>209.65629313052915</v>
      </c>
      <c r="W329">
        <f t="shared" si="506"/>
        <v>3.6591926126541034</v>
      </c>
      <c r="X329">
        <f t="shared" si="507"/>
        <v>6.2846928056642355</v>
      </c>
      <c r="Y329">
        <f t="shared" si="508"/>
        <v>0.10968858193524104</v>
      </c>
      <c r="Z329">
        <f t="shared" si="509"/>
        <v>83.099940191270434</v>
      </c>
      <c r="AA329">
        <f t="shared" si="510"/>
        <v>1.4503675645480354</v>
      </c>
      <c r="AB329">
        <f t="shared" si="511"/>
        <v>14551.371671633506</v>
      </c>
      <c r="AC329">
        <f t="shared" si="512"/>
        <v>108.89459045946074</v>
      </c>
      <c r="AD329">
        <f t="shared" si="513"/>
        <v>2027.4987575863477</v>
      </c>
      <c r="AE329">
        <f t="shared" si="514"/>
        <v>-660.2712700616197</v>
      </c>
      <c r="AF329">
        <f t="shared" si="515"/>
        <v>-254.85972867480532</v>
      </c>
      <c r="AG329">
        <f t="shared" si="516"/>
        <v>4236.6140756835093</v>
      </c>
      <c r="AH329">
        <f t="shared" si="517"/>
        <v>20009.248096626401</v>
      </c>
      <c r="AI329">
        <f t="shared" si="518"/>
        <v>5.5581244712851117</v>
      </c>
      <c r="AJ329">
        <f t="shared" si="519"/>
        <v>246.23783550445165</v>
      </c>
      <c r="AK329">
        <f t="shared" si="520"/>
        <v>4.2976609725368737</v>
      </c>
      <c r="AL329">
        <f t="shared" si="521"/>
        <v>246</v>
      </c>
      <c r="AM329">
        <f t="shared" si="522"/>
        <v>14</v>
      </c>
      <c r="AN329">
        <f t="shared" si="523"/>
        <v>16</v>
      </c>
      <c r="AP329">
        <f t="shared" si="524"/>
        <v>3.2238478537293025</v>
      </c>
      <c r="AQ329">
        <f t="shared" si="525"/>
        <v>5.6266759630928885E-2</v>
      </c>
      <c r="AR329" t="str">
        <f t="shared" si="526"/>
        <v>POSITIF</v>
      </c>
      <c r="AS329">
        <f t="shared" si="527"/>
        <v>3</v>
      </c>
      <c r="AT329">
        <f t="shared" si="528"/>
        <v>13</v>
      </c>
      <c r="AU329">
        <f t="shared" si="529"/>
        <v>25</v>
      </c>
      <c r="AV329">
        <f t="shared" si="530"/>
        <v>0.99187660320783089</v>
      </c>
      <c r="AW329" s="4">
        <f t="shared" si="531"/>
        <v>4.1328191800326285E-2</v>
      </c>
      <c r="AX329">
        <f t="shared" si="532"/>
        <v>1.7311512499473998E-2</v>
      </c>
      <c r="AY329">
        <f t="shared" si="533"/>
        <v>0.27026693376532845</v>
      </c>
      <c r="AZ329" s="4">
        <f t="shared" si="534"/>
        <v>1.126112224022202E-2</v>
      </c>
      <c r="BA329">
        <f t="shared" si="535"/>
        <v>368443.74979776033</v>
      </c>
      <c r="BB329" t="s">
        <v>191</v>
      </c>
      <c r="BC329">
        <f t="shared" si="536"/>
        <v>1.6702620005931045E-2</v>
      </c>
      <c r="BD329">
        <f t="shared" si="537"/>
        <v>209.66063039638524</v>
      </c>
      <c r="BE329">
        <f t="shared" si="538"/>
        <v>23.437439565726862</v>
      </c>
      <c r="BF329">
        <f t="shared" si="539"/>
        <v>-2.0662627320019362E-3</v>
      </c>
      <c r="BG329">
        <f t="shared" si="540"/>
        <v>23.435373302994861</v>
      </c>
      <c r="BH329" s="19">
        <f t="shared" si="541"/>
        <v>0.14238081116560772</v>
      </c>
      <c r="BI329">
        <f t="shared" si="542"/>
        <v>11.418718789564446</v>
      </c>
      <c r="BJ329">
        <f t="shared" si="543"/>
        <v>18.839718789564447</v>
      </c>
      <c r="BK329">
        <f t="shared" si="544"/>
        <v>34.303613443621956</v>
      </c>
      <c r="BL329">
        <f t="shared" si="545"/>
        <v>0.59871099992259336</v>
      </c>
      <c r="BM329">
        <f t="shared" si="546"/>
        <v>248.29216839984474</v>
      </c>
      <c r="BN329">
        <f t="shared" si="547"/>
        <v>16.552811226656317</v>
      </c>
      <c r="BO329">
        <f t="shared" si="548"/>
        <v>16</v>
      </c>
      <c r="BP329">
        <f t="shared" si="549"/>
        <v>33</v>
      </c>
      <c r="BQ329">
        <f t="shared" si="550"/>
        <v>10</v>
      </c>
      <c r="BR329">
        <f t="shared" si="551"/>
        <v>-18.169216105435456</v>
      </c>
      <c r="BS329" t="str">
        <f t="shared" si="552"/>
        <v>NEGATIF</v>
      </c>
      <c r="BT329">
        <f t="shared" si="553"/>
        <v>-0.31711264354622992</v>
      </c>
      <c r="BU329">
        <f t="shared" si="554"/>
        <v>18</v>
      </c>
      <c r="BV329">
        <f t="shared" si="555"/>
        <v>-2171</v>
      </c>
      <c r="BW329">
        <f t="shared" si="556"/>
        <v>50</v>
      </c>
      <c r="BX329" t="str">
        <f t="shared" si="557"/>
        <v>NEGATIF</v>
      </c>
      <c r="BY329">
        <f t="shared" si="558"/>
        <v>68.233911841687515</v>
      </c>
      <c r="BZ329">
        <f t="shared" si="559"/>
        <v>248.23391184168753</v>
      </c>
      <c r="CA329">
        <f t="shared" si="560"/>
        <v>54.789267555154026</v>
      </c>
      <c r="CB329" t="str">
        <f t="shared" si="567"/>
        <v>POSITIF</v>
      </c>
      <c r="CC329">
        <f t="shared" si="568"/>
        <v>54</v>
      </c>
      <c r="CD329">
        <f t="shared" si="569"/>
        <v>47</v>
      </c>
      <c r="CE329">
        <f t="shared" si="570"/>
        <v>21</v>
      </c>
      <c r="CG329">
        <f t="shared" si="561"/>
        <v>4.333515845493511</v>
      </c>
      <c r="CH329">
        <f t="shared" si="562"/>
        <v>0.40902442557123903</v>
      </c>
      <c r="CI329">
        <f t="shared" si="563"/>
        <v>0.4090604886591237</v>
      </c>
    </row>
    <row r="330" spans="1:87">
      <c r="A330">
        <f t="shared" ref="A330:F330" si="625">A36</f>
        <v>-7.0027777777777782</v>
      </c>
      <c r="B330">
        <f t="shared" si="625"/>
        <v>111.315</v>
      </c>
      <c r="C330">
        <f t="shared" si="625"/>
        <v>7</v>
      </c>
      <c r="D330">
        <f t="shared" si="625"/>
        <v>2014</v>
      </c>
      <c r="E330">
        <f t="shared" si="625"/>
        <v>3</v>
      </c>
      <c r="F330">
        <f t="shared" si="625"/>
        <v>29</v>
      </c>
      <c r="G330">
        <f t="shared" si="494"/>
        <v>-0.12222152900771403</v>
      </c>
      <c r="H330">
        <f t="shared" ref="H330:J330" si="626">H36</f>
        <v>6</v>
      </c>
      <c r="I330">
        <f t="shared" si="626"/>
        <v>15</v>
      </c>
      <c r="J330">
        <f t="shared" si="626"/>
        <v>6.25</v>
      </c>
      <c r="L330">
        <f t="shared" ref="L330:M330" si="627">L36</f>
        <v>20</v>
      </c>
      <c r="M330">
        <f t="shared" si="627"/>
        <v>-13</v>
      </c>
      <c r="N330">
        <f t="shared" si="497"/>
        <v>2456745.46875</v>
      </c>
      <c r="O330">
        <f t="shared" si="498"/>
        <v>7.9449039617955674E-4</v>
      </c>
      <c r="P330">
        <f t="shared" si="499"/>
        <v>2456745.4695444903</v>
      </c>
      <c r="Q330">
        <f t="shared" si="500"/>
        <v>0.1423810963583938</v>
      </c>
      <c r="R330">
        <f t="shared" si="501"/>
        <v>240.67971103316654</v>
      </c>
      <c r="S330">
        <f t="shared" si="502"/>
        <v>39.049301583610941</v>
      </c>
      <c r="T330">
        <f t="shared" si="503"/>
        <v>4.2006534002772797</v>
      </c>
      <c r="U330">
        <f t="shared" si="504"/>
        <v>0.68153888323824674</v>
      </c>
      <c r="V330">
        <f t="shared" si="505"/>
        <v>209.65574152718347</v>
      </c>
      <c r="W330">
        <f t="shared" si="506"/>
        <v>3.6591829853595561</v>
      </c>
      <c r="X330">
        <f t="shared" si="507"/>
        <v>6.2949599652765755</v>
      </c>
      <c r="Y330">
        <f t="shared" si="508"/>
        <v>0.10986777767530416</v>
      </c>
      <c r="Z330">
        <f t="shared" si="509"/>
        <v>83.110206860636936</v>
      </c>
      <c r="AA330">
        <f t="shared" si="510"/>
        <v>1.4505467517316946</v>
      </c>
      <c r="AB330">
        <f t="shared" si="511"/>
        <v>14593.174842649711</v>
      </c>
      <c r="AC330">
        <f t="shared" si="512"/>
        <v>108.25870863587504</v>
      </c>
      <c r="AD330">
        <f t="shared" si="513"/>
        <v>2052.2703411684224</v>
      </c>
      <c r="AE330">
        <f t="shared" si="514"/>
        <v>-661.2766787000329</v>
      </c>
      <c r="AF330">
        <f t="shared" si="515"/>
        <v>-255.79361748222436</v>
      </c>
      <c r="AG330">
        <f t="shared" si="516"/>
        <v>4231.6760466988781</v>
      </c>
      <c r="AH330">
        <f t="shared" si="517"/>
        <v>20068.309642970627</v>
      </c>
      <c r="AI330">
        <f t="shared" si="518"/>
        <v>5.5745304563807299</v>
      </c>
      <c r="AJ330">
        <f t="shared" si="519"/>
        <v>246.25424148954727</v>
      </c>
      <c r="AK330">
        <f t="shared" si="520"/>
        <v>4.2979473109938251</v>
      </c>
      <c r="AL330">
        <f t="shared" si="521"/>
        <v>246</v>
      </c>
      <c r="AM330">
        <f t="shared" si="522"/>
        <v>15</v>
      </c>
      <c r="AN330">
        <f t="shared" si="523"/>
        <v>15</v>
      </c>
      <c r="AP330">
        <f t="shared" si="524"/>
        <v>3.2124129339230367</v>
      </c>
      <c r="AQ330">
        <f t="shared" si="525"/>
        <v>5.6067182630608031E-2</v>
      </c>
      <c r="AR330" t="str">
        <f t="shared" si="526"/>
        <v>POSITIF</v>
      </c>
      <c r="AS330">
        <f t="shared" si="527"/>
        <v>3</v>
      </c>
      <c r="AT330">
        <f t="shared" si="528"/>
        <v>12</v>
      </c>
      <c r="AU330">
        <f t="shared" si="529"/>
        <v>44</v>
      </c>
      <c r="AV330">
        <f t="shared" si="530"/>
        <v>0.99181205379146187</v>
      </c>
      <c r="AW330" s="4">
        <f t="shared" si="531"/>
        <v>4.1325502241310909E-2</v>
      </c>
      <c r="AX330">
        <f t="shared" si="532"/>
        <v>1.731038589962812E-2</v>
      </c>
      <c r="AY330">
        <f t="shared" si="533"/>
        <v>0.27024934694098124</v>
      </c>
      <c r="AZ330" s="4">
        <f t="shared" si="534"/>
        <v>1.1260389455874218E-2</v>
      </c>
      <c r="BA330">
        <f t="shared" si="535"/>
        <v>368467.7265715251</v>
      </c>
      <c r="BB330" t="s">
        <v>191</v>
      </c>
      <c r="BC330">
        <f t="shared" si="536"/>
        <v>1.670261999395295E-2</v>
      </c>
      <c r="BD330">
        <f t="shared" si="537"/>
        <v>209.66007879467659</v>
      </c>
      <c r="BE330">
        <f t="shared" si="538"/>
        <v>23.437439562018167</v>
      </c>
      <c r="BF330">
        <f t="shared" si="539"/>
        <v>-2.0662872643455702E-3</v>
      </c>
      <c r="BG330">
        <f t="shared" si="540"/>
        <v>23.435373274753822</v>
      </c>
      <c r="BH330" s="19">
        <f t="shared" si="541"/>
        <v>0.1423810963583938</v>
      </c>
      <c r="BI330">
        <f t="shared" si="542"/>
        <v>11.669403252890334</v>
      </c>
      <c r="BJ330">
        <f t="shared" si="543"/>
        <v>19.090403252890333</v>
      </c>
      <c r="BK330">
        <f t="shared" si="544"/>
        <v>38.049015469627449</v>
      </c>
      <c r="BL330">
        <f t="shared" si="545"/>
        <v>0.66408059708725553</v>
      </c>
      <c r="BM330">
        <f t="shared" si="546"/>
        <v>248.30703332372752</v>
      </c>
      <c r="BN330">
        <f t="shared" si="547"/>
        <v>16.553802221581837</v>
      </c>
      <c r="BO330">
        <f t="shared" si="548"/>
        <v>16</v>
      </c>
      <c r="BP330">
        <f t="shared" si="549"/>
        <v>33</v>
      </c>
      <c r="BQ330">
        <f t="shared" si="550"/>
        <v>13</v>
      </c>
      <c r="BR330">
        <f t="shared" si="551"/>
        <v>-18.183249237019176</v>
      </c>
      <c r="BS330" t="str">
        <f t="shared" si="552"/>
        <v>NEGATIF</v>
      </c>
      <c r="BT330">
        <f t="shared" si="553"/>
        <v>-0.31735756789673142</v>
      </c>
      <c r="BU330">
        <f t="shared" si="554"/>
        <v>18</v>
      </c>
      <c r="BV330">
        <f t="shared" si="555"/>
        <v>-2171</v>
      </c>
      <c r="BW330">
        <f t="shared" si="556"/>
        <v>0</v>
      </c>
      <c r="BX330" t="str">
        <f t="shared" si="557"/>
        <v>NEGATIF</v>
      </c>
      <c r="BY330">
        <f t="shared" si="558"/>
        <v>69.535671861375334</v>
      </c>
      <c r="BZ330">
        <f t="shared" si="559"/>
        <v>249.53567186137533</v>
      </c>
      <c r="CA330">
        <f t="shared" si="560"/>
        <v>51.317705931432933</v>
      </c>
      <c r="CB330" t="str">
        <f t="shared" si="567"/>
        <v>POSITIF</v>
      </c>
      <c r="CC330">
        <f t="shared" si="568"/>
        <v>51</v>
      </c>
      <c r="CD330">
        <f t="shared" si="569"/>
        <v>19</v>
      </c>
      <c r="CE330">
        <f t="shared" si="570"/>
        <v>3</v>
      </c>
      <c r="CG330">
        <f t="shared" si="561"/>
        <v>4.333775287358324</v>
      </c>
      <c r="CH330">
        <f t="shared" si="562"/>
        <v>0.40902442507833991</v>
      </c>
      <c r="CI330">
        <f t="shared" si="563"/>
        <v>0.40906048859439476</v>
      </c>
    </row>
    <row r="331" spans="1:87">
      <c r="A331">
        <f t="shared" ref="A331:F331" si="628">A37</f>
        <v>-7.0027777777777782</v>
      </c>
      <c r="B331">
        <f t="shared" si="628"/>
        <v>111.315</v>
      </c>
      <c r="C331">
        <f t="shared" si="628"/>
        <v>7</v>
      </c>
      <c r="D331">
        <f t="shared" si="628"/>
        <v>2014</v>
      </c>
      <c r="E331">
        <f t="shared" si="628"/>
        <v>3</v>
      </c>
      <c r="F331">
        <f t="shared" si="628"/>
        <v>29</v>
      </c>
      <c r="G331">
        <f t="shared" si="494"/>
        <v>-0.12222152900771403</v>
      </c>
      <c r="H331">
        <f t="shared" ref="H331:J331" si="629">H37</f>
        <v>6</v>
      </c>
      <c r="I331">
        <f t="shared" si="629"/>
        <v>30</v>
      </c>
      <c r="J331">
        <f t="shared" si="629"/>
        <v>6.5</v>
      </c>
      <c r="L331">
        <f t="shared" ref="L331:M331" si="630">L37</f>
        <v>20</v>
      </c>
      <c r="M331">
        <f t="shared" si="630"/>
        <v>-13</v>
      </c>
      <c r="N331">
        <f t="shared" si="497"/>
        <v>2456745.479166667</v>
      </c>
      <c r="O331">
        <f t="shared" si="498"/>
        <v>7.9449039617955674E-4</v>
      </c>
      <c r="P331">
        <f t="shared" si="499"/>
        <v>2456745.4799611573</v>
      </c>
      <c r="Q331">
        <f t="shared" si="500"/>
        <v>0.14238138155119262</v>
      </c>
      <c r="R331">
        <f t="shared" si="501"/>
        <v>240.67971103316654</v>
      </c>
      <c r="S331">
        <f t="shared" si="502"/>
        <v>39.185395258944482</v>
      </c>
      <c r="T331">
        <f t="shared" si="503"/>
        <v>4.2006534002772797</v>
      </c>
      <c r="U331">
        <f t="shared" si="504"/>
        <v>0.68391416596395715</v>
      </c>
      <c r="V331">
        <f t="shared" si="505"/>
        <v>209.65518992381317</v>
      </c>
      <c r="W331">
        <f t="shared" si="506"/>
        <v>3.6591733580645793</v>
      </c>
      <c r="X331">
        <f t="shared" si="507"/>
        <v>6.3052271253473009</v>
      </c>
      <c r="Y331">
        <f t="shared" si="508"/>
        <v>0.11004697342336761</v>
      </c>
      <c r="Z331">
        <f t="shared" si="509"/>
        <v>83.120473530460913</v>
      </c>
      <c r="AA331">
        <f t="shared" si="510"/>
        <v>1.4507259389233382</v>
      </c>
      <c r="AB331">
        <f t="shared" si="511"/>
        <v>14634.897544472444</v>
      </c>
      <c r="AC331">
        <f t="shared" si="512"/>
        <v>107.61141483854469</v>
      </c>
      <c r="AD331">
        <f t="shared" si="513"/>
        <v>2076.1765994515208</v>
      </c>
      <c r="AE331">
        <f t="shared" si="514"/>
        <v>-662.21238645322057</v>
      </c>
      <c r="AF331">
        <f t="shared" si="515"/>
        <v>-256.73032886521594</v>
      </c>
      <c r="AG331">
        <f t="shared" si="516"/>
        <v>4226.706943052106</v>
      </c>
      <c r="AH331">
        <f t="shared" si="517"/>
        <v>20126.449786496181</v>
      </c>
      <c r="AI331">
        <f t="shared" si="518"/>
        <v>5.5906804962489396</v>
      </c>
      <c r="AJ331">
        <f t="shared" si="519"/>
        <v>246.27039152941549</v>
      </c>
      <c r="AK331">
        <f t="shared" si="520"/>
        <v>4.2982291823638539</v>
      </c>
      <c r="AL331">
        <f t="shared" si="521"/>
        <v>246</v>
      </c>
      <c r="AM331">
        <f t="shared" si="522"/>
        <v>16</v>
      </c>
      <c r="AN331">
        <f t="shared" si="523"/>
        <v>13</v>
      </c>
      <c r="AP331">
        <f t="shared" si="524"/>
        <v>3.2164081393592885</v>
      </c>
      <c r="AQ331">
        <f t="shared" si="525"/>
        <v>5.6136912119764203E-2</v>
      </c>
      <c r="AR331" t="str">
        <f t="shared" si="526"/>
        <v>POSITIF</v>
      </c>
      <c r="AS331">
        <f t="shared" si="527"/>
        <v>3</v>
      </c>
      <c r="AT331">
        <f t="shared" si="528"/>
        <v>12</v>
      </c>
      <c r="AU331">
        <f t="shared" si="529"/>
        <v>59</v>
      </c>
      <c r="AV331">
        <f t="shared" si="530"/>
        <v>0.99174724257351832</v>
      </c>
      <c r="AW331" s="4">
        <f t="shared" si="531"/>
        <v>4.1322801773896599E-2</v>
      </c>
      <c r="AX331">
        <f t="shared" si="532"/>
        <v>1.7309254730482775E-2</v>
      </c>
      <c r="AY331">
        <f t="shared" si="533"/>
        <v>0.27023168878711334</v>
      </c>
      <c r="AZ331" s="4">
        <f t="shared" si="534"/>
        <v>1.1259653699463057E-2</v>
      </c>
      <c r="BA331">
        <f t="shared" si="535"/>
        <v>368491.80373135314</v>
      </c>
      <c r="BB331" t="s">
        <v>191</v>
      </c>
      <c r="BC331">
        <f t="shared" si="536"/>
        <v>1.6702619981974851E-2</v>
      </c>
      <c r="BD331">
        <f t="shared" si="537"/>
        <v>209.65952719294333</v>
      </c>
      <c r="BE331">
        <f t="shared" si="538"/>
        <v>23.437439558309471</v>
      </c>
      <c r="BF331">
        <f t="shared" si="539"/>
        <v>-2.0663118163325015E-3</v>
      </c>
      <c r="BG331">
        <f t="shared" si="540"/>
        <v>23.435373246493139</v>
      </c>
      <c r="BH331" s="19">
        <f t="shared" si="541"/>
        <v>0.14238138155119262</v>
      </c>
      <c r="BI331">
        <f t="shared" si="542"/>
        <v>11.920087727407614</v>
      </c>
      <c r="BJ331">
        <f t="shared" si="543"/>
        <v>19.341087727407615</v>
      </c>
      <c r="BK331">
        <f t="shared" si="544"/>
        <v>41.794649336480148</v>
      </c>
      <c r="BL331">
        <f t="shared" si="545"/>
        <v>0.72945424063804198</v>
      </c>
      <c r="BM331">
        <f t="shared" si="546"/>
        <v>248.32166657463407</v>
      </c>
      <c r="BN331">
        <f t="shared" si="547"/>
        <v>16.554777771642271</v>
      </c>
      <c r="BO331">
        <f t="shared" si="548"/>
        <v>16</v>
      </c>
      <c r="BP331">
        <f t="shared" si="549"/>
        <v>33</v>
      </c>
      <c r="BQ331">
        <f t="shared" si="550"/>
        <v>17</v>
      </c>
      <c r="BR331">
        <f t="shared" si="551"/>
        <v>-18.182028373080389</v>
      </c>
      <c r="BS331" t="str">
        <f t="shared" si="552"/>
        <v>NEGATIF</v>
      </c>
      <c r="BT331">
        <f t="shared" si="553"/>
        <v>-0.31733625980128072</v>
      </c>
      <c r="BU331">
        <f t="shared" si="554"/>
        <v>18</v>
      </c>
      <c r="BV331">
        <f t="shared" si="555"/>
        <v>-2171</v>
      </c>
      <c r="BW331">
        <f t="shared" si="556"/>
        <v>4</v>
      </c>
      <c r="BX331" t="str">
        <f t="shared" si="557"/>
        <v>NEGATIF</v>
      </c>
      <c r="BY331">
        <f t="shared" si="558"/>
        <v>70.569951946440057</v>
      </c>
      <c r="BZ331">
        <f t="shared" si="559"/>
        <v>250.56995194644006</v>
      </c>
      <c r="CA331">
        <f t="shared" si="560"/>
        <v>47.822847978153774</v>
      </c>
      <c r="CB331" t="str">
        <f t="shared" si="567"/>
        <v>POSITIF</v>
      </c>
      <c r="CC331">
        <f t="shared" si="568"/>
        <v>47</v>
      </c>
      <c r="CD331">
        <f t="shared" si="569"/>
        <v>49</v>
      </c>
      <c r="CE331">
        <f t="shared" si="570"/>
        <v>22</v>
      </c>
      <c r="CG331">
        <f t="shared" si="561"/>
        <v>4.3340306857669137</v>
      </c>
      <c r="CH331">
        <f t="shared" si="562"/>
        <v>0.40902442458509791</v>
      </c>
      <c r="CI331">
        <f t="shared" si="563"/>
        <v>0.40906048852966581</v>
      </c>
    </row>
    <row r="332" spans="1:87">
      <c r="A332">
        <f t="shared" ref="A332:F332" si="631">A38</f>
        <v>-7.0027777777777782</v>
      </c>
      <c r="B332">
        <f t="shared" si="631"/>
        <v>111.315</v>
      </c>
      <c r="C332">
        <f t="shared" si="631"/>
        <v>7</v>
      </c>
      <c r="D332">
        <f t="shared" si="631"/>
        <v>2014</v>
      </c>
      <c r="E332">
        <f t="shared" si="631"/>
        <v>3</v>
      </c>
      <c r="F332">
        <f t="shared" si="631"/>
        <v>29</v>
      </c>
      <c r="G332">
        <f t="shared" si="494"/>
        <v>-0.12222152900771403</v>
      </c>
      <c r="H332">
        <f t="shared" ref="H332:J332" si="632">H38</f>
        <v>6</v>
      </c>
      <c r="I332">
        <f t="shared" si="632"/>
        <v>45</v>
      </c>
      <c r="J332">
        <f t="shared" si="632"/>
        <v>6.75</v>
      </c>
      <c r="L332">
        <f t="shared" ref="L332:M332" si="633">L38</f>
        <v>20</v>
      </c>
      <c r="M332">
        <f t="shared" si="633"/>
        <v>-13</v>
      </c>
      <c r="N332">
        <f t="shared" si="497"/>
        <v>2456745.4895833335</v>
      </c>
      <c r="O332">
        <f t="shared" si="498"/>
        <v>7.9449039617955674E-4</v>
      </c>
      <c r="P332">
        <f t="shared" si="499"/>
        <v>2456745.4903778238</v>
      </c>
      <c r="Q332">
        <f t="shared" si="500"/>
        <v>0.1423816667439787</v>
      </c>
      <c r="R332">
        <f t="shared" si="501"/>
        <v>240.67971103316654</v>
      </c>
      <c r="S332">
        <f t="shared" si="502"/>
        <v>39.321488928209874</v>
      </c>
      <c r="T332">
        <f t="shared" si="503"/>
        <v>4.2006534002772797</v>
      </c>
      <c r="U332">
        <f t="shared" si="504"/>
        <v>0.68628944858375851</v>
      </c>
      <c r="V332">
        <f t="shared" si="505"/>
        <v>209.65463832046754</v>
      </c>
      <c r="W332">
        <f t="shared" si="506"/>
        <v>3.6591637307700333</v>
      </c>
      <c r="X332">
        <f t="shared" si="507"/>
        <v>6.3154942849596409</v>
      </c>
      <c r="Y332">
        <f t="shared" si="508"/>
        <v>0.11022616916343073</v>
      </c>
      <c r="Z332">
        <f t="shared" si="509"/>
        <v>83.130740199826505</v>
      </c>
      <c r="AA332">
        <f t="shared" si="510"/>
        <v>1.4509051261069814</v>
      </c>
      <c r="AB332">
        <f t="shared" si="511"/>
        <v>14676.539537983026</v>
      </c>
      <c r="AC332">
        <f t="shared" si="512"/>
        <v>106.95277735886269</v>
      </c>
      <c r="AD332">
        <f t="shared" si="513"/>
        <v>2099.2074503838735</v>
      </c>
      <c r="AE332">
        <f t="shared" si="514"/>
        <v>-663.07829461077949</v>
      </c>
      <c r="AF332">
        <f t="shared" si="515"/>
        <v>-257.66983838783119</v>
      </c>
      <c r="AG332">
        <f t="shared" si="516"/>
        <v>4221.7068019812141</v>
      </c>
      <c r="AH332">
        <f t="shared" si="517"/>
        <v>20183.658434708366</v>
      </c>
      <c r="AI332">
        <f t="shared" si="518"/>
        <v>5.6065717874189902</v>
      </c>
      <c r="AJ332">
        <f t="shared" si="519"/>
        <v>246.28628282058554</v>
      </c>
      <c r="AK332">
        <f t="shared" si="520"/>
        <v>4.2985065377171647</v>
      </c>
      <c r="AL332">
        <f t="shared" si="521"/>
        <v>246</v>
      </c>
      <c r="AM332">
        <f t="shared" si="522"/>
        <v>17</v>
      </c>
      <c r="AN332">
        <f t="shared" si="523"/>
        <v>10</v>
      </c>
      <c r="AP332">
        <f t="shared" si="524"/>
        <v>3.2184456106771648</v>
      </c>
      <c r="AQ332">
        <f t="shared" si="525"/>
        <v>5.6172472702676092E-2</v>
      </c>
      <c r="AR332" t="str">
        <f t="shared" si="526"/>
        <v>POSITIF</v>
      </c>
      <c r="AS332">
        <f t="shared" si="527"/>
        <v>3</v>
      </c>
      <c r="AT332">
        <f t="shared" si="528"/>
        <v>13</v>
      </c>
      <c r="AU332">
        <f t="shared" si="529"/>
        <v>6</v>
      </c>
      <c r="AV332">
        <f t="shared" si="530"/>
        <v>0.99168217011292847</v>
      </c>
      <c r="AW332" s="4">
        <f t="shared" si="531"/>
        <v>4.1320090421372017E-2</v>
      </c>
      <c r="AX332">
        <f t="shared" si="532"/>
        <v>1.7308119001793108E-2</v>
      </c>
      <c r="AY332">
        <f t="shared" si="533"/>
        <v>0.27021395945600379</v>
      </c>
      <c r="AZ332" s="4">
        <f t="shared" si="534"/>
        <v>1.1258914977333492E-2</v>
      </c>
      <c r="BA332">
        <f t="shared" si="535"/>
        <v>368515.98110831663</v>
      </c>
      <c r="BB332" t="s">
        <v>191</v>
      </c>
      <c r="BC332">
        <f t="shared" si="536"/>
        <v>1.6702619969996755E-2</v>
      </c>
      <c r="BD332">
        <f t="shared" si="537"/>
        <v>209.65897559123468</v>
      </c>
      <c r="BE332">
        <f t="shared" si="538"/>
        <v>23.437439554600775</v>
      </c>
      <c r="BF332">
        <f t="shared" si="539"/>
        <v>-2.066336387958946E-3</v>
      </c>
      <c r="BG332">
        <f t="shared" si="540"/>
        <v>23.435373218212817</v>
      </c>
      <c r="BH332" s="19">
        <f t="shared" si="541"/>
        <v>0.1423816667439787</v>
      </c>
      <c r="BI332">
        <f t="shared" si="542"/>
        <v>12.17077219071798</v>
      </c>
      <c r="BJ332">
        <f t="shared" si="543"/>
        <v>19.591772190717979</v>
      </c>
      <c r="BK332">
        <f t="shared" si="544"/>
        <v>45.540517259409619</v>
      </c>
      <c r="BL332">
        <f t="shared" si="545"/>
        <v>0.79483196923800248</v>
      </c>
      <c r="BM332">
        <f t="shared" si="546"/>
        <v>248.33606560136008</v>
      </c>
      <c r="BN332">
        <f t="shared" si="547"/>
        <v>16.555737706757338</v>
      </c>
      <c r="BO332">
        <f t="shared" si="548"/>
        <v>16</v>
      </c>
      <c r="BP332">
        <f t="shared" si="549"/>
        <v>33</v>
      </c>
      <c r="BQ332">
        <f t="shared" si="550"/>
        <v>20</v>
      </c>
      <c r="BR332">
        <f t="shared" si="551"/>
        <v>-18.182691962046913</v>
      </c>
      <c r="BS332" t="str">
        <f t="shared" si="552"/>
        <v>NEGATIF</v>
      </c>
      <c r="BT332">
        <f t="shared" si="553"/>
        <v>-0.3173478416136265</v>
      </c>
      <c r="BU332">
        <f t="shared" si="554"/>
        <v>18</v>
      </c>
      <c r="BV332">
        <f t="shared" si="555"/>
        <v>-2171</v>
      </c>
      <c r="BW332">
        <f t="shared" si="556"/>
        <v>2</v>
      </c>
      <c r="BX332" t="str">
        <f t="shared" si="557"/>
        <v>NEGATIF</v>
      </c>
      <c r="BY332">
        <f t="shared" si="558"/>
        <v>71.370814715578959</v>
      </c>
      <c r="BZ332">
        <f t="shared" si="559"/>
        <v>251.37081471557894</v>
      </c>
      <c r="CA332">
        <f t="shared" si="560"/>
        <v>44.307670173708317</v>
      </c>
      <c r="CB332" t="str">
        <f t="shared" si="567"/>
        <v>POSITIF</v>
      </c>
      <c r="CC332">
        <f t="shared" si="568"/>
        <v>44</v>
      </c>
      <c r="CD332">
        <f t="shared" si="569"/>
        <v>18</v>
      </c>
      <c r="CE332">
        <f t="shared" si="570"/>
        <v>27</v>
      </c>
      <c r="CG332">
        <f t="shared" si="561"/>
        <v>4.3342819961923658</v>
      </c>
      <c r="CH332">
        <f t="shared" si="562"/>
        <v>0.40902442409151318</v>
      </c>
      <c r="CI332">
        <f t="shared" si="563"/>
        <v>0.40906048846493681</v>
      </c>
    </row>
    <row r="333" spans="1:87">
      <c r="A333">
        <f t="shared" ref="A333:F333" si="634">A39</f>
        <v>-7.0027777777777782</v>
      </c>
      <c r="B333">
        <f t="shared" si="634"/>
        <v>111.315</v>
      </c>
      <c r="C333">
        <f t="shared" si="634"/>
        <v>7</v>
      </c>
      <c r="D333">
        <f t="shared" si="634"/>
        <v>2014</v>
      </c>
      <c r="E333">
        <f t="shared" si="634"/>
        <v>3</v>
      </c>
      <c r="F333">
        <f t="shared" si="634"/>
        <v>29</v>
      </c>
      <c r="G333">
        <f t="shared" si="494"/>
        <v>-0.12222152900771403</v>
      </c>
      <c r="H333">
        <f t="shared" ref="H333:J333" si="635">H39</f>
        <v>7</v>
      </c>
      <c r="I333">
        <f t="shared" si="635"/>
        <v>0</v>
      </c>
      <c r="J333">
        <f t="shared" si="635"/>
        <v>7</v>
      </c>
      <c r="L333">
        <f t="shared" ref="L333:M333" si="636">L39</f>
        <v>20</v>
      </c>
      <c r="M333">
        <f t="shared" si="636"/>
        <v>-13</v>
      </c>
      <c r="N333">
        <f t="shared" si="497"/>
        <v>2456745.5</v>
      </c>
      <c r="O333">
        <f t="shared" si="498"/>
        <v>7.9449039617955674E-4</v>
      </c>
      <c r="P333">
        <f t="shared" si="499"/>
        <v>2456745.5007944903</v>
      </c>
      <c r="Q333">
        <f t="shared" si="500"/>
        <v>0.14238195193676478</v>
      </c>
      <c r="R333">
        <f t="shared" si="501"/>
        <v>240.67971103316654</v>
      </c>
      <c r="S333">
        <f t="shared" si="502"/>
        <v>39.457582597475266</v>
      </c>
      <c r="T333">
        <f t="shared" si="503"/>
        <v>4.2006534002772797</v>
      </c>
      <c r="U333">
        <f t="shared" si="504"/>
        <v>0.68866473120355975</v>
      </c>
      <c r="V333">
        <f t="shared" si="505"/>
        <v>209.65408671712186</v>
      </c>
      <c r="W333">
        <f t="shared" si="506"/>
        <v>3.659154103475486</v>
      </c>
      <c r="X333">
        <f t="shared" si="507"/>
        <v>6.325761444571981</v>
      </c>
      <c r="Y333">
        <f t="shared" si="508"/>
        <v>0.11040536490349386</v>
      </c>
      <c r="Z333">
        <f t="shared" si="509"/>
        <v>83.141006869192097</v>
      </c>
      <c r="AA333">
        <f t="shared" si="510"/>
        <v>1.4510843132906246</v>
      </c>
      <c r="AB333">
        <f t="shared" si="511"/>
        <v>14718.100590100914</v>
      </c>
      <c r="AC333">
        <f t="shared" si="512"/>
        <v>106.28286559755885</v>
      </c>
      <c r="AD333">
        <f t="shared" si="513"/>
        <v>2121.353184244746</v>
      </c>
      <c r="AE333">
        <f t="shared" si="514"/>
        <v>-663.87431194622923</v>
      </c>
      <c r="AF333">
        <f t="shared" si="515"/>
        <v>-258.61212166632976</v>
      </c>
      <c r="AG333">
        <f t="shared" si="516"/>
        <v>4216.6756602919841</v>
      </c>
      <c r="AH333">
        <f t="shared" si="517"/>
        <v>20239.925866622641</v>
      </c>
      <c r="AI333">
        <f t="shared" si="518"/>
        <v>5.6222016296174004</v>
      </c>
      <c r="AJ333">
        <f t="shared" si="519"/>
        <v>246.30191266278393</v>
      </c>
      <c r="AK333">
        <f t="shared" si="520"/>
        <v>4.298779329925094</v>
      </c>
      <c r="AL333">
        <f t="shared" si="521"/>
        <v>246</v>
      </c>
      <c r="AM333">
        <f t="shared" si="522"/>
        <v>18</v>
      </c>
      <c r="AN333">
        <f t="shared" si="523"/>
        <v>6</v>
      </c>
      <c r="AP333">
        <f t="shared" si="524"/>
        <v>3.2176273370676185</v>
      </c>
      <c r="AQ333">
        <f t="shared" si="525"/>
        <v>5.6158191134007329E-2</v>
      </c>
      <c r="AR333" t="str">
        <f t="shared" si="526"/>
        <v>POSITIF</v>
      </c>
      <c r="AS333">
        <f t="shared" si="527"/>
        <v>3</v>
      </c>
      <c r="AT333">
        <f t="shared" si="528"/>
        <v>13</v>
      </c>
      <c r="AU333">
        <f t="shared" si="529"/>
        <v>3</v>
      </c>
      <c r="AV333">
        <f t="shared" si="530"/>
        <v>0.99161683696169789</v>
      </c>
      <c r="AW333" s="4">
        <f t="shared" si="531"/>
        <v>4.1317368206737412E-2</v>
      </c>
      <c r="AX333">
        <f t="shared" si="532"/>
        <v>1.7306978723193433E-2</v>
      </c>
      <c r="AY333">
        <f t="shared" si="533"/>
        <v>0.27019615909804562</v>
      </c>
      <c r="AZ333" s="4">
        <f t="shared" si="534"/>
        <v>1.12581732957519E-2</v>
      </c>
      <c r="BA333">
        <f t="shared" si="535"/>
        <v>368540.25853611983</v>
      </c>
      <c r="BB333" t="s">
        <v>191</v>
      </c>
      <c r="BC333">
        <f t="shared" si="536"/>
        <v>1.6702619958018656E-2</v>
      </c>
      <c r="BD333">
        <f t="shared" si="537"/>
        <v>209.65842398952603</v>
      </c>
      <c r="BE333">
        <f t="shared" si="538"/>
        <v>23.437439550892083</v>
      </c>
      <c r="BF333">
        <f t="shared" si="539"/>
        <v>-2.0663609792244083E-3</v>
      </c>
      <c r="BG333">
        <f t="shared" si="540"/>
        <v>23.435373189912859</v>
      </c>
      <c r="BH333" s="19">
        <f t="shared" si="541"/>
        <v>0.14238195193676478</v>
      </c>
      <c r="BI333">
        <f t="shared" si="542"/>
        <v>12.421456654028345</v>
      </c>
      <c r="BJ333">
        <f t="shared" si="543"/>
        <v>19.842456654028346</v>
      </c>
      <c r="BK333">
        <f t="shared" si="544"/>
        <v>49.286621864187495</v>
      </c>
      <c r="BL333">
        <f t="shared" si="545"/>
        <v>0.86021382871549734</v>
      </c>
      <c r="BM333">
        <f t="shared" si="546"/>
        <v>248.35022794623771</v>
      </c>
      <c r="BN333">
        <f t="shared" si="547"/>
        <v>16.556681863082513</v>
      </c>
      <c r="BO333">
        <f t="shared" si="548"/>
        <v>16</v>
      </c>
      <c r="BP333">
        <f t="shared" si="549"/>
        <v>33</v>
      </c>
      <c r="BQ333">
        <f t="shared" si="550"/>
        <v>24</v>
      </c>
      <c r="BR333">
        <f t="shared" si="551"/>
        <v>-18.186124946960597</v>
      </c>
      <c r="BS333" t="str">
        <f t="shared" si="552"/>
        <v>NEGATIF</v>
      </c>
      <c r="BT333">
        <f t="shared" si="553"/>
        <v>-0.31740775850354153</v>
      </c>
      <c r="BU333">
        <f t="shared" si="554"/>
        <v>18</v>
      </c>
      <c r="BV333">
        <f t="shared" si="555"/>
        <v>-2172</v>
      </c>
      <c r="BW333">
        <f t="shared" si="556"/>
        <v>49</v>
      </c>
      <c r="BX333" t="str">
        <f t="shared" si="557"/>
        <v>NEGATIF</v>
      </c>
      <c r="BY333">
        <f t="shared" si="558"/>
        <v>71.982413445371492</v>
      </c>
      <c r="BZ333">
        <f t="shared" si="559"/>
        <v>251.98241344537149</v>
      </c>
      <c r="CA333">
        <f t="shared" si="560"/>
        <v>40.777327098335995</v>
      </c>
      <c r="CB333" t="str">
        <f t="shared" si="567"/>
        <v>POSITIF</v>
      </c>
      <c r="CC333">
        <f t="shared" si="568"/>
        <v>40</v>
      </c>
      <c r="CD333">
        <f t="shared" si="569"/>
        <v>46</v>
      </c>
      <c r="CE333">
        <f t="shared" si="570"/>
        <v>38</v>
      </c>
      <c r="CG333">
        <f t="shared" si="561"/>
        <v>4.3345291757402826</v>
      </c>
      <c r="CH333">
        <f t="shared" si="562"/>
        <v>0.40902442359758573</v>
      </c>
      <c r="CI333">
        <f t="shared" si="563"/>
        <v>0.40906048840020792</v>
      </c>
    </row>
    <row r="334" spans="1:87">
      <c r="A334">
        <f t="shared" ref="A334:F334" si="637">A40</f>
        <v>-7.0027777777777782</v>
      </c>
      <c r="B334">
        <f t="shared" si="637"/>
        <v>111.315</v>
      </c>
      <c r="C334">
        <f t="shared" si="637"/>
        <v>7</v>
      </c>
      <c r="D334">
        <f t="shared" si="637"/>
        <v>2014</v>
      </c>
      <c r="E334">
        <f t="shared" si="637"/>
        <v>3</v>
      </c>
      <c r="F334">
        <f t="shared" si="637"/>
        <v>29</v>
      </c>
      <c r="G334">
        <f t="shared" si="494"/>
        <v>-0.12222152900771403</v>
      </c>
      <c r="H334">
        <f t="shared" ref="H334:J334" si="638">H40</f>
        <v>7</v>
      </c>
      <c r="I334">
        <f t="shared" si="638"/>
        <v>15</v>
      </c>
      <c r="J334">
        <f t="shared" si="638"/>
        <v>7.25</v>
      </c>
      <c r="L334">
        <f t="shared" ref="L334:M334" si="639">L40</f>
        <v>20</v>
      </c>
      <c r="M334">
        <f t="shared" si="639"/>
        <v>-13</v>
      </c>
      <c r="N334">
        <f t="shared" si="497"/>
        <v>2456745.510416667</v>
      </c>
      <c r="O334">
        <f t="shared" si="498"/>
        <v>7.9449039617955674E-4</v>
      </c>
      <c r="P334">
        <f t="shared" si="499"/>
        <v>2456745.5112111573</v>
      </c>
      <c r="Q334">
        <f t="shared" si="500"/>
        <v>0.1423822371295636</v>
      </c>
      <c r="R334">
        <f t="shared" si="501"/>
        <v>240.67971103316654</v>
      </c>
      <c r="S334">
        <f t="shared" si="502"/>
        <v>39.593676272808807</v>
      </c>
      <c r="T334">
        <f t="shared" si="503"/>
        <v>4.2006534002772797</v>
      </c>
      <c r="U334">
        <f t="shared" si="504"/>
        <v>0.69104001392927028</v>
      </c>
      <c r="V334">
        <f t="shared" si="505"/>
        <v>209.65353511375156</v>
      </c>
      <c r="W334">
        <f t="shared" si="506"/>
        <v>3.6591444761805092</v>
      </c>
      <c r="X334">
        <f t="shared" si="507"/>
        <v>6.3360286046427063</v>
      </c>
      <c r="Y334">
        <f t="shared" si="508"/>
        <v>0.11058456065155731</v>
      </c>
      <c r="Z334">
        <f t="shared" si="509"/>
        <v>83.151273539016984</v>
      </c>
      <c r="AA334">
        <f t="shared" si="510"/>
        <v>1.451263500482284</v>
      </c>
      <c r="AB334">
        <f t="shared" si="511"/>
        <v>14759.580468187809</v>
      </c>
      <c r="AC334">
        <f t="shared" si="512"/>
        <v>105.60175014181279</v>
      </c>
      <c r="AD334">
        <f t="shared" si="513"/>
        <v>2142.604464359189</v>
      </c>
      <c r="AE334">
        <f t="shared" si="514"/>
        <v>-664.60035458741174</v>
      </c>
      <c r="AF334">
        <f t="shared" si="515"/>
        <v>-259.55715424506275</v>
      </c>
      <c r="AG334">
        <f t="shared" si="516"/>
        <v>4211.6135550162253</v>
      </c>
      <c r="AH334">
        <f t="shared" si="517"/>
        <v>20295.242728872563</v>
      </c>
      <c r="AI334">
        <f t="shared" si="518"/>
        <v>5.6375674246868233</v>
      </c>
      <c r="AJ334">
        <f t="shared" si="519"/>
        <v>246.31727845785338</v>
      </c>
      <c r="AK334">
        <f t="shared" si="520"/>
        <v>4.2990475136412423</v>
      </c>
      <c r="AL334">
        <f t="shared" si="521"/>
        <v>246</v>
      </c>
      <c r="AM334">
        <f t="shared" si="522"/>
        <v>19</v>
      </c>
      <c r="AN334">
        <f t="shared" si="523"/>
        <v>2</v>
      </c>
      <c r="AP334">
        <f t="shared" si="524"/>
        <v>3.2229841729477751</v>
      </c>
      <c r="AQ334">
        <f t="shared" si="525"/>
        <v>5.6251685557605034E-2</v>
      </c>
      <c r="AR334" t="str">
        <f t="shared" si="526"/>
        <v>POSITIF</v>
      </c>
      <c r="AS334">
        <f t="shared" si="527"/>
        <v>3</v>
      </c>
      <c r="AT334">
        <f t="shared" si="528"/>
        <v>13</v>
      </c>
      <c r="AU334">
        <f t="shared" si="529"/>
        <v>22</v>
      </c>
      <c r="AV334">
        <f t="shared" si="530"/>
        <v>0.9915512436735161</v>
      </c>
      <c r="AW334" s="4">
        <f t="shared" si="531"/>
        <v>4.1314635153063169E-2</v>
      </c>
      <c r="AX334">
        <f t="shared" si="532"/>
        <v>1.7305833904347451E-2</v>
      </c>
      <c r="AY334">
        <f t="shared" si="533"/>
        <v>0.27017828786409054</v>
      </c>
      <c r="AZ334" s="4">
        <f t="shared" si="534"/>
        <v>1.1257428661003772E-2</v>
      </c>
      <c r="BA334">
        <f t="shared" si="535"/>
        <v>368564.63584790163</v>
      </c>
      <c r="BB334" t="s">
        <v>191</v>
      </c>
      <c r="BC334">
        <f t="shared" si="536"/>
        <v>1.670261994604056E-2</v>
      </c>
      <c r="BD334">
        <f t="shared" si="537"/>
        <v>209.65787238779271</v>
      </c>
      <c r="BE334">
        <f t="shared" si="538"/>
        <v>23.437439547183384</v>
      </c>
      <c r="BF334">
        <f t="shared" si="539"/>
        <v>-2.0663855901283897E-3</v>
      </c>
      <c r="BG334">
        <f t="shared" si="540"/>
        <v>23.435373161593255</v>
      </c>
      <c r="BH334" s="19">
        <f t="shared" si="541"/>
        <v>0.1423822371295636</v>
      </c>
      <c r="BI334">
        <f t="shared" si="542"/>
        <v>12.672141128576671</v>
      </c>
      <c r="BJ334">
        <f t="shared" si="543"/>
        <v>20.093141128576672</v>
      </c>
      <c r="BK334">
        <f t="shared" si="544"/>
        <v>53.032965684481042</v>
      </c>
      <c r="BL334">
        <f t="shared" si="545"/>
        <v>0.92559986329136246</v>
      </c>
      <c r="BM334">
        <f t="shared" si="546"/>
        <v>248.36415124416902</v>
      </c>
      <c r="BN334">
        <f t="shared" si="547"/>
        <v>16.557610082944603</v>
      </c>
      <c r="BO334">
        <f t="shared" si="548"/>
        <v>16</v>
      </c>
      <c r="BP334">
        <f t="shared" si="549"/>
        <v>33</v>
      </c>
      <c r="BQ334">
        <f t="shared" si="550"/>
        <v>27</v>
      </c>
      <c r="BR334">
        <f t="shared" si="551"/>
        <v>-18.183424853478986</v>
      </c>
      <c r="BS334" t="str">
        <f t="shared" si="552"/>
        <v>NEGATIF</v>
      </c>
      <c r="BT334">
        <f t="shared" si="553"/>
        <v>-0.31736063298217582</v>
      </c>
      <c r="BU334">
        <f t="shared" si="554"/>
        <v>18</v>
      </c>
      <c r="BV334">
        <f t="shared" si="555"/>
        <v>-2172</v>
      </c>
      <c r="BW334">
        <f t="shared" si="556"/>
        <v>59</v>
      </c>
      <c r="BX334" t="str">
        <f t="shared" si="557"/>
        <v>NEGATIF</v>
      </c>
      <c r="BY334">
        <f t="shared" si="558"/>
        <v>72.449214677454847</v>
      </c>
      <c r="BZ334">
        <f t="shared" si="559"/>
        <v>252.44921467745485</v>
      </c>
      <c r="CA334">
        <f t="shared" si="560"/>
        <v>37.236670126933603</v>
      </c>
      <c r="CB334" t="str">
        <f t="shared" si="567"/>
        <v>POSITIF</v>
      </c>
      <c r="CC334">
        <f t="shared" si="568"/>
        <v>37</v>
      </c>
      <c r="CD334">
        <f t="shared" si="569"/>
        <v>14</v>
      </c>
      <c r="CE334">
        <f t="shared" si="570"/>
        <v>12</v>
      </c>
      <c r="CG334">
        <f t="shared" si="561"/>
        <v>4.3347721831319204</v>
      </c>
      <c r="CH334">
        <f t="shared" si="562"/>
        <v>0.40902442310331538</v>
      </c>
      <c r="CI334">
        <f t="shared" si="563"/>
        <v>0.40906048833547892</v>
      </c>
    </row>
    <row r="335" spans="1:87">
      <c r="A335">
        <f t="shared" ref="A335:F335" si="640">A41</f>
        <v>-7.0027777777777782</v>
      </c>
      <c r="B335">
        <f t="shared" si="640"/>
        <v>111.315</v>
      </c>
      <c r="C335">
        <f t="shared" si="640"/>
        <v>7</v>
      </c>
      <c r="D335">
        <f t="shared" si="640"/>
        <v>2014</v>
      </c>
      <c r="E335">
        <f t="shared" si="640"/>
        <v>3</v>
      </c>
      <c r="F335">
        <f t="shared" si="640"/>
        <v>29</v>
      </c>
      <c r="G335">
        <f t="shared" si="494"/>
        <v>-0.12222152900771403</v>
      </c>
      <c r="H335">
        <f t="shared" ref="H335:J335" si="641">H41</f>
        <v>7</v>
      </c>
      <c r="I335">
        <f t="shared" si="641"/>
        <v>30</v>
      </c>
      <c r="J335">
        <f t="shared" si="641"/>
        <v>7.5</v>
      </c>
      <c r="L335">
        <f t="shared" ref="L335:M335" si="642">L41</f>
        <v>20</v>
      </c>
      <c r="M335">
        <f t="shared" si="642"/>
        <v>-13</v>
      </c>
      <c r="N335">
        <f t="shared" si="497"/>
        <v>2456745.5208333335</v>
      </c>
      <c r="O335">
        <f t="shared" si="498"/>
        <v>7.9449039617955674E-4</v>
      </c>
      <c r="P335">
        <f t="shared" si="499"/>
        <v>2456745.5216278238</v>
      </c>
      <c r="Q335">
        <f t="shared" si="500"/>
        <v>0.14238252232234969</v>
      </c>
      <c r="R335">
        <f t="shared" si="501"/>
        <v>240.67971103316654</v>
      </c>
      <c r="S335">
        <f t="shared" si="502"/>
        <v>39.729769942074199</v>
      </c>
      <c r="T335">
        <f t="shared" si="503"/>
        <v>4.2006534002772797</v>
      </c>
      <c r="U335">
        <f t="shared" si="504"/>
        <v>0.69341529654907164</v>
      </c>
      <c r="V335">
        <f t="shared" si="505"/>
        <v>209.65298351040593</v>
      </c>
      <c r="W335">
        <f t="shared" si="506"/>
        <v>3.6591348488859627</v>
      </c>
      <c r="X335">
        <f t="shared" si="507"/>
        <v>6.3462957642550464</v>
      </c>
      <c r="Y335">
        <f t="shared" si="508"/>
        <v>0.11076375639162042</v>
      </c>
      <c r="Z335">
        <f t="shared" si="509"/>
        <v>83.161540208382576</v>
      </c>
      <c r="AA335">
        <f t="shared" si="510"/>
        <v>1.4514426876659272</v>
      </c>
      <c r="AB335">
        <f t="shared" si="511"/>
        <v>14800.978934516688</v>
      </c>
      <c r="AC335">
        <f t="shared" si="512"/>
        <v>104.9095028513016</v>
      </c>
      <c r="AD335">
        <f t="shared" si="513"/>
        <v>2162.9523283666481</v>
      </c>
      <c r="AE335">
        <f t="shared" si="514"/>
        <v>-665.25634594187727</v>
      </c>
      <c r="AF335">
        <f t="shared" si="515"/>
        <v>-260.50491147013344</v>
      </c>
      <c r="AG335">
        <f t="shared" si="516"/>
        <v>4206.5205240949999</v>
      </c>
      <c r="AH335">
        <f t="shared" si="517"/>
        <v>20349.600032417628</v>
      </c>
      <c r="AI335">
        <f t="shared" si="518"/>
        <v>5.6526666756715631</v>
      </c>
      <c r="AJ335">
        <f t="shared" si="519"/>
        <v>246.3323777088381</v>
      </c>
      <c r="AK335">
        <f t="shared" si="520"/>
        <v>4.2993110452855108</v>
      </c>
      <c r="AL335">
        <f t="shared" si="521"/>
        <v>246</v>
      </c>
      <c r="AM335">
        <f t="shared" si="522"/>
        <v>19</v>
      </c>
      <c r="AN335">
        <f t="shared" si="523"/>
        <v>56</v>
      </c>
      <c r="AP335">
        <f t="shared" si="524"/>
        <v>3.2212459782207969</v>
      </c>
      <c r="AQ335">
        <f t="shared" si="525"/>
        <v>5.6221348336578457E-2</v>
      </c>
      <c r="AR335" t="str">
        <f t="shared" si="526"/>
        <v>POSITIF</v>
      </c>
      <c r="AS335">
        <f t="shared" si="527"/>
        <v>3</v>
      </c>
      <c r="AT335">
        <f t="shared" si="528"/>
        <v>13</v>
      </c>
      <c r="AU335">
        <f t="shared" si="529"/>
        <v>16</v>
      </c>
      <c r="AV335">
        <f t="shared" si="530"/>
        <v>0.99148539081257603</v>
      </c>
      <c r="AW335" s="4">
        <f t="shared" si="531"/>
        <v>4.1311891283857337E-2</v>
      </c>
      <c r="AX335">
        <f t="shared" si="532"/>
        <v>1.7304684555102187E-2</v>
      </c>
      <c r="AY335">
        <f t="shared" si="533"/>
        <v>0.27016034590785193</v>
      </c>
      <c r="AZ335" s="4">
        <f t="shared" si="534"/>
        <v>1.1256681079493831E-2</v>
      </c>
      <c r="BA335">
        <f t="shared" si="535"/>
        <v>368589.11287295533</v>
      </c>
      <c r="BB335" t="s">
        <v>191</v>
      </c>
      <c r="BC335">
        <f t="shared" si="536"/>
        <v>1.6702619934062461E-2</v>
      </c>
      <c r="BD335">
        <f t="shared" si="537"/>
        <v>209.65732078608406</v>
      </c>
      <c r="BE335">
        <f t="shared" si="538"/>
        <v>23.437439543474692</v>
      </c>
      <c r="BF335">
        <f t="shared" si="539"/>
        <v>-2.066410220667093E-3</v>
      </c>
      <c r="BG335">
        <f t="shared" si="540"/>
        <v>23.435373133254025</v>
      </c>
      <c r="BH335" s="19">
        <f t="shared" si="541"/>
        <v>0.14238252232234969</v>
      </c>
      <c r="BI335">
        <f t="shared" si="542"/>
        <v>12.922825591887037</v>
      </c>
      <c r="BJ335">
        <f t="shared" si="543"/>
        <v>20.343825591887036</v>
      </c>
      <c r="BK335">
        <f t="shared" si="544"/>
        <v>56.779550656495417</v>
      </c>
      <c r="BL335">
        <f t="shared" si="545"/>
        <v>0.99099010675875288</v>
      </c>
      <c r="BM335">
        <f t="shared" si="546"/>
        <v>248.37783322181014</v>
      </c>
      <c r="BN335">
        <f t="shared" si="547"/>
        <v>16.558522214787342</v>
      </c>
      <c r="BO335">
        <f t="shared" si="548"/>
        <v>16</v>
      </c>
      <c r="BP335">
        <f t="shared" si="549"/>
        <v>33</v>
      </c>
      <c r="BQ335">
        <f t="shared" si="550"/>
        <v>30</v>
      </c>
      <c r="BR335">
        <f t="shared" si="551"/>
        <v>-18.187672444922512</v>
      </c>
      <c r="BS335" t="str">
        <f t="shared" si="552"/>
        <v>NEGATIF</v>
      </c>
      <c r="BT335">
        <f t="shared" si="553"/>
        <v>-0.31743476743814486</v>
      </c>
      <c r="BU335">
        <f t="shared" si="554"/>
        <v>18</v>
      </c>
      <c r="BV335">
        <f t="shared" si="555"/>
        <v>-2172</v>
      </c>
      <c r="BW335">
        <f t="shared" si="556"/>
        <v>44</v>
      </c>
      <c r="BX335" t="str">
        <f t="shared" si="557"/>
        <v>NEGATIF</v>
      </c>
      <c r="BY335">
        <f t="shared" si="558"/>
        <v>72.778829175746978</v>
      </c>
      <c r="BZ335">
        <f t="shared" si="559"/>
        <v>252.77882917574698</v>
      </c>
      <c r="CA335">
        <f t="shared" si="560"/>
        <v>33.687414453916595</v>
      </c>
      <c r="CB335" t="str">
        <f t="shared" si="567"/>
        <v>POSITIF</v>
      </c>
      <c r="CC335">
        <f t="shared" si="568"/>
        <v>33</v>
      </c>
      <c r="CD335">
        <f t="shared" si="569"/>
        <v>41</v>
      </c>
      <c r="CE335">
        <f t="shared" si="570"/>
        <v>14</v>
      </c>
      <c r="CG335">
        <f t="shared" si="561"/>
        <v>4.335010978689942</v>
      </c>
      <c r="CH335">
        <f t="shared" si="562"/>
        <v>0.40902442260870253</v>
      </c>
      <c r="CI335">
        <f t="shared" si="563"/>
        <v>0.40906048827075003</v>
      </c>
    </row>
    <row r="336" spans="1:87">
      <c r="A336">
        <f t="shared" ref="A336:F336" si="643">A42</f>
        <v>-7.0027777777777782</v>
      </c>
      <c r="B336">
        <f t="shared" si="643"/>
        <v>111.315</v>
      </c>
      <c r="C336">
        <f t="shared" si="643"/>
        <v>7</v>
      </c>
      <c r="D336">
        <f t="shared" si="643"/>
        <v>2014</v>
      </c>
      <c r="E336">
        <f t="shared" si="643"/>
        <v>3</v>
      </c>
      <c r="F336">
        <f t="shared" si="643"/>
        <v>29</v>
      </c>
      <c r="G336">
        <f t="shared" si="494"/>
        <v>-0.12222152900771403</v>
      </c>
      <c r="H336">
        <f t="shared" ref="H336:J336" si="644">H42</f>
        <v>7</v>
      </c>
      <c r="I336">
        <f t="shared" si="644"/>
        <v>45</v>
      </c>
      <c r="J336">
        <f t="shared" si="644"/>
        <v>7.75</v>
      </c>
      <c r="L336">
        <f t="shared" ref="L336:M336" si="645">L42</f>
        <v>20</v>
      </c>
      <c r="M336">
        <f t="shared" si="645"/>
        <v>-13</v>
      </c>
      <c r="N336">
        <f t="shared" si="497"/>
        <v>2456745.53125</v>
      </c>
      <c r="O336">
        <f t="shared" si="498"/>
        <v>7.9449039617955674E-4</v>
      </c>
      <c r="P336">
        <f t="shared" si="499"/>
        <v>2456745.5320444903</v>
      </c>
      <c r="Q336">
        <f t="shared" si="500"/>
        <v>0.14238280751513577</v>
      </c>
      <c r="R336">
        <f t="shared" si="501"/>
        <v>240.67971103316654</v>
      </c>
      <c r="S336">
        <f t="shared" si="502"/>
        <v>39.865863611339591</v>
      </c>
      <c r="T336">
        <f t="shared" si="503"/>
        <v>4.2006534002772797</v>
      </c>
      <c r="U336">
        <f t="shared" si="504"/>
        <v>0.69579057916887288</v>
      </c>
      <c r="V336">
        <f t="shared" si="505"/>
        <v>209.65243190706025</v>
      </c>
      <c r="W336">
        <f t="shared" si="506"/>
        <v>3.6591252215914158</v>
      </c>
      <c r="X336">
        <f t="shared" si="507"/>
        <v>6.3565629238673864</v>
      </c>
      <c r="Y336">
        <f t="shared" si="508"/>
        <v>0.11094295213168354</v>
      </c>
      <c r="Z336">
        <f t="shared" si="509"/>
        <v>83.171806877748168</v>
      </c>
      <c r="AA336">
        <f t="shared" si="510"/>
        <v>1.4516218748495704</v>
      </c>
      <c r="AB336">
        <f t="shared" si="511"/>
        <v>14842.295757370171</v>
      </c>
      <c r="AC336">
        <f t="shared" si="512"/>
        <v>104.20619666817292</v>
      </c>
      <c r="AD336">
        <f t="shared" si="513"/>
        <v>2182.3881976923585</v>
      </c>
      <c r="AE336">
        <f t="shared" si="514"/>
        <v>-665.84221689983883</v>
      </c>
      <c r="AF336">
        <f t="shared" si="515"/>
        <v>-261.455368742887</v>
      </c>
      <c r="AG336">
        <f t="shared" si="516"/>
        <v>4201.3966050238105</v>
      </c>
      <c r="AH336">
        <f t="shared" si="517"/>
        <v>20402.989171111785</v>
      </c>
      <c r="AI336">
        <f t="shared" si="518"/>
        <v>5.6674969919754963</v>
      </c>
      <c r="AJ336">
        <f t="shared" si="519"/>
        <v>246.34720802514204</v>
      </c>
      <c r="AK336">
        <f t="shared" si="520"/>
        <v>4.2995698831341267</v>
      </c>
      <c r="AL336">
        <f t="shared" si="521"/>
        <v>246</v>
      </c>
      <c r="AM336">
        <f t="shared" si="522"/>
        <v>20</v>
      </c>
      <c r="AN336">
        <f t="shared" si="523"/>
        <v>49</v>
      </c>
      <c r="AP336">
        <f t="shared" si="524"/>
        <v>3.2284106069433482</v>
      </c>
      <c r="AQ336">
        <f t="shared" si="525"/>
        <v>5.6346394697469937E-2</v>
      </c>
      <c r="AR336" t="str">
        <f t="shared" si="526"/>
        <v>POSITIF</v>
      </c>
      <c r="AS336">
        <f t="shared" si="527"/>
        <v>3</v>
      </c>
      <c r="AT336">
        <f t="shared" si="528"/>
        <v>13</v>
      </c>
      <c r="AU336">
        <f t="shared" si="529"/>
        <v>42</v>
      </c>
      <c r="AV336">
        <f t="shared" si="530"/>
        <v>0.99141927893601889</v>
      </c>
      <c r="AW336" s="4">
        <f t="shared" si="531"/>
        <v>4.1309136622334118E-2</v>
      </c>
      <c r="AX336">
        <f t="shared" si="532"/>
        <v>1.7303530685181593E-2</v>
      </c>
      <c r="AY336">
        <f t="shared" si="533"/>
        <v>0.27014233338112204</v>
      </c>
      <c r="AZ336" s="4">
        <f t="shared" si="534"/>
        <v>1.1255930557546751E-2</v>
      </c>
      <c r="BA336">
        <f t="shared" si="535"/>
        <v>368613.68944325147</v>
      </c>
      <c r="BB336" t="s">
        <v>191</v>
      </c>
      <c r="BC336">
        <f t="shared" si="536"/>
        <v>1.6702619922084366E-2</v>
      </c>
      <c r="BD336">
        <f t="shared" si="537"/>
        <v>209.65676918437541</v>
      </c>
      <c r="BE336">
        <f t="shared" si="538"/>
        <v>23.437439539765997</v>
      </c>
      <c r="BF336">
        <f t="shared" si="539"/>
        <v>-2.0664348708400167E-3</v>
      </c>
      <c r="BG336">
        <f t="shared" si="540"/>
        <v>23.435373104895156</v>
      </c>
      <c r="BH336" s="19">
        <f t="shared" si="541"/>
        <v>0.14238280751513577</v>
      </c>
      <c r="BI336">
        <f t="shared" si="542"/>
        <v>13.173510055197402</v>
      </c>
      <c r="BJ336">
        <f t="shared" si="543"/>
        <v>20.594510055197404</v>
      </c>
      <c r="BK336">
        <f t="shared" si="544"/>
        <v>60.526379125703507</v>
      </c>
      <c r="BL336">
        <f t="shared" si="545"/>
        <v>1.056384600053893</v>
      </c>
      <c r="BM336">
        <f t="shared" si="546"/>
        <v>248.39127170225754</v>
      </c>
      <c r="BN336">
        <f t="shared" si="547"/>
        <v>16.559418113483837</v>
      </c>
      <c r="BO336">
        <f t="shared" si="548"/>
        <v>16</v>
      </c>
      <c r="BP336">
        <f t="shared" si="549"/>
        <v>33</v>
      </c>
      <c r="BQ336">
        <f t="shared" si="550"/>
        <v>33</v>
      </c>
      <c r="BR336">
        <f t="shared" si="551"/>
        <v>-18.183097148599845</v>
      </c>
      <c r="BS336" t="str">
        <f t="shared" si="552"/>
        <v>NEGATIF</v>
      </c>
      <c r="BT336">
        <f t="shared" si="553"/>
        <v>-0.31735491345305994</v>
      </c>
      <c r="BU336">
        <f t="shared" si="554"/>
        <v>18</v>
      </c>
      <c r="BV336">
        <f t="shared" si="555"/>
        <v>-2171</v>
      </c>
      <c r="BW336">
        <f t="shared" si="556"/>
        <v>0</v>
      </c>
      <c r="BX336" t="str">
        <f t="shared" si="557"/>
        <v>NEGATIF</v>
      </c>
      <c r="BY336">
        <f t="shared" si="558"/>
        <v>73.008649261534245</v>
      </c>
      <c r="BZ336">
        <f t="shared" si="559"/>
        <v>253.00864926153423</v>
      </c>
      <c r="CA336">
        <f t="shared" si="560"/>
        <v>30.133138926613327</v>
      </c>
      <c r="CB336" t="str">
        <f t="shared" si="567"/>
        <v>POSITIF</v>
      </c>
      <c r="CC336">
        <f t="shared" si="568"/>
        <v>30</v>
      </c>
      <c r="CD336">
        <f t="shared" si="569"/>
        <v>7</v>
      </c>
      <c r="CE336">
        <f t="shared" si="570"/>
        <v>59</v>
      </c>
      <c r="CG336">
        <f t="shared" si="561"/>
        <v>4.3352455244202144</v>
      </c>
      <c r="CH336">
        <f t="shared" si="562"/>
        <v>0.4090244221137469</v>
      </c>
      <c r="CI336">
        <f t="shared" si="563"/>
        <v>0.40906048820602109</v>
      </c>
    </row>
    <row r="337" spans="1:87">
      <c r="A337">
        <f t="shared" ref="A337:F337" si="646">A43</f>
        <v>-7.0027777777777782</v>
      </c>
      <c r="B337">
        <f t="shared" si="646"/>
        <v>111.315</v>
      </c>
      <c r="C337">
        <f t="shared" si="646"/>
        <v>7</v>
      </c>
      <c r="D337">
        <f t="shared" si="646"/>
        <v>2014</v>
      </c>
      <c r="E337">
        <f t="shared" si="646"/>
        <v>3</v>
      </c>
      <c r="F337">
        <f t="shared" si="646"/>
        <v>29</v>
      </c>
      <c r="G337">
        <f t="shared" si="494"/>
        <v>-0.12222152900771403</v>
      </c>
      <c r="H337">
        <f t="shared" ref="H337:J337" si="647">H43</f>
        <v>8</v>
      </c>
      <c r="I337">
        <f t="shared" si="647"/>
        <v>0</v>
      </c>
      <c r="J337">
        <f t="shared" si="647"/>
        <v>8</v>
      </c>
      <c r="L337">
        <f t="shared" ref="L337:M337" si="648">L43</f>
        <v>20</v>
      </c>
      <c r="M337">
        <f t="shared" si="648"/>
        <v>-13</v>
      </c>
      <c r="N337">
        <f t="shared" si="497"/>
        <v>2456745.541666667</v>
      </c>
      <c r="O337">
        <f t="shared" si="498"/>
        <v>7.9449039617955674E-4</v>
      </c>
      <c r="P337">
        <f t="shared" si="499"/>
        <v>2456745.5424611573</v>
      </c>
      <c r="Q337">
        <f t="shared" si="500"/>
        <v>0.14238309270793459</v>
      </c>
      <c r="R337">
        <f t="shared" si="501"/>
        <v>240.67971103316654</v>
      </c>
      <c r="S337">
        <f t="shared" si="502"/>
        <v>40.001957286673132</v>
      </c>
      <c r="T337">
        <f t="shared" si="503"/>
        <v>4.2006534002772797</v>
      </c>
      <c r="U337">
        <f t="shared" si="504"/>
        <v>0.69816586189458341</v>
      </c>
      <c r="V337">
        <f t="shared" si="505"/>
        <v>209.65188030368995</v>
      </c>
      <c r="W337">
        <f t="shared" si="506"/>
        <v>3.6591155942964391</v>
      </c>
      <c r="X337">
        <f t="shared" si="507"/>
        <v>6.3668300839381118</v>
      </c>
      <c r="Y337">
        <f t="shared" si="508"/>
        <v>0.11112214787974699</v>
      </c>
      <c r="Z337">
        <f t="shared" si="509"/>
        <v>83.182073547573054</v>
      </c>
      <c r="AA337">
        <f t="shared" si="510"/>
        <v>1.4518010620412298</v>
      </c>
      <c r="AB337">
        <f t="shared" si="511"/>
        <v>14883.530705476956</v>
      </c>
      <c r="AC337">
        <f t="shared" si="512"/>
        <v>103.49190569835774</v>
      </c>
      <c r="AD337">
        <f t="shared" si="513"/>
        <v>2200.9038781353138</v>
      </c>
      <c r="AE337">
        <f t="shared" si="514"/>
        <v>-666.357905729903</v>
      </c>
      <c r="AF337">
        <f t="shared" si="515"/>
        <v>-262.40850139467159</v>
      </c>
      <c r="AG337">
        <f t="shared" si="516"/>
        <v>4196.2418355233549</v>
      </c>
      <c r="AH337">
        <f t="shared" si="517"/>
        <v>20455.401917709409</v>
      </c>
      <c r="AI337">
        <f t="shared" si="518"/>
        <v>5.6820560882526134</v>
      </c>
      <c r="AJ337">
        <f t="shared" si="519"/>
        <v>246.36176712141915</v>
      </c>
      <c r="AK337">
        <f t="shared" si="520"/>
        <v>4.299823987300277</v>
      </c>
      <c r="AL337">
        <f t="shared" si="521"/>
        <v>246</v>
      </c>
      <c r="AM337">
        <f t="shared" si="522"/>
        <v>21</v>
      </c>
      <c r="AN337">
        <f t="shared" si="523"/>
        <v>42</v>
      </c>
      <c r="AP337">
        <f t="shared" si="524"/>
        <v>3.2197357772278519</v>
      </c>
      <c r="AQ337">
        <f t="shared" si="525"/>
        <v>5.6194990356884682E-2</v>
      </c>
      <c r="AR337" t="str">
        <f t="shared" si="526"/>
        <v>POSITIF</v>
      </c>
      <c r="AS337">
        <f t="shared" si="527"/>
        <v>3</v>
      </c>
      <c r="AT337">
        <f t="shared" si="528"/>
        <v>13</v>
      </c>
      <c r="AU337">
        <f t="shared" si="529"/>
        <v>11</v>
      </c>
      <c r="AV337">
        <f t="shared" si="530"/>
        <v>0.99135290860264802</v>
      </c>
      <c r="AW337" s="4">
        <f t="shared" si="531"/>
        <v>4.1306371191776999E-2</v>
      </c>
      <c r="AX337">
        <f t="shared" si="532"/>
        <v>1.7302372304338627E-2</v>
      </c>
      <c r="AY337">
        <f t="shared" si="533"/>
        <v>0.2701242504361458</v>
      </c>
      <c r="AZ337" s="4">
        <f t="shared" si="534"/>
        <v>1.1255177101506074E-2</v>
      </c>
      <c r="BA337">
        <f t="shared" si="535"/>
        <v>368638.36539019883</v>
      </c>
      <c r="BB337" t="s">
        <v>191</v>
      </c>
      <c r="BC337">
        <f t="shared" si="536"/>
        <v>1.6702619910106267E-2</v>
      </c>
      <c r="BD337">
        <f t="shared" si="537"/>
        <v>209.65621758264214</v>
      </c>
      <c r="BE337">
        <f t="shared" si="538"/>
        <v>23.437439536057301</v>
      </c>
      <c r="BF337">
        <f t="shared" si="539"/>
        <v>-2.0664595406466582E-3</v>
      </c>
      <c r="BG337">
        <f t="shared" si="540"/>
        <v>23.435373076516655</v>
      </c>
      <c r="BH337" s="19">
        <f t="shared" si="541"/>
        <v>0.14238309270793459</v>
      </c>
      <c r="BI337">
        <f t="shared" si="542"/>
        <v>13.424194529714685</v>
      </c>
      <c r="BJ337">
        <f t="shared" si="543"/>
        <v>20.845194529714686</v>
      </c>
      <c r="BK337">
        <f t="shared" si="544"/>
        <v>64.273453341665373</v>
      </c>
      <c r="BL337">
        <f t="shared" si="545"/>
        <v>1.1217833824390127</v>
      </c>
      <c r="BM337">
        <f t="shared" si="546"/>
        <v>248.40446460405491</v>
      </c>
      <c r="BN337">
        <f t="shared" si="547"/>
        <v>16.560297640270328</v>
      </c>
      <c r="BO337">
        <f t="shared" si="548"/>
        <v>16</v>
      </c>
      <c r="BP337">
        <f t="shared" si="549"/>
        <v>33</v>
      </c>
      <c r="BQ337">
        <f t="shared" si="550"/>
        <v>37</v>
      </c>
      <c r="BR337">
        <f t="shared" si="551"/>
        <v>-18.194089453327674</v>
      </c>
      <c r="BS337" t="str">
        <f t="shared" si="552"/>
        <v>NEGATIF</v>
      </c>
      <c r="BT337">
        <f t="shared" si="553"/>
        <v>-0.31754676536294307</v>
      </c>
      <c r="BU337">
        <f t="shared" si="554"/>
        <v>18</v>
      </c>
      <c r="BV337">
        <f t="shared" si="555"/>
        <v>-2172</v>
      </c>
      <c r="BW337">
        <f t="shared" si="556"/>
        <v>21</v>
      </c>
      <c r="BX337" t="str">
        <f t="shared" si="557"/>
        <v>NEGATIF</v>
      </c>
      <c r="BY337">
        <f t="shared" si="558"/>
        <v>73.123956438713208</v>
      </c>
      <c r="BZ337">
        <f t="shared" si="559"/>
        <v>253.12395643871321</v>
      </c>
      <c r="CA337">
        <f t="shared" si="560"/>
        <v>26.574780792683981</v>
      </c>
      <c r="CB337" t="str">
        <f t="shared" si="567"/>
        <v>POSITIF</v>
      </c>
      <c r="CC337">
        <f t="shared" si="568"/>
        <v>26</v>
      </c>
      <c r="CD337">
        <f t="shared" si="569"/>
        <v>34</v>
      </c>
      <c r="CE337">
        <f t="shared" si="570"/>
        <v>29</v>
      </c>
      <c r="CG337">
        <f t="shared" si="561"/>
        <v>4.3354757839944709</v>
      </c>
      <c r="CH337">
        <f t="shared" si="562"/>
        <v>0.4090244216184486</v>
      </c>
      <c r="CI337">
        <f t="shared" si="563"/>
        <v>0.40906048814129214</v>
      </c>
    </row>
    <row r="338" spans="1:87">
      <c r="A338">
        <f t="shared" ref="A338:F338" si="649">A44</f>
        <v>-7.0027777777777782</v>
      </c>
      <c r="B338">
        <f t="shared" si="649"/>
        <v>111.315</v>
      </c>
      <c r="C338">
        <f t="shared" si="649"/>
        <v>7</v>
      </c>
      <c r="D338">
        <f t="shared" si="649"/>
        <v>2014</v>
      </c>
      <c r="E338">
        <f t="shared" si="649"/>
        <v>3</v>
      </c>
      <c r="F338">
        <f t="shared" si="649"/>
        <v>29</v>
      </c>
      <c r="G338">
        <f t="shared" si="494"/>
        <v>-0.12222152900771403</v>
      </c>
      <c r="H338">
        <f t="shared" ref="H338:J338" si="650">H44</f>
        <v>8</v>
      </c>
      <c r="I338">
        <f t="shared" si="650"/>
        <v>15</v>
      </c>
      <c r="J338">
        <f t="shared" si="650"/>
        <v>8.25</v>
      </c>
      <c r="L338">
        <f t="shared" ref="L338:M338" si="651">L44</f>
        <v>20</v>
      </c>
      <c r="M338">
        <f t="shared" si="651"/>
        <v>-13</v>
      </c>
      <c r="N338">
        <f t="shared" si="497"/>
        <v>2456745.5520833335</v>
      </c>
      <c r="O338">
        <f t="shared" si="498"/>
        <v>7.9449039617955674E-4</v>
      </c>
      <c r="P338">
        <f t="shared" si="499"/>
        <v>2456745.5528778238</v>
      </c>
      <c r="Q338">
        <f t="shared" si="500"/>
        <v>0.14238337790072067</v>
      </c>
      <c r="R338">
        <f t="shared" si="501"/>
        <v>240.67971103316654</v>
      </c>
      <c r="S338">
        <f t="shared" si="502"/>
        <v>40.138050955938525</v>
      </c>
      <c r="T338">
        <f t="shared" si="503"/>
        <v>4.2006534002772797</v>
      </c>
      <c r="U338">
        <f t="shared" si="504"/>
        <v>0.70054114451438465</v>
      </c>
      <c r="V338">
        <f t="shared" si="505"/>
        <v>209.65132870034432</v>
      </c>
      <c r="W338">
        <f t="shared" si="506"/>
        <v>3.6591059670018926</v>
      </c>
      <c r="X338">
        <f t="shared" si="507"/>
        <v>6.3770972435504518</v>
      </c>
      <c r="Y338">
        <f t="shared" si="508"/>
        <v>0.1113013436198101</v>
      </c>
      <c r="Z338">
        <f t="shared" si="509"/>
        <v>83.192340216938646</v>
      </c>
      <c r="AA338">
        <f t="shared" si="510"/>
        <v>1.451980249224873</v>
      </c>
      <c r="AB338">
        <f t="shared" si="511"/>
        <v>14924.683542513738</v>
      </c>
      <c r="AC338">
        <f t="shared" si="512"/>
        <v>102.76670530164715</v>
      </c>
      <c r="AD338">
        <f t="shared" si="513"/>
        <v>2218.491561026899</v>
      </c>
      <c r="AE338">
        <f t="shared" si="514"/>
        <v>-666.80335803048422</v>
      </c>
      <c r="AF338">
        <f t="shared" si="515"/>
        <v>-263.36428455943428</v>
      </c>
      <c r="AG338">
        <f t="shared" si="516"/>
        <v>4191.0562542351281</v>
      </c>
      <c r="AH338">
        <f t="shared" si="517"/>
        <v>20506.830420487491</v>
      </c>
      <c r="AI338">
        <f t="shared" si="518"/>
        <v>5.696341783468748</v>
      </c>
      <c r="AJ338">
        <f t="shared" si="519"/>
        <v>246.37605281663528</v>
      </c>
      <c r="AK338">
        <f t="shared" si="520"/>
        <v>4.3000733197177352</v>
      </c>
      <c r="AL338">
        <f t="shared" si="521"/>
        <v>246</v>
      </c>
      <c r="AM338">
        <f t="shared" si="522"/>
        <v>22</v>
      </c>
      <c r="AN338">
        <f t="shared" si="523"/>
        <v>33</v>
      </c>
      <c r="AP338">
        <f t="shared" si="524"/>
        <v>3.22126272726587</v>
      </c>
      <c r="AQ338">
        <f t="shared" si="525"/>
        <v>5.6221640662561551E-2</v>
      </c>
      <c r="AR338" t="str">
        <f t="shared" si="526"/>
        <v>POSITIF</v>
      </c>
      <c r="AS338">
        <f t="shared" si="527"/>
        <v>3</v>
      </c>
      <c r="AT338">
        <f t="shared" si="528"/>
        <v>13</v>
      </c>
      <c r="AU338">
        <f t="shared" si="529"/>
        <v>16</v>
      </c>
      <c r="AV338">
        <f t="shared" si="530"/>
        <v>0.99128628038185029</v>
      </c>
      <c r="AW338" s="4">
        <f t="shared" si="531"/>
        <v>4.1303595015910431E-2</v>
      </c>
      <c r="AX338">
        <f t="shared" si="532"/>
        <v>1.7301209422510962E-2</v>
      </c>
      <c r="AY338">
        <f t="shared" si="533"/>
        <v>0.27010609722805173</v>
      </c>
      <c r="AZ338" s="4">
        <f t="shared" si="534"/>
        <v>1.1254420717835488E-2</v>
      </c>
      <c r="BA338">
        <f t="shared" si="535"/>
        <v>368663.14054132538</v>
      </c>
      <c r="BB338" t="s">
        <v>191</v>
      </c>
      <c r="BC338">
        <f t="shared" si="536"/>
        <v>1.6702619898128171E-2</v>
      </c>
      <c r="BD338">
        <f t="shared" si="537"/>
        <v>209.65566598093349</v>
      </c>
      <c r="BE338">
        <f t="shared" si="538"/>
        <v>23.437439532348606</v>
      </c>
      <c r="BF338">
        <f t="shared" si="539"/>
        <v>-2.0664842300832081E-3</v>
      </c>
      <c r="BG338">
        <f t="shared" si="540"/>
        <v>23.435373048118521</v>
      </c>
      <c r="BH338" s="19">
        <f t="shared" si="541"/>
        <v>0.14238337790072067</v>
      </c>
      <c r="BI338">
        <f t="shared" si="542"/>
        <v>13.674878993040572</v>
      </c>
      <c r="BJ338">
        <f t="shared" si="543"/>
        <v>21.095878993040571</v>
      </c>
      <c r="BK338">
        <f t="shared" si="544"/>
        <v>68.020774955253401</v>
      </c>
      <c r="BL338">
        <f t="shared" si="545"/>
        <v>1.1871864827272705</v>
      </c>
      <c r="BM338">
        <f t="shared" si="546"/>
        <v>248.41740994035518</v>
      </c>
      <c r="BN338">
        <f t="shared" si="547"/>
        <v>16.561160662690344</v>
      </c>
      <c r="BO338">
        <f t="shared" si="548"/>
        <v>16</v>
      </c>
      <c r="BP338">
        <f t="shared" si="549"/>
        <v>33</v>
      </c>
      <c r="BQ338">
        <f t="shared" si="550"/>
        <v>40</v>
      </c>
      <c r="BR338">
        <f t="shared" si="551"/>
        <v>-18.19497766555055</v>
      </c>
      <c r="BS338" t="str">
        <f t="shared" si="552"/>
        <v>NEGATIF</v>
      </c>
      <c r="BT338">
        <f t="shared" si="553"/>
        <v>-0.31756226759068873</v>
      </c>
      <c r="BU338">
        <f t="shared" si="554"/>
        <v>18</v>
      </c>
      <c r="BV338">
        <f t="shared" si="555"/>
        <v>-2172</v>
      </c>
      <c r="BW338">
        <f t="shared" si="556"/>
        <v>18</v>
      </c>
      <c r="BX338" t="str">
        <f t="shared" si="557"/>
        <v>NEGATIF</v>
      </c>
      <c r="BY338">
        <f t="shared" si="558"/>
        <v>73.164342852357237</v>
      </c>
      <c r="BZ338">
        <f t="shared" si="559"/>
        <v>253.16434285235724</v>
      </c>
      <c r="CA338">
        <f t="shared" si="560"/>
        <v>23.01506881869912</v>
      </c>
      <c r="CB338" t="str">
        <f t="shared" si="567"/>
        <v>POSITIF</v>
      </c>
      <c r="CC338">
        <f t="shared" si="568"/>
        <v>23</v>
      </c>
      <c r="CD338">
        <f t="shared" si="569"/>
        <v>0</v>
      </c>
      <c r="CE338">
        <f t="shared" si="570"/>
        <v>54</v>
      </c>
      <c r="CG338">
        <f t="shared" si="561"/>
        <v>4.3357017227356884</v>
      </c>
      <c r="CH338">
        <f t="shared" si="562"/>
        <v>0.40902442112280768</v>
      </c>
      <c r="CI338">
        <f t="shared" si="563"/>
        <v>0.4090604880765632</v>
      </c>
    </row>
    <row r="339" spans="1:87">
      <c r="A339">
        <f t="shared" ref="A339:F339" si="652">A45</f>
        <v>-7.0027777777777782</v>
      </c>
      <c r="B339">
        <f t="shared" si="652"/>
        <v>111.315</v>
      </c>
      <c r="C339">
        <f t="shared" si="652"/>
        <v>7</v>
      </c>
      <c r="D339">
        <f t="shared" si="652"/>
        <v>2014</v>
      </c>
      <c r="E339">
        <f t="shared" si="652"/>
        <v>3</v>
      </c>
      <c r="F339">
        <f t="shared" si="652"/>
        <v>29</v>
      </c>
      <c r="G339">
        <f t="shared" si="494"/>
        <v>-0.12222152900771403</v>
      </c>
      <c r="H339">
        <f t="shared" ref="H339:J339" si="653">H45</f>
        <v>8</v>
      </c>
      <c r="I339">
        <f t="shared" si="653"/>
        <v>30</v>
      </c>
      <c r="J339">
        <f t="shared" si="653"/>
        <v>8.5</v>
      </c>
      <c r="L339">
        <f t="shared" ref="L339:M339" si="654">L45</f>
        <v>20</v>
      </c>
      <c r="M339">
        <f t="shared" si="654"/>
        <v>-13</v>
      </c>
      <c r="N339">
        <f t="shared" si="497"/>
        <v>2456745.5625</v>
      </c>
      <c r="O339">
        <f t="shared" si="498"/>
        <v>7.9449039617955674E-4</v>
      </c>
      <c r="P339">
        <f t="shared" si="499"/>
        <v>2456745.5632944903</v>
      </c>
      <c r="Q339">
        <f t="shared" si="500"/>
        <v>0.14238366309350675</v>
      </c>
      <c r="R339">
        <f t="shared" si="501"/>
        <v>240.67971103316654</v>
      </c>
      <c r="S339">
        <f t="shared" si="502"/>
        <v>40.274144625203917</v>
      </c>
      <c r="T339">
        <f t="shared" si="503"/>
        <v>4.2006534002772797</v>
      </c>
      <c r="U339">
        <f t="shared" si="504"/>
        <v>0.70291642713418601</v>
      </c>
      <c r="V339">
        <f t="shared" si="505"/>
        <v>209.65077709699864</v>
      </c>
      <c r="W339">
        <f t="shared" si="506"/>
        <v>3.6590963397073457</v>
      </c>
      <c r="X339">
        <f t="shared" si="507"/>
        <v>6.3873644031627919</v>
      </c>
      <c r="Y339">
        <f t="shared" si="508"/>
        <v>0.11148053935987323</v>
      </c>
      <c r="Z339">
        <f t="shared" si="509"/>
        <v>83.202606886304238</v>
      </c>
      <c r="AA339">
        <f t="shared" si="510"/>
        <v>1.4521594364085162</v>
      </c>
      <c r="AB339">
        <f t="shared" si="511"/>
        <v>14965.754038138079</v>
      </c>
      <c r="AC339">
        <f t="shared" si="512"/>
        <v>102.03067189240963</v>
      </c>
      <c r="AD339">
        <f t="shared" si="513"/>
        <v>2235.1438314830707</v>
      </c>
      <c r="AE339">
        <f t="shared" si="514"/>
        <v>-667.17852687395828</v>
      </c>
      <c r="AF339">
        <f t="shared" si="515"/>
        <v>-264.32269342938434</v>
      </c>
      <c r="AG339">
        <f t="shared" si="516"/>
        <v>4185.8398993417977</v>
      </c>
      <c r="AH339">
        <f t="shared" si="517"/>
        <v>20557.267220552014</v>
      </c>
      <c r="AI339">
        <f t="shared" si="518"/>
        <v>5.7103520057088923</v>
      </c>
      <c r="AJ339">
        <f t="shared" si="519"/>
        <v>246.39006303887544</v>
      </c>
      <c r="AK339">
        <f t="shared" si="520"/>
        <v>4.3003178442247618</v>
      </c>
      <c r="AL339">
        <f t="shared" si="521"/>
        <v>246</v>
      </c>
      <c r="AM339">
        <f t="shared" si="522"/>
        <v>23</v>
      </c>
      <c r="AN339">
        <f t="shared" si="523"/>
        <v>24</v>
      </c>
      <c r="AP339">
        <f t="shared" si="524"/>
        <v>3.2218937583197484</v>
      </c>
      <c r="AQ339">
        <f t="shared" si="525"/>
        <v>5.6232654232134055E-2</v>
      </c>
      <c r="AR339" t="str">
        <f t="shared" si="526"/>
        <v>POSITIF</v>
      </c>
      <c r="AS339">
        <f t="shared" si="527"/>
        <v>3</v>
      </c>
      <c r="AT339">
        <f t="shared" si="528"/>
        <v>13</v>
      </c>
      <c r="AU339">
        <f t="shared" si="529"/>
        <v>18</v>
      </c>
      <c r="AV339">
        <f t="shared" si="530"/>
        <v>0.99121939483583321</v>
      </c>
      <c r="AW339" s="4">
        <f t="shared" si="531"/>
        <v>4.1300808118159719E-2</v>
      </c>
      <c r="AX339">
        <f t="shared" si="532"/>
        <v>1.7300042049510966E-2</v>
      </c>
      <c r="AY339">
        <f t="shared" si="533"/>
        <v>0.27008787391001232</v>
      </c>
      <c r="AZ339" s="4">
        <f t="shared" si="534"/>
        <v>1.1253661412917179E-2</v>
      </c>
      <c r="BA339">
        <f t="shared" si="535"/>
        <v>368688.01472688129</v>
      </c>
      <c r="BB339" t="s">
        <v>191</v>
      </c>
      <c r="BC339">
        <f t="shared" si="536"/>
        <v>1.6702619886150072E-2</v>
      </c>
      <c r="BD339">
        <f t="shared" si="537"/>
        <v>209.65511437922484</v>
      </c>
      <c r="BE339">
        <f t="shared" si="538"/>
        <v>23.43743952863991</v>
      </c>
      <c r="BF339">
        <f t="shared" si="539"/>
        <v>-2.0665089391491589E-3</v>
      </c>
      <c r="BG339">
        <f t="shared" si="540"/>
        <v>23.435373019700762</v>
      </c>
      <c r="BH339" s="19">
        <f t="shared" si="541"/>
        <v>0.14238366309350675</v>
      </c>
      <c r="BI339">
        <f t="shared" si="542"/>
        <v>13.925563456350938</v>
      </c>
      <c r="BJ339">
        <f t="shared" si="543"/>
        <v>21.346563456350939</v>
      </c>
      <c r="BK339">
        <f t="shared" si="544"/>
        <v>71.768346021975859</v>
      </c>
      <c r="BL339">
        <f t="shared" si="545"/>
        <v>1.2525939367940535</v>
      </c>
      <c r="BM339">
        <f t="shared" si="546"/>
        <v>248.43010582328822</v>
      </c>
      <c r="BN339">
        <f t="shared" si="547"/>
        <v>16.562007054885882</v>
      </c>
      <c r="BO339">
        <f t="shared" si="548"/>
        <v>16</v>
      </c>
      <c r="BP339">
        <f t="shared" si="549"/>
        <v>33</v>
      </c>
      <c r="BQ339">
        <f t="shared" si="550"/>
        <v>43</v>
      </c>
      <c r="BR339">
        <f t="shared" si="551"/>
        <v>-18.196701616995043</v>
      </c>
      <c r="BS339" t="str">
        <f t="shared" si="552"/>
        <v>NEGATIF</v>
      </c>
      <c r="BT339">
        <f t="shared" si="553"/>
        <v>-0.31759235621953963</v>
      </c>
      <c r="BU339">
        <f t="shared" si="554"/>
        <v>18</v>
      </c>
      <c r="BV339">
        <f t="shared" si="555"/>
        <v>-2172</v>
      </c>
      <c r="BW339">
        <f t="shared" si="556"/>
        <v>11</v>
      </c>
      <c r="BX339" t="str">
        <f t="shared" si="557"/>
        <v>NEGATIF</v>
      </c>
      <c r="BY339">
        <f t="shared" si="558"/>
        <v>73.124681283894773</v>
      </c>
      <c r="BZ339">
        <f t="shared" si="559"/>
        <v>253.12468128389477</v>
      </c>
      <c r="CA339">
        <f t="shared" si="560"/>
        <v>19.455149408539555</v>
      </c>
      <c r="CB339" t="str">
        <f t="shared" si="567"/>
        <v>POSITIF</v>
      </c>
      <c r="CC339">
        <f t="shared" si="568"/>
        <v>19</v>
      </c>
      <c r="CD339">
        <f t="shared" si="569"/>
        <v>27</v>
      </c>
      <c r="CE339">
        <f t="shared" si="570"/>
        <v>18</v>
      </c>
      <c r="CG339">
        <f t="shared" si="561"/>
        <v>4.3359233076943173</v>
      </c>
      <c r="CH339">
        <f t="shared" si="562"/>
        <v>0.40902442062682426</v>
      </c>
      <c r="CI339">
        <f t="shared" si="563"/>
        <v>0.40906048801183426</v>
      </c>
    </row>
    <row r="340" spans="1:87">
      <c r="A340">
        <f t="shared" ref="A340:F340" si="655">A46</f>
        <v>-7.0027777777777782</v>
      </c>
      <c r="B340">
        <f t="shared" si="655"/>
        <v>111.315</v>
      </c>
      <c r="C340">
        <f t="shared" si="655"/>
        <v>7</v>
      </c>
      <c r="D340">
        <f t="shared" si="655"/>
        <v>2014</v>
      </c>
      <c r="E340">
        <f t="shared" si="655"/>
        <v>3</v>
      </c>
      <c r="F340">
        <f t="shared" si="655"/>
        <v>29</v>
      </c>
      <c r="G340">
        <f t="shared" si="494"/>
        <v>-0.12222152900771403</v>
      </c>
      <c r="H340">
        <f t="shared" ref="H340:J340" si="656">H46</f>
        <v>8</v>
      </c>
      <c r="I340">
        <f t="shared" si="656"/>
        <v>45</v>
      </c>
      <c r="J340">
        <f t="shared" si="656"/>
        <v>8.75</v>
      </c>
      <c r="L340">
        <f t="shared" ref="L340:M340" si="657">L46</f>
        <v>20</v>
      </c>
      <c r="M340">
        <f t="shared" si="657"/>
        <v>-13</v>
      </c>
      <c r="N340">
        <f t="shared" si="497"/>
        <v>2456745.572916667</v>
      </c>
      <c r="O340">
        <f t="shared" si="498"/>
        <v>7.9449039617955674E-4</v>
      </c>
      <c r="P340">
        <f t="shared" si="499"/>
        <v>2456745.5737111573</v>
      </c>
      <c r="Q340">
        <f t="shared" si="500"/>
        <v>0.14238394828630557</v>
      </c>
      <c r="R340">
        <f t="shared" si="501"/>
        <v>240.67971103316654</v>
      </c>
      <c r="S340">
        <f t="shared" si="502"/>
        <v>40.410238300537458</v>
      </c>
      <c r="T340">
        <f t="shared" si="503"/>
        <v>4.2006534002772797</v>
      </c>
      <c r="U340">
        <f t="shared" si="504"/>
        <v>0.70529170985989653</v>
      </c>
      <c r="V340">
        <f t="shared" si="505"/>
        <v>209.65022549362834</v>
      </c>
      <c r="W340">
        <f t="shared" si="506"/>
        <v>3.6590867124123685</v>
      </c>
      <c r="X340">
        <f t="shared" si="507"/>
        <v>6.3976315632335172</v>
      </c>
      <c r="Y340">
        <f t="shared" si="508"/>
        <v>0.11165973510793668</v>
      </c>
      <c r="Z340">
        <f t="shared" si="509"/>
        <v>83.212873556129125</v>
      </c>
      <c r="AA340">
        <f t="shared" si="510"/>
        <v>1.4523386236001756</v>
      </c>
      <c r="AB340">
        <f t="shared" si="511"/>
        <v>15006.741962457405</v>
      </c>
      <c r="AC340">
        <f t="shared" si="512"/>
        <v>101.28388302502644</v>
      </c>
      <c r="AD340">
        <f t="shared" si="513"/>
        <v>2250.8536688633053</v>
      </c>
      <c r="AE340">
        <f t="shared" si="514"/>
        <v>-667.48337272825245</v>
      </c>
      <c r="AF340">
        <f t="shared" si="515"/>
        <v>-265.28370312866133</v>
      </c>
      <c r="AG340">
        <f t="shared" si="516"/>
        <v>4180.5928092503809</v>
      </c>
      <c r="AH340">
        <f t="shared" si="517"/>
        <v>20606.705247739203</v>
      </c>
      <c r="AI340">
        <f t="shared" si="518"/>
        <v>5.724084791038667</v>
      </c>
      <c r="AJ340">
        <f t="shared" si="519"/>
        <v>246.40379582420522</v>
      </c>
      <c r="AK340">
        <f t="shared" si="520"/>
        <v>4.3005575265442362</v>
      </c>
      <c r="AL340">
        <f t="shared" si="521"/>
        <v>246</v>
      </c>
      <c r="AM340">
        <f t="shared" si="522"/>
        <v>24</v>
      </c>
      <c r="AN340">
        <f t="shared" si="523"/>
        <v>13</v>
      </c>
      <c r="AP340">
        <f t="shared" si="524"/>
        <v>3.2241418464914648</v>
      </c>
      <c r="AQ340">
        <f t="shared" si="525"/>
        <v>5.6271890772605651E-2</v>
      </c>
      <c r="AR340" t="str">
        <f t="shared" si="526"/>
        <v>POSITIF</v>
      </c>
      <c r="AS340">
        <f t="shared" si="527"/>
        <v>3</v>
      </c>
      <c r="AT340">
        <f t="shared" si="528"/>
        <v>13</v>
      </c>
      <c r="AU340">
        <f t="shared" si="529"/>
        <v>26</v>
      </c>
      <c r="AV340">
        <f t="shared" si="530"/>
        <v>0.99115225252844363</v>
      </c>
      <c r="AW340" s="4">
        <f t="shared" si="531"/>
        <v>4.1298010522018487E-2</v>
      </c>
      <c r="AX340">
        <f t="shared" si="532"/>
        <v>1.7298870195179634E-2</v>
      </c>
      <c r="AY340">
        <f t="shared" si="533"/>
        <v>0.27006958063564684</v>
      </c>
      <c r="AZ340" s="4">
        <f t="shared" si="534"/>
        <v>1.1252899193151951E-2</v>
      </c>
      <c r="BA340">
        <f t="shared" si="535"/>
        <v>368712.98777655856</v>
      </c>
      <c r="BB340" t="s">
        <v>191</v>
      </c>
      <c r="BC340">
        <f t="shared" si="536"/>
        <v>1.6702619874171976E-2</v>
      </c>
      <c r="BD340">
        <f t="shared" si="537"/>
        <v>209.65456277749152</v>
      </c>
      <c r="BE340">
        <f t="shared" si="538"/>
        <v>23.437439524931214</v>
      </c>
      <c r="BF340">
        <f t="shared" si="539"/>
        <v>-2.0665336678440038E-3</v>
      </c>
      <c r="BG340">
        <f t="shared" si="540"/>
        <v>23.435372991263371</v>
      </c>
      <c r="BH340" s="19">
        <f t="shared" si="541"/>
        <v>0.14238394828630557</v>
      </c>
      <c r="BI340">
        <f t="shared" si="542"/>
        <v>14.17624793088374</v>
      </c>
      <c r="BJ340">
        <f t="shared" si="543"/>
        <v>21.597247930883739</v>
      </c>
      <c r="BK340">
        <f t="shared" si="544"/>
        <v>75.516168500315374</v>
      </c>
      <c r="BL340">
        <f t="shared" si="545"/>
        <v>1.3180057788213317</v>
      </c>
      <c r="BM340">
        <f t="shared" si="546"/>
        <v>248.44255046294069</v>
      </c>
      <c r="BN340">
        <f t="shared" si="547"/>
        <v>16.562836697529381</v>
      </c>
      <c r="BO340">
        <f t="shared" si="548"/>
        <v>16</v>
      </c>
      <c r="BP340">
        <f t="shared" si="549"/>
        <v>33</v>
      </c>
      <c r="BQ340">
        <f t="shared" si="550"/>
        <v>46</v>
      </c>
      <c r="BR340">
        <f t="shared" si="551"/>
        <v>-18.196783659362069</v>
      </c>
      <c r="BS340" t="str">
        <f t="shared" si="552"/>
        <v>NEGATIF</v>
      </c>
      <c r="BT340">
        <f t="shared" si="553"/>
        <v>-0.31759378812897038</v>
      </c>
      <c r="BU340">
        <f t="shared" si="554"/>
        <v>18</v>
      </c>
      <c r="BV340">
        <f t="shared" si="555"/>
        <v>-2172</v>
      </c>
      <c r="BW340">
        <f t="shared" si="556"/>
        <v>11</v>
      </c>
      <c r="BX340" t="str">
        <f t="shared" si="557"/>
        <v>NEGATIF</v>
      </c>
      <c r="BY340">
        <f t="shared" si="558"/>
        <v>73.012855225125776</v>
      </c>
      <c r="BZ340">
        <f t="shared" si="559"/>
        <v>253.01285522512578</v>
      </c>
      <c r="CA340">
        <f t="shared" si="560"/>
        <v>15.896412130067024</v>
      </c>
      <c r="CB340" t="str">
        <f t="shared" si="567"/>
        <v>POSITIF</v>
      </c>
      <c r="CC340">
        <f t="shared" si="568"/>
        <v>15</v>
      </c>
      <c r="CD340">
        <f t="shared" si="569"/>
        <v>53</v>
      </c>
      <c r="CE340">
        <f t="shared" si="570"/>
        <v>47</v>
      </c>
      <c r="CG340">
        <f t="shared" si="561"/>
        <v>4.3361405076304775</v>
      </c>
      <c r="CH340">
        <f t="shared" si="562"/>
        <v>0.40902442013049811</v>
      </c>
      <c r="CI340">
        <f t="shared" si="563"/>
        <v>0.40906048794710531</v>
      </c>
    </row>
    <row r="341" spans="1:87">
      <c r="A341">
        <f t="shared" ref="A341:F341" si="658">A47</f>
        <v>-7.0027777777777782</v>
      </c>
      <c r="B341">
        <f t="shared" si="658"/>
        <v>111.315</v>
      </c>
      <c r="C341">
        <f t="shared" si="658"/>
        <v>7</v>
      </c>
      <c r="D341">
        <f t="shared" si="658"/>
        <v>2014</v>
      </c>
      <c r="E341">
        <f t="shared" si="658"/>
        <v>3</v>
      </c>
      <c r="F341">
        <f t="shared" si="658"/>
        <v>29</v>
      </c>
      <c r="G341">
        <f t="shared" si="494"/>
        <v>-0.12222152900771403</v>
      </c>
      <c r="H341">
        <f t="shared" ref="H341:J341" si="659">H47</f>
        <v>9</v>
      </c>
      <c r="I341">
        <f t="shared" si="659"/>
        <v>0</v>
      </c>
      <c r="J341">
        <f t="shared" si="659"/>
        <v>9</v>
      </c>
      <c r="L341">
        <f t="shared" ref="L341:M341" si="660">L47</f>
        <v>20</v>
      </c>
      <c r="M341">
        <f t="shared" si="660"/>
        <v>-13</v>
      </c>
      <c r="N341">
        <f t="shared" si="497"/>
        <v>2456745.5833333335</v>
      </c>
      <c r="O341">
        <f t="shared" si="498"/>
        <v>7.9449039617955674E-4</v>
      </c>
      <c r="P341">
        <f t="shared" si="499"/>
        <v>2456745.5841278238</v>
      </c>
      <c r="Q341">
        <f t="shared" si="500"/>
        <v>0.14238423347909165</v>
      </c>
      <c r="R341">
        <f t="shared" si="501"/>
        <v>240.67971103316654</v>
      </c>
      <c r="S341">
        <f t="shared" si="502"/>
        <v>40.54633196980285</v>
      </c>
      <c r="T341">
        <f t="shared" si="503"/>
        <v>4.2006534002772797</v>
      </c>
      <c r="U341">
        <f t="shared" si="504"/>
        <v>0.70766699247969778</v>
      </c>
      <c r="V341">
        <f t="shared" si="505"/>
        <v>209.64967389028271</v>
      </c>
      <c r="W341">
        <f t="shared" si="506"/>
        <v>3.6590770851178225</v>
      </c>
      <c r="X341">
        <f t="shared" si="507"/>
        <v>6.4078987228449478</v>
      </c>
      <c r="Y341">
        <f t="shared" si="508"/>
        <v>0.11183893084798392</v>
      </c>
      <c r="Z341">
        <f t="shared" si="509"/>
        <v>83.223140225494717</v>
      </c>
      <c r="AA341">
        <f t="shared" si="510"/>
        <v>1.452517810783819</v>
      </c>
      <c r="AB341">
        <f t="shared" si="511"/>
        <v>15047.647080564146</v>
      </c>
      <c r="AC341">
        <f t="shared" si="512"/>
        <v>100.52641748797974</v>
      </c>
      <c r="AD341">
        <f t="shared" si="513"/>
        <v>2265.6144478135998</v>
      </c>
      <c r="AE341">
        <f t="shared" si="514"/>
        <v>-667.71786343424913</v>
      </c>
      <c r="AF341">
        <f t="shared" si="515"/>
        <v>-266.24728858489084</v>
      </c>
      <c r="AG341">
        <f t="shared" si="516"/>
        <v>4175.3150233002279</v>
      </c>
      <c r="AH341">
        <f t="shared" si="517"/>
        <v>20655.137817146813</v>
      </c>
      <c r="AI341">
        <f t="shared" si="518"/>
        <v>5.7375382825407817</v>
      </c>
      <c r="AJ341">
        <f t="shared" si="519"/>
        <v>246.41724931570732</v>
      </c>
      <c r="AK341">
        <f t="shared" si="520"/>
        <v>4.3007923342668368</v>
      </c>
      <c r="AL341">
        <f t="shared" si="521"/>
        <v>246</v>
      </c>
      <c r="AM341">
        <f t="shared" si="522"/>
        <v>25</v>
      </c>
      <c r="AN341">
        <f t="shared" si="523"/>
        <v>2</v>
      </c>
      <c r="AP341">
        <f t="shared" si="524"/>
        <v>3.225051880445545</v>
      </c>
      <c r="AQ341">
        <f t="shared" si="525"/>
        <v>5.628777386140929E-2</v>
      </c>
      <c r="AR341" t="str">
        <f t="shared" si="526"/>
        <v>POSITIF</v>
      </c>
      <c r="AS341">
        <f t="shared" si="527"/>
        <v>3</v>
      </c>
      <c r="AT341">
        <f t="shared" si="528"/>
        <v>13</v>
      </c>
      <c r="AU341">
        <f t="shared" si="529"/>
        <v>30</v>
      </c>
      <c r="AV341">
        <f t="shared" si="530"/>
        <v>0.99108485403419089</v>
      </c>
      <c r="AW341" s="4">
        <f t="shared" si="531"/>
        <v>4.129520225142462E-2</v>
      </c>
      <c r="AX341">
        <f t="shared" si="532"/>
        <v>1.7297693869544037E-2</v>
      </c>
      <c r="AY341">
        <f t="shared" si="533"/>
        <v>0.27005121756147937</v>
      </c>
      <c r="AZ341" s="4">
        <f t="shared" si="534"/>
        <v>1.1252134065061641E-2</v>
      </c>
      <c r="BA341">
        <f t="shared" si="535"/>
        <v>368738.05951613403</v>
      </c>
      <c r="BB341" t="s">
        <v>191</v>
      </c>
      <c r="BC341">
        <f t="shared" si="536"/>
        <v>1.6702619862193877E-2</v>
      </c>
      <c r="BD341">
        <f t="shared" si="537"/>
        <v>209.65401117578287</v>
      </c>
      <c r="BE341">
        <f t="shared" si="538"/>
        <v>23.437439521222519</v>
      </c>
      <c r="BF341">
        <f t="shared" si="539"/>
        <v>-2.0665584161639185E-3</v>
      </c>
      <c r="BG341">
        <f t="shared" si="540"/>
        <v>23.435372962806355</v>
      </c>
      <c r="BH341" s="19">
        <f t="shared" si="541"/>
        <v>0.14238423347909165</v>
      </c>
      <c r="BI341">
        <f t="shared" si="542"/>
        <v>14.426932394209627</v>
      </c>
      <c r="BJ341">
        <f t="shared" si="543"/>
        <v>21.847932394209629</v>
      </c>
      <c r="BK341">
        <f t="shared" si="544"/>
        <v>79.26424374665045</v>
      </c>
      <c r="BL341">
        <f t="shared" si="545"/>
        <v>1.3834220324823765</v>
      </c>
      <c r="BM341">
        <f t="shared" si="546"/>
        <v>248.45474216649399</v>
      </c>
      <c r="BN341">
        <f t="shared" si="547"/>
        <v>16.563649477766266</v>
      </c>
      <c r="BO341">
        <f t="shared" si="548"/>
        <v>16</v>
      </c>
      <c r="BP341">
        <f t="shared" si="549"/>
        <v>33</v>
      </c>
      <c r="BQ341">
        <f t="shared" si="550"/>
        <v>49</v>
      </c>
      <c r="BR341">
        <f t="shared" si="551"/>
        <v>-18.198136849106525</v>
      </c>
      <c r="BS341" t="str">
        <f t="shared" si="552"/>
        <v>NEGATIF</v>
      </c>
      <c r="BT341">
        <f t="shared" si="553"/>
        <v>-0.31761740574541536</v>
      </c>
      <c r="BU341">
        <f t="shared" si="554"/>
        <v>18</v>
      </c>
      <c r="BV341">
        <f t="shared" si="555"/>
        <v>-2172</v>
      </c>
      <c r="BW341">
        <f t="shared" si="556"/>
        <v>6</v>
      </c>
      <c r="BX341" t="str">
        <f t="shared" si="557"/>
        <v>NEGATIF</v>
      </c>
      <c r="BY341">
        <f t="shared" si="558"/>
        <v>72.829244289522421</v>
      </c>
      <c r="BZ341">
        <f t="shared" si="559"/>
        <v>252.82924428952242</v>
      </c>
      <c r="CA341">
        <f t="shared" si="560"/>
        <v>12.34030882114512</v>
      </c>
      <c r="CB341" t="str">
        <f t="shared" si="567"/>
        <v>POSITIF</v>
      </c>
      <c r="CC341">
        <f t="shared" si="568"/>
        <v>12</v>
      </c>
      <c r="CD341">
        <f t="shared" si="569"/>
        <v>20</v>
      </c>
      <c r="CE341">
        <f t="shared" si="570"/>
        <v>25</v>
      </c>
      <c r="CG341">
        <f t="shared" si="561"/>
        <v>4.3363532929989095</v>
      </c>
      <c r="CH341">
        <f t="shared" si="562"/>
        <v>0.40902441963382952</v>
      </c>
      <c r="CI341">
        <f t="shared" si="563"/>
        <v>0.40906048788237637</v>
      </c>
    </row>
    <row r="342" spans="1:87">
      <c r="A342">
        <f t="shared" ref="A342:F342" si="661">A48</f>
        <v>-7.0027777777777782</v>
      </c>
      <c r="B342">
        <f t="shared" si="661"/>
        <v>111.315</v>
      </c>
      <c r="C342">
        <f t="shared" si="661"/>
        <v>7</v>
      </c>
      <c r="D342">
        <f t="shared" si="661"/>
        <v>2014</v>
      </c>
      <c r="E342">
        <f t="shared" si="661"/>
        <v>3</v>
      </c>
      <c r="F342">
        <f t="shared" si="661"/>
        <v>29</v>
      </c>
      <c r="G342">
        <f t="shared" si="494"/>
        <v>-0.12222152900771403</v>
      </c>
      <c r="H342">
        <f t="shared" ref="H342:J342" si="662">H48</f>
        <v>9</v>
      </c>
      <c r="I342">
        <f t="shared" si="662"/>
        <v>15</v>
      </c>
      <c r="J342">
        <f t="shared" si="662"/>
        <v>9.25</v>
      </c>
      <c r="L342">
        <f t="shared" ref="L342:M342" si="663">L48</f>
        <v>20</v>
      </c>
      <c r="M342">
        <f t="shared" si="663"/>
        <v>-13</v>
      </c>
      <c r="N342">
        <f t="shared" si="497"/>
        <v>2456745.59375</v>
      </c>
      <c r="O342">
        <f t="shared" si="498"/>
        <v>7.9449039617955674E-4</v>
      </c>
      <c r="P342">
        <f t="shared" si="499"/>
        <v>2456745.5945444903</v>
      </c>
      <c r="Q342">
        <f t="shared" si="500"/>
        <v>0.14238451867187771</v>
      </c>
      <c r="R342">
        <f t="shared" si="501"/>
        <v>240.67971103316654</v>
      </c>
      <c r="S342">
        <f t="shared" si="502"/>
        <v>40.68242563905369</v>
      </c>
      <c r="T342">
        <f t="shared" si="503"/>
        <v>4.2006534002772797</v>
      </c>
      <c r="U342">
        <f t="shared" si="504"/>
        <v>0.71004227509924511</v>
      </c>
      <c r="V342">
        <f t="shared" si="505"/>
        <v>209.64912228693709</v>
      </c>
      <c r="W342">
        <f t="shared" si="506"/>
        <v>3.6590674578232765</v>
      </c>
      <c r="X342">
        <f t="shared" si="507"/>
        <v>6.4181658824563783</v>
      </c>
      <c r="Y342">
        <f t="shared" si="508"/>
        <v>0.11201812658803116</v>
      </c>
      <c r="Z342">
        <f t="shared" si="509"/>
        <v>83.233406894859399</v>
      </c>
      <c r="AA342">
        <f t="shared" si="510"/>
        <v>1.4526969979674462</v>
      </c>
      <c r="AB342">
        <f t="shared" si="511"/>
        <v>15088.469163498121</v>
      </c>
      <c r="AC342">
        <f t="shared" si="512"/>
        <v>99.758355095302164</v>
      </c>
      <c r="AD342">
        <f t="shared" si="513"/>
        <v>2279.4199452720954</v>
      </c>
      <c r="AE342">
        <f t="shared" si="514"/>
        <v>-667.88197429098909</v>
      </c>
      <c r="AF342">
        <f t="shared" si="515"/>
        <v>-267.21342478688473</v>
      </c>
      <c r="AG342">
        <f t="shared" si="516"/>
        <v>4170.006580358996</v>
      </c>
      <c r="AH342">
        <f t="shared" si="517"/>
        <v>20702.558645146641</v>
      </c>
      <c r="AI342">
        <f t="shared" si="518"/>
        <v>5.750710734762956</v>
      </c>
      <c r="AJ342">
        <f t="shared" si="519"/>
        <v>246.43042176792949</v>
      </c>
      <c r="AK342">
        <f t="shared" si="520"/>
        <v>4.3010222369286755</v>
      </c>
      <c r="AL342">
        <f t="shared" si="521"/>
        <v>246</v>
      </c>
      <c r="AM342">
        <f t="shared" si="522"/>
        <v>25</v>
      </c>
      <c r="AN342">
        <f t="shared" si="523"/>
        <v>49</v>
      </c>
      <c r="AP342">
        <f t="shared" si="524"/>
        <v>3.2259336800795277</v>
      </c>
      <c r="AQ342">
        <f t="shared" si="525"/>
        <v>5.6303164168365172E-2</v>
      </c>
      <c r="AR342" t="str">
        <f t="shared" si="526"/>
        <v>POSITIF</v>
      </c>
      <c r="AS342">
        <f t="shared" si="527"/>
        <v>3</v>
      </c>
      <c r="AT342">
        <f t="shared" si="528"/>
        <v>13</v>
      </c>
      <c r="AU342">
        <f t="shared" si="529"/>
        <v>33</v>
      </c>
      <c r="AV342">
        <f t="shared" si="530"/>
        <v>0.99101719992028758</v>
      </c>
      <c r="AW342" s="4">
        <f t="shared" si="531"/>
        <v>4.1292383330011985E-2</v>
      </c>
      <c r="AX342">
        <f t="shared" si="532"/>
        <v>1.7296513082503906E-2</v>
      </c>
      <c r="AY342">
        <f t="shared" si="533"/>
        <v>0.27003278484204596</v>
      </c>
      <c r="AZ342" s="4">
        <f t="shared" si="534"/>
        <v>1.1251366035085248E-2</v>
      </c>
      <c r="BA342">
        <f t="shared" si="535"/>
        <v>368763.22977414686</v>
      </c>
      <c r="BB342" t="s">
        <v>191</v>
      </c>
      <c r="BC342">
        <f t="shared" si="536"/>
        <v>1.6702619850215782E-2</v>
      </c>
      <c r="BD342">
        <f t="shared" si="537"/>
        <v>209.65345957407428</v>
      </c>
      <c r="BE342">
        <f t="shared" si="538"/>
        <v>23.437439517513823</v>
      </c>
      <c r="BF342">
        <f t="shared" si="539"/>
        <v>-2.0665831841083907E-3</v>
      </c>
      <c r="BG342">
        <f t="shared" si="540"/>
        <v>23.435372934329713</v>
      </c>
      <c r="BH342" s="19">
        <f t="shared" si="541"/>
        <v>0.14238451867187771</v>
      </c>
      <c r="BI342">
        <f t="shared" si="542"/>
        <v>14.677616857535517</v>
      </c>
      <c r="BJ342">
        <f t="shared" si="543"/>
        <v>22.098616857535518</v>
      </c>
      <c r="BK342">
        <f t="shared" si="544"/>
        <v>83.012573520766921</v>
      </c>
      <c r="BL342">
        <f t="shared" si="545"/>
        <v>1.4488427284912442</v>
      </c>
      <c r="BM342">
        <f t="shared" si="546"/>
        <v>248.46667934226582</v>
      </c>
      <c r="BN342">
        <f t="shared" si="547"/>
        <v>16.564445289484389</v>
      </c>
      <c r="BO342">
        <f t="shared" si="548"/>
        <v>16</v>
      </c>
      <c r="BP342">
        <f t="shared" si="549"/>
        <v>33</v>
      </c>
      <c r="BQ342">
        <f t="shared" si="550"/>
        <v>52</v>
      </c>
      <c r="BR342">
        <f t="shared" si="551"/>
        <v>-18.199469693567842</v>
      </c>
      <c r="BS342" t="str">
        <f t="shared" si="552"/>
        <v>NEGATIF</v>
      </c>
      <c r="BT342">
        <f t="shared" si="553"/>
        <v>-0.31764066826968229</v>
      </c>
      <c r="BU342">
        <f t="shared" si="554"/>
        <v>18</v>
      </c>
      <c r="BV342">
        <f t="shared" si="555"/>
        <v>-2172</v>
      </c>
      <c r="BW342">
        <f t="shared" si="556"/>
        <v>1</v>
      </c>
      <c r="BX342" t="str">
        <f t="shared" si="557"/>
        <v>NEGATIF</v>
      </c>
      <c r="BY342">
        <f t="shared" si="558"/>
        <v>72.577110905762282</v>
      </c>
      <c r="BZ342">
        <f t="shared" si="559"/>
        <v>252.57711090576228</v>
      </c>
      <c r="CA342">
        <f t="shared" si="560"/>
        <v>8.7881715347275993</v>
      </c>
      <c r="CB342" t="str">
        <f t="shared" si="567"/>
        <v>POSITIF</v>
      </c>
      <c r="CC342">
        <f t="shared" si="568"/>
        <v>8</v>
      </c>
      <c r="CD342">
        <f t="shared" si="569"/>
        <v>47</v>
      </c>
      <c r="CE342">
        <f t="shared" si="570"/>
        <v>17</v>
      </c>
      <c r="CG342">
        <f t="shared" si="561"/>
        <v>4.3365616360195176</v>
      </c>
      <c r="CH342">
        <f t="shared" si="562"/>
        <v>0.40902441913681836</v>
      </c>
      <c r="CI342">
        <f t="shared" si="563"/>
        <v>0.40906048781764742</v>
      </c>
    </row>
    <row r="343" spans="1:87">
      <c r="A343">
        <f t="shared" ref="A343:F343" si="664">A49</f>
        <v>-7.0027777777777782</v>
      </c>
      <c r="B343">
        <f t="shared" si="664"/>
        <v>111.315</v>
      </c>
      <c r="C343">
        <f t="shared" si="664"/>
        <v>7</v>
      </c>
      <c r="D343">
        <f t="shared" si="664"/>
        <v>2014</v>
      </c>
      <c r="E343">
        <f t="shared" si="664"/>
        <v>3</v>
      </c>
      <c r="F343">
        <f t="shared" si="664"/>
        <v>29</v>
      </c>
      <c r="G343">
        <f t="shared" si="494"/>
        <v>-0.12222152900771403</v>
      </c>
      <c r="H343">
        <f t="shared" ref="H343:J343" si="665">H49</f>
        <v>9</v>
      </c>
      <c r="I343">
        <f t="shared" si="665"/>
        <v>30</v>
      </c>
      <c r="J343">
        <f t="shared" si="665"/>
        <v>9.5</v>
      </c>
      <c r="L343">
        <f t="shared" ref="L343:M343" si="666">L49</f>
        <v>20</v>
      </c>
      <c r="M343">
        <f t="shared" si="666"/>
        <v>-13</v>
      </c>
      <c r="N343">
        <f t="shared" si="497"/>
        <v>2456745.604166667</v>
      </c>
      <c r="O343">
        <f t="shared" si="498"/>
        <v>7.9449039617955674E-4</v>
      </c>
      <c r="P343">
        <f t="shared" si="499"/>
        <v>2456745.6049611573</v>
      </c>
      <c r="Q343">
        <f t="shared" si="500"/>
        <v>0.14238480386467656</v>
      </c>
      <c r="R343">
        <f t="shared" si="501"/>
        <v>240.67971103316654</v>
      </c>
      <c r="S343">
        <f t="shared" si="502"/>
        <v>40.818519314401783</v>
      </c>
      <c r="T343">
        <f t="shared" si="503"/>
        <v>4.2006534002772797</v>
      </c>
      <c r="U343">
        <f t="shared" si="504"/>
        <v>0.71241755782520955</v>
      </c>
      <c r="V343">
        <f t="shared" si="505"/>
        <v>209.64857068356673</v>
      </c>
      <c r="W343">
        <f t="shared" si="506"/>
        <v>3.6590578305282984</v>
      </c>
      <c r="X343">
        <f t="shared" si="507"/>
        <v>6.4284330425280132</v>
      </c>
      <c r="Y343">
        <f t="shared" si="508"/>
        <v>0.11219732233611049</v>
      </c>
      <c r="Z343">
        <f t="shared" si="509"/>
        <v>83.243673564685196</v>
      </c>
      <c r="AA343">
        <f t="shared" si="510"/>
        <v>1.4528761851591216</v>
      </c>
      <c r="AB343">
        <f t="shared" si="511"/>
        <v>15129.207982770251</v>
      </c>
      <c r="AC343">
        <f t="shared" si="512"/>
        <v>98.979776776113994</v>
      </c>
      <c r="AD343">
        <f t="shared" si="513"/>
        <v>2292.2643407953183</v>
      </c>
      <c r="AE343">
        <f t="shared" si="514"/>
        <v>-667.97568800325359</v>
      </c>
      <c r="AF343">
        <f t="shared" si="515"/>
        <v>-268.18208665771704</v>
      </c>
      <c r="AG343">
        <f t="shared" si="516"/>
        <v>4164.6675195157986</v>
      </c>
      <c r="AH343">
        <f t="shared" si="517"/>
        <v>20748.961845196507</v>
      </c>
      <c r="AI343">
        <f t="shared" si="518"/>
        <v>5.7636005125545857</v>
      </c>
      <c r="AJ343">
        <f t="shared" si="519"/>
        <v>246.44331154572112</v>
      </c>
      <c r="AK343">
        <f t="shared" si="520"/>
        <v>4.3012472059909896</v>
      </c>
      <c r="AL343">
        <f t="shared" si="521"/>
        <v>246</v>
      </c>
      <c r="AM343">
        <f t="shared" si="522"/>
        <v>26</v>
      </c>
      <c r="AN343">
        <f t="shared" si="523"/>
        <v>35</v>
      </c>
      <c r="AP343">
        <f t="shared" si="524"/>
        <v>3.2426600697106251</v>
      </c>
      <c r="AQ343">
        <f t="shared" si="525"/>
        <v>5.6595094739399256E-2</v>
      </c>
      <c r="AR343" t="str">
        <f t="shared" si="526"/>
        <v>POSITIF</v>
      </c>
      <c r="AS343">
        <f t="shared" si="527"/>
        <v>3</v>
      </c>
      <c r="AT343">
        <f t="shared" si="528"/>
        <v>14</v>
      </c>
      <c r="AU343">
        <f t="shared" si="529"/>
        <v>33</v>
      </c>
      <c r="AV343">
        <f t="shared" si="530"/>
        <v>0.99094929075553106</v>
      </c>
      <c r="AW343" s="4">
        <f t="shared" si="531"/>
        <v>4.1289553781480463E-2</v>
      </c>
      <c r="AX343">
        <f t="shared" si="532"/>
        <v>1.7295327843986623E-2</v>
      </c>
      <c r="AY343">
        <f t="shared" si="533"/>
        <v>0.27001428263231464</v>
      </c>
      <c r="AZ343" s="4">
        <f t="shared" si="534"/>
        <v>1.1250595109679776E-2</v>
      </c>
      <c r="BA343">
        <f t="shared" si="535"/>
        <v>368788.49837859481</v>
      </c>
      <c r="BB343" t="s">
        <v>191</v>
      </c>
      <c r="BC343">
        <f t="shared" si="536"/>
        <v>1.6702619838237683E-2</v>
      </c>
      <c r="BD343">
        <f t="shared" si="537"/>
        <v>209.65290797234096</v>
      </c>
      <c r="BE343">
        <f t="shared" si="538"/>
        <v>23.437439513805128</v>
      </c>
      <c r="BF343">
        <f t="shared" si="539"/>
        <v>-2.066607971676915E-3</v>
      </c>
      <c r="BG343">
        <f t="shared" si="540"/>
        <v>23.43537290583345</v>
      </c>
      <c r="BH343" s="19">
        <f t="shared" si="541"/>
        <v>0.14238480386467656</v>
      </c>
      <c r="BI343">
        <f t="shared" si="542"/>
        <v>14.928301332052797</v>
      </c>
      <c r="BJ343">
        <f t="shared" si="543"/>
        <v>22.349301332052796</v>
      </c>
      <c r="BK343">
        <f t="shared" si="544"/>
        <v>86.761159482125763</v>
      </c>
      <c r="BL343">
        <f t="shared" si="545"/>
        <v>1.514267895810993</v>
      </c>
      <c r="BM343">
        <f t="shared" si="546"/>
        <v>248.47836049866621</v>
      </c>
      <c r="BN343">
        <f t="shared" si="547"/>
        <v>16.565224033244412</v>
      </c>
      <c r="BO343">
        <f t="shared" si="548"/>
        <v>16</v>
      </c>
      <c r="BP343">
        <f t="shared" si="549"/>
        <v>33</v>
      </c>
      <c r="BQ343">
        <f t="shared" si="550"/>
        <v>54</v>
      </c>
      <c r="BR343">
        <f t="shared" si="551"/>
        <v>-18.18513291555924</v>
      </c>
      <c r="BS343" t="str">
        <f t="shared" si="552"/>
        <v>NEGATIF</v>
      </c>
      <c r="BT343">
        <f t="shared" si="553"/>
        <v>-0.31739044428930469</v>
      </c>
      <c r="BU343">
        <f t="shared" si="554"/>
        <v>18</v>
      </c>
      <c r="BV343">
        <f t="shared" si="555"/>
        <v>-2172</v>
      </c>
      <c r="BW343">
        <f t="shared" si="556"/>
        <v>53</v>
      </c>
      <c r="BX343" t="str">
        <f t="shared" si="557"/>
        <v>NEGATIF</v>
      </c>
      <c r="BY343">
        <f t="shared" si="558"/>
        <v>72.272598709143807</v>
      </c>
      <c r="BZ343">
        <f t="shared" si="559"/>
        <v>252.27259870914381</v>
      </c>
      <c r="CA343">
        <f t="shared" si="560"/>
        <v>5.2398394293191375</v>
      </c>
      <c r="CB343" t="str">
        <f t="shared" si="567"/>
        <v>POSITIF</v>
      </c>
      <c r="CC343">
        <f t="shared" si="568"/>
        <v>5</v>
      </c>
      <c r="CD343">
        <f t="shared" si="569"/>
        <v>14</v>
      </c>
      <c r="CE343">
        <f t="shared" si="570"/>
        <v>23</v>
      </c>
      <c r="CG343">
        <f t="shared" si="561"/>
        <v>4.336765510659145</v>
      </c>
      <c r="CH343">
        <f t="shared" si="562"/>
        <v>0.4090244186394647</v>
      </c>
      <c r="CI343">
        <f t="shared" si="563"/>
        <v>0.40906048775291848</v>
      </c>
    </row>
    <row r="344" spans="1:87">
      <c r="A344">
        <f t="shared" ref="A344:F344" si="667">A50</f>
        <v>-7.0027777777777782</v>
      </c>
      <c r="B344">
        <f t="shared" si="667"/>
        <v>111.315</v>
      </c>
      <c r="C344">
        <f t="shared" si="667"/>
        <v>7</v>
      </c>
      <c r="D344">
        <f t="shared" si="667"/>
        <v>2014</v>
      </c>
      <c r="E344">
        <f t="shared" si="667"/>
        <v>3</v>
      </c>
      <c r="F344">
        <f t="shared" si="667"/>
        <v>29</v>
      </c>
      <c r="G344">
        <f t="shared" si="494"/>
        <v>-0.12222152900771403</v>
      </c>
      <c r="H344">
        <f t="shared" ref="H344:J344" si="668">H50</f>
        <v>9</v>
      </c>
      <c r="I344">
        <f t="shared" si="668"/>
        <v>45</v>
      </c>
      <c r="J344">
        <f t="shared" si="668"/>
        <v>9.75</v>
      </c>
      <c r="L344">
        <f t="shared" ref="L344:M344" si="669">L50</f>
        <v>20</v>
      </c>
      <c r="M344">
        <f t="shared" si="669"/>
        <v>-13</v>
      </c>
      <c r="N344">
        <f t="shared" si="497"/>
        <v>2456745.6145833335</v>
      </c>
      <c r="O344">
        <f t="shared" si="498"/>
        <v>7.9449039617955674E-4</v>
      </c>
      <c r="P344">
        <f t="shared" si="499"/>
        <v>2456745.6153778238</v>
      </c>
      <c r="Q344">
        <f t="shared" si="500"/>
        <v>0.14238508905746261</v>
      </c>
      <c r="R344">
        <f t="shared" si="501"/>
        <v>240.67971103316654</v>
      </c>
      <c r="S344">
        <f t="shared" si="502"/>
        <v>40.954612983652623</v>
      </c>
      <c r="T344">
        <f t="shared" si="503"/>
        <v>4.2006534002772797</v>
      </c>
      <c r="U344">
        <f t="shared" si="504"/>
        <v>0.71479284044475688</v>
      </c>
      <c r="V344">
        <f t="shared" si="505"/>
        <v>209.64801908022116</v>
      </c>
      <c r="W344">
        <f t="shared" si="506"/>
        <v>3.6590482032337532</v>
      </c>
      <c r="X344">
        <f t="shared" si="507"/>
        <v>6.4387002021394437</v>
      </c>
      <c r="Y344">
        <f t="shared" si="508"/>
        <v>0.11237651807615774</v>
      </c>
      <c r="Z344">
        <f t="shared" si="509"/>
        <v>83.253940234049878</v>
      </c>
      <c r="AA344">
        <f t="shared" si="510"/>
        <v>1.4530553723427488</v>
      </c>
      <c r="AB344">
        <f t="shared" si="511"/>
        <v>15169.863304883205</v>
      </c>
      <c r="AC344">
        <f t="shared" si="512"/>
        <v>98.190764672986006</v>
      </c>
      <c r="AD344">
        <f t="shared" si="513"/>
        <v>2304.1422174766217</v>
      </c>
      <c r="AE344">
        <f t="shared" si="514"/>
        <v>-667.99899468486421</v>
      </c>
      <c r="AF344">
        <f t="shared" si="515"/>
        <v>-269.15324892418539</v>
      </c>
      <c r="AG344">
        <f t="shared" si="516"/>
        <v>4159.2978808072648</v>
      </c>
      <c r="AH344">
        <f t="shared" si="517"/>
        <v>20794.341924231026</v>
      </c>
      <c r="AI344">
        <f t="shared" si="518"/>
        <v>5.7762060900641741</v>
      </c>
      <c r="AJ344">
        <f t="shared" si="519"/>
        <v>246.45591712323071</v>
      </c>
      <c r="AK344">
        <f t="shared" si="520"/>
        <v>4.3014672148226474</v>
      </c>
      <c r="AL344">
        <f t="shared" si="521"/>
        <v>246</v>
      </c>
      <c r="AM344">
        <f t="shared" si="522"/>
        <v>27</v>
      </c>
      <c r="AN344">
        <f t="shared" si="523"/>
        <v>21</v>
      </c>
      <c r="AP344">
        <f t="shared" si="524"/>
        <v>3.2274316943560093</v>
      </c>
      <c r="AQ344">
        <f t="shared" si="525"/>
        <v>5.6329309449731656E-2</v>
      </c>
      <c r="AR344" t="str">
        <f t="shared" si="526"/>
        <v>POSITIF</v>
      </c>
      <c r="AS344">
        <f t="shared" si="527"/>
        <v>3</v>
      </c>
      <c r="AT344">
        <f t="shared" si="528"/>
        <v>13</v>
      </c>
      <c r="AU344">
        <f t="shared" si="529"/>
        <v>38</v>
      </c>
      <c r="AV344">
        <f t="shared" si="530"/>
        <v>0.99088112711951237</v>
      </c>
      <c r="AW344" s="4">
        <f t="shared" si="531"/>
        <v>4.1286713629979682E-2</v>
      </c>
      <c r="AX344">
        <f t="shared" si="532"/>
        <v>1.7294138164107967E-2</v>
      </c>
      <c r="AY344">
        <f t="shared" si="533"/>
        <v>0.26999571109019405</v>
      </c>
      <c r="AZ344" s="4">
        <f t="shared" si="534"/>
        <v>1.1249821295424752E-2</v>
      </c>
      <c r="BA344">
        <f t="shared" si="535"/>
        <v>368813.86515350541</v>
      </c>
      <c r="BB344" t="s">
        <v>191</v>
      </c>
      <c r="BC344">
        <f t="shared" si="536"/>
        <v>1.6702619826259587E-2</v>
      </c>
      <c r="BD344">
        <f t="shared" si="537"/>
        <v>209.65235637063236</v>
      </c>
      <c r="BE344">
        <f t="shared" si="538"/>
        <v>23.437439510096432</v>
      </c>
      <c r="BF344">
        <f t="shared" si="539"/>
        <v>-2.0666327788656444E-3</v>
      </c>
      <c r="BG344">
        <f t="shared" si="540"/>
        <v>23.435372877317565</v>
      </c>
      <c r="BH344" s="19">
        <f t="shared" si="541"/>
        <v>0.14238508905746261</v>
      </c>
      <c r="BI344">
        <f t="shared" si="542"/>
        <v>15.178985795378685</v>
      </c>
      <c r="BJ344">
        <f t="shared" si="543"/>
        <v>22.599985795378686</v>
      </c>
      <c r="BK344">
        <f t="shared" si="544"/>
        <v>90.510002687381018</v>
      </c>
      <c r="BL344">
        <f t="shared" si="545"/>
        <v>1.5796975528837147</v>
      </c>
      <c r="BM344">
        <f t="shared" si="546"/>
        <v>248.48978424329925</v>
      </c>
      <c r="BN344">
        <f t="shared" si="547"/>
        <v>16.565985616219951</v>
      </c>
      <c r="BO344">
        <f t="shared" si="548"/>
        <v>16</v>
      </c>
      <c r="BP344">
        <f t="shared" si="549"/>
        <v>33</v>
      </c>
      <c r="BQ344">
        <f t="shared" si="550"/>
        <v>57</v>
      </c>
      <c r="BR344">
        <f t="shared" si="551"/>
        <v>-18.20225190347346</v>
      </c>
      <c r="BS344" t="str">
        <f t="shared" si="552"/>
        <v>NEGATIF</v>
      </c>
      <c r="BT344">
        <f t="shared" si="553"/>
        <v>-0.31768922699301694</v>
      </c>
      <c r="BU344">
        <f t="shared" si="554"/>
        <v>18</v>
      </c>
      <c r="BV344">
        <f t="shared" si="555"/>
        <v>-2173</v>
      </c>
      <c r="BW344">
        <f t="shared" si="556"/>
        <v>51</v>
      </c>
      <c r="BX344" t="str">
        <f t="shared" si="557"/>
        <v>NEGATIF</v>
      </c>
      <c r="BY344">
        <f t="shared" si="558"/>
        <v>71.867825989402746</v>
      </c>
      <c r="BZ344">
        <f t="shared" si="559"/>
        <v>251.86782598940275</v>
      </c>
      <c r="CA344">
        <f t="shared" si="560"/>
        <v>1.70141991187305</v>
      </c>
      <c r="CB344" t="str">
        <f t="shared" si="567"/>
        <v>POSITIF</v>
      </c>
      <c r="CC344">
        <f t="shared" si="568"/>
        <v>1</v>
      </c>
      <c r="CD344">
        <f t="shared" si="569"/>
        <v>42</v>
      </c>
      <c r="CE344">
        <f t="shared" si="570"/>
        <v>5</v>
      </c>
      <c r="CG344">
        <f t="shared" si="561"/>
        <v>4.3369648926158986</v>
      </c>
      <c r="CH344">
        <f t="shared" si="562"/>
        <v>0.40902441814176865</v>
      </c>
      <c r="CI344">
        <f t="shared" si="563"/>
        <v>0.40906048768818953</v>
      </c>
    </row>
    <row r="345" spans="1:87">
      <c r="A345">
        <f t="shared" ref="A345:F345" si="670">A51</f>
        <v>-7.0027777777777782</v>
      </c>
      <c r="B345">
        <f t="shared" si="670"/>
        <v>111.315</v>
      </c>
      <c r="C345">
        <f t="shared" si="670"/>
        <v>7</v>
      </c>
      <c r="D345">
        <f t="shared" si="670"/>
        <v>2014</v>
      </c>
      <c r="E345">
        <f t="shared" si="670"/>
        <v>3</v>
      </c>
      <c r="F345">
        <f t="shared" si="670"/>
        <v>29</v>
      </c>
      <c r="G345">
        <f t="shared" si="494"/>
        <v>-0.12222152900771403</v>
      </c>
      <c r="H345">
        <f t="shared" ref="H345:J345" si="671">H51</f>
        <v>10</v>
      </c>
      <c r="I345">
        <f t="shared" si="671"/>
        <v>0</v>
      </c>
      <c r="J345">
        <f t="shared" si="671"/>
        <v>10</v>
      </c>
      <c r="L345">
        <f t="shared" ref="L345:M345" si="672">L51</f>
        <v>20</v>
      </c>
      <c r="M345">
        <f t="shared" si="672"/>
        <v>-13</v>
      </c>
      <c r="N345">
        <f t="shared" si="497"/>
        <v>2456745.625</v>
      </c>
      <c r="O345">
        <f t="shared" si="498"/>
        <v>7.9449039617955674E-4</v>
      </c>
      <c r="P345">
        <f t="shared" si="499"/>
        <v>2456745.6257944903</v>
      </c>
      <c r="Q345">
        <f t="shared" si="500"/>
        <v>0.14238537425024869</v>
      </c>
      <c r="R345">
        <f t="shared" si="501"/>
        <v>240.67971103316654</v>
      </c>
      <c r="S345">
        <f t="shared" si="502"/>
        <v>41.090706652903464</v>
      </c>
      <c r="T345">
        <f t="shared" si="503"/>
        <v>4.2006534002772797</v>
      </c>
      <c r="U345">
        <f t="shared" si="504"/>
        <v>0.71716812306430422</v>
      </c>
      <c r="V345">
        <f t="shared" si="505"/>
        <v>209.64746747687548</v>
      </c>
      <c r="W345">
        <f t="shared" si="506"/>
        <v>3.6590385759392059</v>
      </c>
      <c r="X345">
        <f t="shared" si="507"/>
        <v>6.4489673617517838</v>
      </c>
      <c r="Y345">
        <f t="shared" si="508"/>
        <v>0.11255571381622086</v>
      </c>
      <c r="Z345">
        <f t="shared" si="509"/>
        <v>83.26420690341547</v>
      </c>
      <c r="AA345">
        <f t="shared" si="510"/>
        <v>1.453234559526392</v>
      </c>
      <c r="AB345">
        <f t="shared" si="511"/>
        <v>15210.434902288123</v>
      </c>
      <c r="AC345">
        <f t="shared" si="512"/>
        <v>97.391401923821959</v>
      </c>
      <c r="AD345">
        <f t="shared" si="513"/>
        <v>2315.0485676853341</v>
      </c>
      <c r="AE345">
        <f t="shared" si="514"/>
        <v>-667.95189188499648</v>
      </c>
      <c r="AF345">
        <f t="shared" si="515"/>
        <v>-270.12688637796975</v>
      </c>
      <c r="AG345">
        <f t="shared" si="516"/>
        <v>4153.8977037813347</v>
      </c>
      <c r="AH345">
        <f t="shared" si="517"/>
        <v>20838.693797415646</v>
      </c>
      <c r="AI345">
        <f t="shared" si="518"/>
        <v>5.7885260548376793</v>
      </c>
      <c r="AJ345">
        <f t="shared" si="519"/>
        <v>246.46823708800423</v>
      </c>
      <c r="AK345">
        <f t="shared" si="520"/>
        <v>4.3016822387716749</v>
      </c>
      <c r="AL345">
        <f t="shared" si="521"/>
        <v>246</v>
      </c>
      <c r="AM345">
        <f t="shared" si="522"/>
        <v>28</v>
      </c>
      <c r="AN345">
        <f t="shared" si="523"/>
        <v>5</v>
      </c>
      <c r="AP345">
        <f t="shared" si="524"/>
        <v>3.2288954869445887</v>
      </c>
      <c r="AQ345">
        <f t="shared" si="525"/>
        <v>5.6354857449968654E-2</v>
      </c>
      <c r="AR345" t="str">
        <f t="shared" si="526"/>
        <v>POSITIF</v>
      </c>
      <c r="AS345">
        <f t="shared" si="527"/>
        <v>3</v>
      </c>
      <c r="AT345">
        <f t="shared" si="528"/>
        <v>13</v>
      </c>
      <c r="AU345">
        <f t="shared" si="529"/>
        <v>44</v>
      </c>
      <c r="AV345">
        <f t="shared" si="530"/>
        <v>0.99081270958434786</v>
      </c>
      <c r="AW345" s="4">
        <f t="shared" si="531"/>
        <v>4.128386289934783E-2</v>
      </c>
      <c r="AX345">
        <f t="shared" si="532"/>
        <v>1.7292944052853247E-2</v>
      </c>
      <c r="AY345">
        <f t="shared" si="533"/>
        <v>0.26997707037155644</v>
      </c>
      <c r="AZ345" s="4">
        <f t="shared" si="534"/>
        <v>1.1249044598814852E-2</v>
      </c>
      <c r="BA345">
        <f t="shared" si="535"/>
        <v>368839.32992573216</v>
      </c>
      <c r="BB345" t="s">
        <v>191</v>
      </c>
      <c r="BC345">
        <f t="shared" si="536"/>
        <v>1.6702619814281491E-2</v>
      </c>
      <c r="BD345">
        <f t="shared" si="537"/>
        <v>209.65180476892371</v>
      </c>
      <c r="BE345">
        <f t="shared" si="538"/>
        <v>23.437439506387737</v>
      </c>
      <c r="BF345">
        <f t="shared" si="539"/>
        <v>-2.0666576056740712E-3</v>
      </c>
      <c r="BG345">
        <f t="shared" si="540"/>
        <v>23.435372848782063</v>
      </c>
      <c r="BH345" s="19">
        <f t="shared" si="541"/>
        <v>0.14238537425024869</v>
      </c>
      <c r="BI345">
        <f t="shared" si="542"/>
        <v>15.429670258704572</v>
      </c>
      <c r="BJ345">
        <f t="shared" si="543"/>
        <v>22.850670258704572</v>
      </c>
      <c r="BK345">
        <f t="shared" si="544"/>
        <v>94.259104593881716</v>
      </c>
      <c r="BL345">
        <f t="shared" si="545"/>
        <v>1.6451317251449484</v>
      </c>
      <c r="BM345">
        <f t="shared" si="546"/>
        <v>248.50094928668688</v>
      </c>
      <c r="BN345">
        <f t="shared" si="547"/>
        <v>16.56672995244579</v>
      </c>
      <c r="BO345">
        <f t="shared" si="548"/>
        <v>16</v>
      </c>
      <c r="BP345">
        <f t="shared" si="549"/>
        <v>34</v>
      </c>
      <c r="BQ345">
        <f t="shared" si="550"/>
        <v>0</v>
      </c>
      <c r="BR345">
        <f t="shared" si="551"/>
        <v>-18.202865275718604</v>
      </c>
      <c r="BS345" t="str">
        <f t="shared" si="552"/>
        <v>NEGATIF</v>
      </c>
      <c r="BT345">
        <f t="shared" si="553"/>
        <v>-0.31769993235823507</v>
      </c>
      <c r="BU345">
        <f t="shared" si="554"/>
        <v>18</v>
      </c>
      <c r="BV345">
        <f t="shared" si="555"/>
        <v>-2173</v>
      </c>
      <c r="BW345">
        <f t="shared" si="556"/>
        <v>49</v>
      </c>
      <c r="BX345" t="str">
        <f t="shared" si="557"/>
        <v>NEGATIF</v>
      </c>
      <c r="BY345">
        <f t="shared" si="558"/>
        <v>71.408656905628916</v>
      </c>
      <c r="BZ345">
        <f t="shared" si="559"/>
        <v>251.4086569056289</v>
      </c>
      <c r="CA345">
        <f t="shared" si="560"/>
        <v>-1.830293341272538</v>
      </c>
      <c r="CB345" t="str">
        <f t="shared" si="567"/>
        <v>NEGATIF</v>
      </c>
      <c r="CC345">
        <f t="shared" si="568"/>
        <v>1</v>
      </c>
      <c r="CD345">
        <f t="shared" si="569"/>
        <v>49</v>
      </c>
      <c r="CE345">
        <f t="shared" si="570"/>
        <v>49</v>
      </c>
      <c r="CG345">
        <f t="shared" si="561"/>
        <v>4.3371597593841402</v>
      </c>
      <c r="CH345">
        <f t="shared" si="562"/>
        <v>0.40902441764373015</v>
      </c>
      <c r="CI345">
        <f t="shared" si="563"/>
        <v>0.40906048762346059</v>
      </c>
    </row>
    <row r="346" spans="1:87">
      <c r="A346">
        <f t="shared" ref="A346:F346" si="673">A52</f>
        <v>-7.0027777777777782</v>
      </c>
      <c r="B346">
        <f t="shared" si="673"/>
        <v>111.315</v>
      </c>
      <c r="C346">
        <f t="shared" si="673"/>
        <v>7</v>
      </c>
      <c r="D346">
        <f t="shared" si="673"/>
        <v>2014</v>
      </c>
      <c r="E346">
        <f t="shared" si="673"/>
        <v>3</v>
      </c>
      <c r="F346">
        <f t="shared" si="673"/>
        <v>29</v>
      </c>
      <c r="G346">
        <f t="shared" si="494"/>
        <v>-0.12222152900771403</v>
      </c>
      <c r="H346">
        <f t="shared" ref="H346:J346" si="674">H52</f>
        <v>10</v>
      </c>
      <c r="I346">
        <f t="shared" si="674"/>
        <v>15</v>
      </c>
      <c r="J346">
        <f t="shared" si="674"/>
        <v>10.25</v>
      </c>
      <c r="L346">
        <f t="shared" ref="L346:M346" si="675">L52</f>
        <v>20</v>
      </c>
      <c r="M346">
        <f t="shared" si="675"/>
        <v>-13</v>
      </c>
      <c r="N346">
        <f t="shared" si="497"/>
        <v>2456745.635416667</v>
      </c>
      <c r="O346">
        <f t="shared" si="498"/>
        <v>7.9449039617955674E-4</v>
      </c>
      <c r="P346">
        <f t="shared" si="499"/>
        <v>2456745.6362111573</v>
      </c>
      <c r="Q346">
        <f t="shared" si="500"/>
        <v>0.14238565944304751</v>
      </c>
      <c r="R346">
        <f t="shared" si="501"/>
        <v>240.67971103316654</v>
      </c>
      <c r="S346">
        <f t="shared" si="502"/>
        <v>41.226800328251556</v>
      </c>
      <c r="T346">
        <f t="shared" si="503"/>
        <v>4.2006534002772797</v>
      </c>
      <c r="U346">
        <f t="shared" si="504"/>
        <v>0.71954340579026865</v>
      </c>
      <c r="V346">
        <f t="shared" si="505"/>
        <v>209.64691587350518</v>
      </c>
      <c r="W346">
        <f t="shared" si="506"/>
        <v>3.6590289486442291</v>
      </c>
      <c r="X346">
        <f t="shared" si="507"/>
        <v>6.4592345218225091</v>
      </c>
      <c r="Y346">
        <f t="shared" si="508"/>
        <v>0.11273490956428431</v>
      </c>
      <c r="Z346">
        <f t="shared" si="509"/>
        <v>83.274473573239447</v>
      </c>
      <c r="AA346">
        <f t="shared" si="510"/>
        <v>1.4534137467180357</v>
      </c>
      <c r="AB346">
        <f t="shared" si="511"/>
        <v>15250.922547893517</v>
      </c>
      <c r="AC346">
        <f t="shared" si="512"/>
        <v>96.581772756054363</v>
      </c>
      <c r="AD346">
        <f t="shared" si="513"/>
        <v>2324.9787932507202</v>
      </c>
      <c r="AE346">
        <f t="shared" si="514"/>
        <v>-667.83438456163037</v>
      </c>
      <c r="AF346">
        <f t="shared" si="515"/>
        <v>-271.10297374655659</v>
      </c>
      <c r="AG346">
        <f t="shared" si="516"/>
        <v>4148.46702820884</v>
      </c>
      <c r="AH346">
        <f t="shared" si="517"/>
        <v>20882.012783800947</v>
      </c>
      <c r="AI346">
        <f t="shared" si="518"/>
        <v>5.8005591066113737</v>
      </c>
      <c r="AJ346">
        <f t="shared" si="519"/>
        <v>246.48027013977793</v>
      </c>
      <c r="AK346">
        <f t="shared" si="520"/>
        <v>4.3018922551441889</v>
      </c>
      <c r="AL346">
        <f t="shared" si="521"/>
        <v>246</v>
      </c>
      <c r="AM346">
        <f t="shared" si="522"/>
        <v>28</v>
      </c>
      <c r="AN346">
        <f t="shared" si="523"/>
        <v>48</v>
      </c>
      <c r="AP346">
        <f t="shared" si="524"/>
        <v>3.2287989048226304</v>
      </c>
      <c r="AQ346">
        <f t="shared" si="525"/>
        <v>5.6353171773941918E-2</v>
      </c>
      <c r="AR346" t="str">
        <f t="shared" si="526"/>
        <v>POSITIF</v>
      </c>
      <c r="AS346">
        <f t="shared" si="527"/>
        <v>3</v>
      </c>
      <c r="AT346">
        <f t="shared" si="528"/>
        <v>13</v>
      </c>
      <c r="AU346">
        <f t="shared" si="529"/>
        <v>43</v>
      </c>
      <c r="AV346">
        <f t="shared" si="530"/>
        <v>0.99074403872374306</v>
      </c>
      <c r="AW346" s="4">
        <f t="shared" si="531"/>
        <v>4.1281001613489292E-2</v>
      </c>
      <c r="AX346">
        <f t="shared" si="532"/>
        <v>1.7291745520235515E-2</v>
      </c>
      <c r="AY346">
        <f t="shared" si="533"/>
        <v>0.2699583606327069</v>
      </c>
      <c r="AZ346" s="4">
        <f t="shared" si="534"/>
        <v>1.1248265026362787E-2</v>
      </c>
      <c r="BA346">
        <f t="shared" si="535"/>
        <v>368864.89252158132</v>
      </c>
      <c r="BB346" t="s">
        <v>191</v>
      </c>
      <c r="BC346">
        <f t="shared" si="536"/>
        <v>1.6702619802303392E-2</v>
      </c>
      <c r="BD346">
        <f t="shared" si="537"/>
        <v>209.65125316719039</v>
      </c>
      <c r="BE346">
        <f t="shared" si="538"/>
        <v>23.437439502679041</v>
      </c>
      <c r="BF346">
        <f t="shared" si="539"/>
        <v>-2.0666824521016736E-3</v>
      </c>
      <c r="BG346">
        <f t="shared" si="540"/>
        <v>23.435372820226938</v>
      </c>
      <c r="BH346" s="19">
        <f t="shared" si="541"/>
        <v>0.14238565944304751</v>
      </c>
      <c r="BI346">
        <f t="shared" si="542"/>
        <v>15.680354733221854</v>
      </c>
      <c r="BJ346">
        <f t="shared" si="543"/>
        <v>23.101354733221854</v>
      </c>
      <c r="BK346">
        <f t="shared" si="544"/>
        <v>98.00846655714372</v>
      </c>
      <c r="BL346">
        <f t="shared" si="545"/>
        <v>1.7105704362529091</v>
      </c>
      <c r="BM346">
        <f t="shared" si="546"/>
        <v>248.51185444118408</v>
      </c>
      <c r="BN346">
        <f t="shared" si="547"/>
        <v>16.567456962745606</v>
      </c>
      <c r="BO346">
        <f t="shared" si="548"/>
        <v>16</v>
      </c>
      <c r="BP346">
        <f t="shared" si="549"/>
        <v>34</v>
      </c>
      <c r="BQ346">
        <f t="shared" si="550"/>
        <v>2</v>
      </c>
      <c r="BR346">
        <f t="shared" si="551"/>
        <v>-18.204968199047219</v>
      </c>
      <c r="BS346" t="str">
        <f t="shared" si="552"/>
        <v>NEGATIF</v>
      </c>
      <c r="BT346">
        <f t="shared" si="553"/>
        <v>-0.3177366352942364</v>
      </c>
      <c r="BU346">
        <f t="shared" si="554"/>
        <v>18</v>
      </c>
      <c r="BV346">
        <f t="shared" si="555"/>
        <v>-2173</v>
      </c>
      <c r="BW346">
        <f t="shared" si="556"/>
        <v>42</v>
      </c>
      <c r="BX346" t="str">
        <f t="shared" si="557"/>
        <v>NEGATIF</v>
      </c>
      <c r="BY346">
        <f t="shared" si="558"/>
        <v>70.873782622969628</v>
      </c>
      <c r="BZ346">
        <f t="shared" si="559"/>
        <v>250.87378262296963</v>
      </c>
      <c r="CA346">
        <f t="shared" si="560"/>
        <v>-5.3517214849365624</v>
      </c>
      <c r="CB346" t="str">
        <f t="shared" si="567"/>
        <v>NEGATIF</v>
      </c>
      <c r="CC346">
        <f t="shared" si="568"/>
        <v>5</v>
      </c>
      <c r="CD346">
        <f t="shared" si="569"/>
        <v>21</v>
      </c>
      <c r="CE346">
        <f t="shared" si="570"/>
        <v>6</v>
      </c>
      <c r="CG346">
        <f t="shared" si="561"/>
        <v>4.3373500902355548</v>
      </c>
      <c r="CH346">
        <f t="shared" si="562"/>
        <v>0.40902441714534921</v>
      </c>
      <c r="CI346">
        <f t="shared" si="563"/>
        <v>0.40906048755873159</v>
      </c>
    </row>
    <row r="347" spans="1:87">
      <c r="A347">
        <f t="shared" ref="A347:F347" si="676">A53</f>
        <v>-7.0027777777777782</v>
      </c>
      <c r="B347">
        <f t="shared" si="676"/>
        <v>111.315</v>
      </c>
      <c r="C347">
        <f t="shared" si="676"/>
        <v>7</v>
      </c>
      <c r="D347">
        <f t="shared" si="676"/>
        <v>2014</v>
      </c>
      <c r="E347">
        <f t="shared" si="676"/>
        <v>3</v>
      </c>
      <c r="F347">
        <f t="shared" si="676"/>
        <v>29</v>
      </c>
      <c r="G347">
        <f t="shared" si="494"/>
        <v>-0.12222152900771403</v>
      </c>
      <c r="H347">
        <f t="shared" ref="H347:J347" si="677">H53</f>
        <v>10</v>
      </c>
      <c r="I347">
        <f t="shared" si="677"/>
        <v>30</v>
      </c>
      <c r="J347">
        <f t="shared" si="677"/>
        <v>10.5</v>
      </c>
      <c r="L347">
        <f t="shared" ref="L347:M347" si="678">L53</f>
        <v>20</v>
      </c>
      <c r="M347">
        <f t="shared" si="678"/>
        <v>-13</v>
      </c>
      <c r="N347">
        <f t="shared" si="497"/>
        <v>2456745.6458333335</v>
      </c>
      <c r="O347">
        <f t="shared" si="498"/>
        <v>7.9449039617955674E-4</v>
      </c>
      <c r="P347">
        <f t="shared" si="499"/>
        <v>2456745.6466278238</v>
      </c>
      <c r="Q347">
        <f t="shared" si="500"/>
        <v>0.14238594463583359</v>
      </c>
      <c r="R347">
        <f t="shared" si="501"/>
        <v>240.67971103316654</v>
      </c>
      <c r="S347">
        <f t="shared" si="502"/>
        <v>41.362893997516949</v>
      </c>
      <c r="T347">
        <f t="shared" si="503"/>
        <v>4.2006534002772797</v>
      </c>
      <c r="U347">
        <f t="shared" si="504"/>
        <v>0.72191868841007001</v>
      </c>
      <c r="V347">
        <f t="shared" si="505"/>
        <v>209.64636427015955</v>
      </c>
      <c r="W347">
        <f t="shared" si="506"/>
        <v>3.6590193213496831</v>
      </c>
      <c r="X347">
        <f t="shared" si="507"/>
        <v>6.4695016814348492</v>
      </c>
      <c r="Y347">
        <f t="shared" si="508"/>
        <v>0.11291410530434742</v>
      </c>
      <c r="Z347">
        <f t="shared" si="509"/>
        <v>83.284740242605949</v>
      </c>
      <c r="AA347">
        <f t="shared" si="510"/>
        <v>1.4535929339016949</v>
      </c>
      <c r="AB347">
        <f t="shared" si="511"/>
        <v>15291.326009645987</v>
      </c>
      <c r="AC347">
        <f t="shared" si="512"/>
        <v>95.76196258793361</v>
      </c>
      <c r="AD347">
        <f t="shared" si="513"/>
        <v>2333.9287062715603</v>
      </c>
      <c r="AE347">
        <f t="shared" si="514"/>
        <v>-667.64648511093094</v>
      </c>
      <c r="AF347">
        <f t="shared" si="515"/>
        <v>-272.08148556237461</v>
      </c>
      <c r="AG347">
        <f t="shared" si="516"/>
        <v>4143.0058948180276</v>
      </c>
      <c r="AH347">
        <f t="shared" si="517"/>
        <v>20924.294602650203</v>
      </c>
      <c r="AI347">
        <f t="shared" si="518"/>
        <v>5.8123040562917234</v>
      </c>
      <c r="AJ347">
        <f t="shared" si="519"/>
        <v>246.49201508945828</v>
      </c>
      <c r="AK347">
        <f t="shared" si="520"/>
        <v>4.3020972431865925</v>
      </c>
      <c r="AL347">
        <f t="shared" si="521"/>
        <v>246</v>
      </c>
      <c r="AM347">
        <f t="shared" si="522"/>
        <v>29</v>
      </c>
      <c r="AN347">
        <f t="shared" si="523"/>
        <v>31</v>
      </c>
      <c r="AP347">
        <f t="shared" si="524"/>
        <v>3.2426964818162003</v>
      </c>
      <c r="AQ347">
        <f t="shared" si="525"/>
        <v>5.6595730250529129E-2</v>
      </c>
      <c r="AR347" t="str">
        <f t="shared" si="526"/>
        <v>POSITIF</v>
      </c>
      <c r="AS347">
        <f t="shared" si="527"/>
        <v>3</v>
      </c>
      <c r="AT347">
        <f t="shared" si="528"/>
        <v>14</v>
      </c>
      <c r="AU347">
        <f t="shared" si="529"/>
        <v>33</v>
      </c>
      <c r="AV347">
        <f t="shared" si="530"/>
        <v>0.99067511512226414</v>
      </c>
      <c r="AW347" s="4">
        <f t="shared" si="531"/>
        <v>4.1278129796761008E-2</v>
      </c>
      <c r="AX347">
        <f t="shared" si="532"/>
        <v>1.7290542576457377E-2</v>
      </c>
      <c r="AY347">
        <f t="shared" si="533"/>
        <v>0.26993958203290963</v>
      </c>
      <c r="AZ347" s="4">
        <f t="shared" si="534"/>
        <v>1.1247482584704567E-2</v>
      </c>
      <c r="BA347">
        <f t="shared" si="535"/>
        <v>368890.55276335817</v>
      </c>
      <c r="BB347" t="s">
        <v>191</v>
      </c>
      <c r="BC347">
        <f t="shared" si="536"/>
        <v>1.6702619790325297E-2</v>
      </c>
      <c r="BD347">
        <f t="shared" si="537"/>
        <v>209.65070156548174</v>
      </c>
      <c r="BE347">
        <f t="shared" si="538"/>
        <v>23.437439498970345</v>
      </c>
      <c r="BF347">
        <f t="shared" si="539"/>
        <v>-2.0667073181446036E-3</v>
      </c>
      <c r="BG347">
        <f t="shared" si="540"/>
        <v>23.435372791652203</v>
      </c>
      <c r="BH347" s="19">
        <f t="shared" si="541"/>
        <v>0.14238594463583359</v>
      </c>
      <c r="BI347">
        <f t="shared" si="542"/>
        <v>15.931039196547742</v>
      </c>
      <c r="BJ347">
        <f t="shared" si="543"/>
        <v>23.352039196547743</v>
      </c>
      <c r="BK347">
        <f t="shared" si="544"/>
        <v>101.75808932815242</v>
      </c>
      <c r="BL347">
        <f t="shared" si="545"/>
        <v>1.7760136993147644</v>
      </c>
      <c r="BM347">
        <f t="shared" si="546"/>
        <v>248.52249862006371</v>
      </c>
      <c r="BN347">
        <f t="shared" si="547"/>
        <v>16.568166574670915</v>
      </c>
      <c r="BO347">
        <f t="shared" si="548"/>
        <v>16</v>
      </c>
      <c r="BP347">
        <f t="shared" si="549"/>
        <v>34</v>
      </c>
      <c r="BQ347">
        <f t="shared" si="550"/>
        <v>5</v>
      </c>
      <c r="BR347">
        <f t="shared" si="551"/>
        <v>-18.193224490003864</v>
      </c>
      <c r="BS347" t="str">
        <f t="shared" si="552"/>
        <v>NEGATIF</v>
      </c>
      <c r="BT347">
        <f t="shared" si="553"/>
        <v>-0.31753166890503359</v>
      </c>
      <c r="BU347">
        <f t="shared" si="554"/>
        <v>18</v>
      </c>
      <c r="BV347">
        <f t="shared" si="555"/>
        <v>-2172</v>
      </c>
      <c r="BW347">
        <f t="shared" si="556"/>
        <v>24</v>
      </c>
      <c r="BX347" t="str">
        <f t="shared" si="557"/>
        <v>NEGATIF</v>
      </c>
      <c r="BY347">
        <f t="shared" si="558"/>
        <v>70.273747097486222</v>
      </c>
      <c r="BZ347">
        <f t="shared" si="559"/>
        <v>250.27374709748622</v>
      </c>
      <c r="CA347">
        <f t="shared" si="560"/>
        <v>-8.8636326323365875</v>
      </c>
      <c r="CB347" t="str">
        <f t="shared" si="567"/>
        <v>NEGATIF</v>
      </c>
      <c r="CC347">
        <f t="shared" si="568"/>
        <v>8</v>
      </c>
      <c r="CD347">
        <f t="shared" si="569"/>
        <v>51</v>
      </c>
      <c r="CE347">
        <f t="shared" si="570"/>
        <v>49</v>
      </c>
      <c r="CG347">
        <f t="shared" si="561"/>
        <v>4.3375358662031758</v>
      </c>
      <c r="CH347">
        <f t="shared" si="562"/>
        <v>0.40902441664662603</v>
      </c>
      <c r="CI347">
        <f t="shared" si="563"/>
        <v>0.40906048749400264</v>
      </c>
    </row>
    <row r="348" spans="1:87">
      <c r="A348">
        <f t="shared" ref="A348:F348" si="679">A54</f>
        <v>-7.0027777777777782</v>
      </c>
      <c r="B348">
        <f t="shared" si="679"/>
        <v>111.315</v>
      </c>
      <c r="C348">
        <f t="shared" si="679"/>
        <v>7</v>
      </c>
      <c r="D348">
        <f t="shared" si="679"/>
        <v>2014</v>
      </c>
      <c r="E348">
        <f t="shared" si="679"/>
        <v>3</v>
      </c>
      <c r="F348">
        <f t="shared" si="679"/>
        <v>29</v>
      </c>
      <c r="G348">
        <f t="shared" si="494"/>
        <v>-0.12222152900771403</v>
      </c>
      <c r="H348">
        <f t="shared" ref="H348:J348" si="680">H54</f>
        <v>10</v>
      </c>
      <c r="I348">
        <f t="shared" si="680"/>
        <v>45</v>
      </c>
      <c r="J348">
        <f t="shared" si="680"/>
        <v>10.75</v>
      </c>
      <c r="L348">
        <f t="shared" ref="L348:M348" si="681">L54</f>
        <v>20</v>
      </c>
      <c r="M348">
        <f t="shared" si="681"/>
        <v>-13</v>
      </c>
      <c r="N348">
        <f t="shared" si="497"/>
        <v>2456745.65625</v>
      </c>
      <c r="O348">
        <f t="shared" si="498"/>
        <v>7.9449039617955674E-4</v>
      </c>
      <c r="P348">
        <f t="shared" si="499"/>
        <v>2456745.6570444903</v>
      </c>
      <c r="Q348">
        <f t="shared" si="500"/>
        <v>0.14238622982861968</v>
      </c>
      <c r="R348">
        <f t="shared" si="501"/>
        <v>240.67971103316654</v>
      </c>
      <c r="S348">
        <f t="shared" si="502"/>
        <v>41.498987666767789</v>
      </c>
      <c r="T348">
        <f t="shared" si="503"/>
        <v>4.2006534002772797</v>
      </c>
      <c r="U348">
        <f t="shared" si="504"/>
        <v>0.72429397102961735</v>
      </c>
      <c r="V348">
        <f t="shared" si="505"/>
        <v>209.64581266681387</v>
      </c>
      <c r="W348">
        <f t="shared" si="506"/>
        <v>3.6590096940551358</v>
      </c>
      <c r="X348">
        <f t="shared" si="507"/>
        <v>6.4797688410471892</v>
      </c>
      <c r="Y348">
        <f t="shared" si="508"/>
        <v>0.11309330104441054</v>
      </c>
      <c r="Z348">
        <f t="shared" si="509"/>
        <v>83.295006911971541</v>
      </c>
      <c r="AA348">
        <f t="shared" si="510"/>
        <v>1.453772121085338</v>
      </c>
      <c r="AB348">
        <f t="shared" si="511"/>
        <v>15331.645061397781</v>
      </c>
      <c r="AC348">
        <f t="shared" si="512"/>
        <v>94.932057802716059</v>
      </c>
      <c r="AD348">
        <f t="shared" si="513"/>
        <v>2341.8945335408175</v>
      </c>
      <c r="AE348">
        <f t="shared" si="514"/>
        <v>-667.38821333453018</v>
      </c>
      <c r="AF348">
        <f t="shared" si="515"/>
        <v>-273.06239642538111</v>
      </c>
      <c r="AG348">
        <f t="shared" si="516"/>
        <v>4137.5143438372597</v>
      </c>
      <c r="AH348">
        <f t="shared" si="517"/>
        <v>20965.535386818665</v>
      </c>
      <c r="AI348">
        <f t="shared" si="518"/>
        <v>5.8237598296718511</v>
      </c>
      <c r="AJ348">
        <f t="shared" si="519"/>
        <v>246.50347086283838</v>
      </c>
      <c r="AK348">
        <f t="shared" si="520"/>
        <v>4.3022971841504374</v>
      </c>
      <c r="AL348">
        <f t="shared" si="521"/>
        <v>246</v>
      </c>
      <c r="AM348">
        <f t="shared" si="522"/>
        <v>30</v>
      </c>
      <c r="AN348">
        <f t="shared" si="523"/>
        <v>12</v>
      </c>
      <c r="AP348">
        <f t="shared" si="524"/>
        <v>3.2349524527887041</v>
      </c>
      <c r="AQ348">
        <f t="shared" si="525"/>
        <v>5.6460571446629304E-2</v>
      </c>
      <c r="AR348" t="str">
        <f t="shared" si="526"/>
        <v>POSITIF</v>
      </c>
      <c r="AS348">
        <f t="shared" si="527"/>
        <v>3</v>
      </c>
      <c r="AT348">
        <f t="shared" si="528"/>
        <v>14</v>
      </c>
      <c r="AU348">
        <f t="shared" si="529"/>
        <v>5</v>
      </c>
      <c r="AV348">
        <f t="shared" si="530"/>
        <v>0.99060593935689645</v>
      </c>
      <c r="AW348" s="4">
        <f t="shared" si="531"/>
        <v>4.1275247473204019E-2</v>
      </c>
      <c r="AX348">
        <f t="shared" si="532"/>
        <v>1.7289335231589122E-2</v>
      </c>
      <c r="AY348">
        <f t="shared" si="533"/>
        <v>0.2699207347293634</v>
      </c>
      <c r="AZ348" s="4">
        <f t="shared" si="534"/>
        <v>1.1246697280390142E-2</v>
      </c>
      <c r="BA348">
        <f t="shared" si="535"/>
        <v>368916.31047623075</v>
      </c>
      <c r="BB348" t="s">
        <v>191</v>
      </c>
      <c r="BC348">
        <f t="shared" si="536"/>
        <v>1.6702619778347198E-2</v>
      </c>
      <c r="BD348">
        <f t="shared" si="537"/>
        <v>209.65014996377309</v>
      </c>
      <c r="BE348">
        <f t="shared" si="538"/>
        <v>23.43743949526165</v>
      </c>
      <c r="BF348">
        <f t="shared" si="539"/>
        <v>-2.0667322038023413E-3</v>
      </c>
      <c r="BG348">
        <f t="shared" si="540"/>
        <v>23.435372763057849</v>
      </c>
      <c r="BH348" s="19">
        <f t="shared" si="541"/>
        <v>0.14238622982861968</v>
      </c>
      <c r="BI348">
        <f t="shared" si="542"/>
        <v>16.181723659873629</v>
      </c>
      <c r="BJ348">
        <f t="shared" si="543"/>
        <v>23.602723659873629</v>
      </c>
      <c r="BK348">
        <f t="shared" si="544"/>
        <v>105.50797405721153</v>
      </c>
      <c r="BL348">
        <f t="shared" si="545"/>
        <v>1.8414615344071013</v>
      </c>
      <c r="BM348">
        <f t="shared" si="546"/>
        <v>248.53288084089291</v>
      </c>
      <c r="BN348">
        <f t="shared" si="547"/>
        <v>16.568858722726194</v>
      </c>
      <c r="BO348">
        <f t="shared" si="548"/>
        <v>16</v>
      </c>
      <c r="BP348">
        <f t="shared" si="549"/>
        <v>34</v>
      </c>
      <c r="BQ348">
        <f t="shared" si="550"/>
        <v>7</v>
      </c>
      <c r="BR348">
        <f t="shared" si="551"/>
        <v>-18.202769326476005</v>
      </c>
      <c r="BS348" t="str">
        <f t="shared" si="552"/>
        <v>NEGATIF</v>
      </c>
      <c r="BT348">
        <f t="shared" si="553"/>
        <v>-0.31769825772803695</v>
      </c>
      <c r="BU348">
        <f t="shared" si="554"/>
        <v>18</v>
      </c>
      <c r="BV348">
        <f t="shared" si="555"/>
        <v>-2173</v>
      </c>
      <c r="BW348">
        <f t="shared" si="556"/>
        <v>50</v>
      </c>
      <c r="BX348" t="str">
        <f t="shared" si="557"/>
        <v>NEGATIF</v>
      </c>
      <c r="BY348">
        <f t="shared" si="558"/>
        <v>69.567409336863179</v>
      </c>
      <c r="BZ348">
        <f t="shared" si="559"/>
        <v>249.56740933686319</v>
      </c>
      <c r="CA348">
        <f t="shared" si="560"/>
        <v>-12.35762578974253</v>
      </c>
      <c r="CB348" t="str">
        <f t="shared" si="567"/>
        <v>NEGATIF</v>
      </c>
      <c r="CC348">
        <f t="shared" si="568"/>
        <v>12</v>
      </c>
      <c r="CD348">
        <f t="shared" si="569"/>
        <v>21</v>
      </c>
      <c r="CE348">
        <f t="shared" si="570"/>
        <v>27</v>
      </c>
      <c r="CG348">
        <f t="shared" si="561"/>
        <v>4.3377170701403145</v>
      </c>
      <c r="CH348">
        <f t="shared" si="562"/>
        <v>0.40902441614756041</v>
      </c>
      <c r="CI348">
        <f t="shared" si="563"/>
        <v>0.4090604874292737</v>
      </c>
    </row>
    <row r="349" spans="1:87">
      <c r="A349">
        <f t="shared" ref="A349:F349" si="682">A55</f>
        <v>-7.0027777777777782</v>
      </c>
      <c r="B349">
        <f t="shared" si="682"/>
        <v>111.315</v>
      </c>
      <c r="C349">
        <f t="shared" si="682"/>
        <v>7</v>
      </c>
      <c r="D349">
        <f t="shared" si="682"/>
        <v>2014</v>
      </c>
      <c r="E349">
        <f t="shared" si="682"/>
        <v>3</v>
      </c>
      <c r="F349">
        <f t="shared" si="682"/>
        <v>29</v>
      </c>
      <c r="G349">
        <f t="shared" si="494"/>
        <v>-0.12222152900771403</v>
      </c>
      <c r="H349">
        <f t="shared" ref="H349:J349" si="683">H55</f>
        <v>11</v>
      </c>
      <c r="I349">
        <f t="shared" si="683"/>
        <v>0</v>
      </c>
      <c r="J349">
        <f t="shared" si="683"/>
        <v>11</v>
      </c>
      <c r="L349">
        <f t="shared" ref="L349:M349" si="684">L55</f>
        <v>20</v>
      </c>
      <c r="M349">
        <f t="shared" si="684"/>
        <v>-13</v>
      </c>
      <c r="N349">
        <f t="shared" si="497"/>
        <v>2456745.666666667</v>
      </c>
      <c r="O349">
        <f t="shared" si="498"/>
        <v>7.9449039617955674E-4</v>
      </c>
      <c r="P349">
        <f t="shared" si="499"/>
        <v>2456745.6674611573</v>
      </c>
      <c r="Q349">
        <f t="shared" si="500"/>
        <v>0.1423865150214185</v>
      </c>
      <c r="R349">
        <f t="shared" si="501"/>
        <v>240.67971103316654</v>
      </c>
      <c r="S349">
        <f t="shared" si="502"/>
        <v>41.635081342115882</v>
      </c>
      <c r="T349">
        <f t="shared" si="503"/>
        <v>4.2006534002772797</v>
      </c>
      <c r="U349">
        <f t="shared" si="504"/>
        <v>0.72666925375558178</v>
      </c>
      <c r="V349">
        <f t="shared" si="505"/>
        <v>209.64526106344357</v>
      </c>
      <c r="W349">
        <f t="shared" si="506"/>
        <v>3.659000066760159</v>
      </c>
      <c r="X349">
        <f t="shared" si="507"/>
        <v>6.4900360011179146</v>
      </c>
      <c r="Y349">
        <f t="shared" si="508"/>
        <v>0.11327249679247399</v>
      </c>
      <c r="Z349">
        <f t="shared" si="509"/>
        <v>83.305273581795518</v>
      </c>
      <c r="AA349">
        <f t="shared" si="510"/>
        <v>1.4539513082769815</v>
      </c>
      <c r="AB349">
        <f t="shared" si="511"/>
        <v>15371.879477475231</v>
      </c>
      <c r="AC349">
        <f t="shared" si="512"/>
        <v>94.092145845965788</v>
      </c>
      <c r="AD349">
        <f t="shared" si="513"/>
        <v>2348.872916609067</v>
      </c>
      <c r="AE349">
        <f t="shared" si="514"/>
        <v>-667.05959643894107</v>
      </c>
      <c r="AF349">
        <f t="shared" si="515"/>
        <v>-274.04568087362935</v>
      </c>
      <c r="AG349">
        <f t="shared" si="516"/>
        <v>4131.9924157150908</v>
      </c>
      <c r="AH349">
        <f t="shared" si="517"/>
        <v>21005.731678332784</v>
      </c>
      <c r="AI349">
        <f t="shared" si="518"/>
        <v>5.8349254662035515</v>
      </c>
      <c r="AJ349">
        <f t="shared" si="519"/>
        <v>246.51463649937008</v>
      </c>
      <c r="AK349">
        <f t="shared" si="520"/>
        <v>4.3024920612709963</v>
      </c>
      <c r="AL349">
        <f t="shared" si="521"/>
        <v>246</v>
      </c>
      <c r="AM349">
        <f t="shared" si="522"/>
        <v>30</v>
      </c>
      <c r="AN349">
        <f t="shared" si="523"/>
        <v>52</v>
      </c>
      <c r="AP349">
        <f t="shared" si="524"/>
        <v>3.2482744950243321</v>
      </c>
      <c r="AQ349">
        <f t="shared" si="525"/>
        <v>5.6693084946730761E-2</v>
      </c>
      <c r="AR349" t="str">
        <f t="shared" si="526"/>
        <v>POSITIF</v>
      </c>
      <c r="AS349">
        <f t="shared" si="527"/>
        <v>3</v>
      </c>
      <c r="AT349">
        <f t="shared" si="528"/>
        <v>14</v>
      </c>
      <c r="AU349">
        <f t="shared" si="529"/>
        <v>53</v>
      </c>
      <c r="AV349">
        <f t="shared" si="530"/>
        <v>0.99053651200616954</v>
      </c>
      <c r="AW349" s="4">
        <f t="shared" si="531"/>
        <v>4.1272354666923729E-2</v>
      </c>
      <c r="AX349">
        <f t="shared" si="532"/>
        <v>1.7288123495728003E-2</v>
      </c>
      <c r="AY349">
        <f t="shared" si="533"/>
        <v>0.26990181887968778</v>
      </c>
      <c r="AZ349" s="4">
        <f t="shared" si="534"/>
        <v>1.1245909119986991E-2</v>
      </c>
      <c r="BA349">
        <f t="shared" si="535"/>
        <v>368942.16548483196</v>
      </c>
      <c r="BB349" t="s">
        <v>191</v>
      </c>
      <c r="BC349">
        <f t="shared" si="536"/>
        <v>1.6702619766369102E-2</v>
      </c>
      <c r="BD349">
        <f t="shared" si="537"/>
        <v>209.64959836203982</v>
      </c>
      <c r="BE349">
        <f t="shared" si="538"/>
        <v>23.437439491552954</v>
      </c>
      <c r="BF349">
        <f t="shared" si="539"/>
        <v>-2.0667571090743613E-3</v>
      </c>
      <c r="BG349">
        <f t="shared" si="540"/>
        <v>23.435372734443881</v>
      </c>
      <c r="BH349" s="19">
        <f t="shared" si="541"/>
        <v>0.1423865150214185</v>
      </c>
      <c r="BI349">
        <f t="shared" si="542"/>
        <v>16.432408134421955</v>
      </c>
      <c r="BJ349">
        <f t="shared" si="543"/>
        <v>23.853408134421954</v>
      </c>
      <c r="BK349">
        <f t="shared" si="544"/>
        <v>109.25812179190059</v>
      </c>
      <c r="BL349">
        <f t="shared" si="545"/>
        <v>1.9069139598136322</v>
      </c>
      <c r="BM349">
        <f t="shared" si="546"/>
        <v>248.54300022442871</v>
      </c>
      <c r="BN349">
        <f t="shared" si="547"/>
        <v>16.569533348295248</v>
      </c>
      <c r="BO349">
        <f t="shared" si="548"/>
        <v>16</v>
      </c>
      <c r="BP349">
        <f t="shared" si="549"/>
        <v>34</v>
      </c>
      <c r="BQ349">
        <f t="shared" si="550"/>
        <v>10</v>
      </c>
      <c r="BR349">
        <f t="shared" si="551"/>
        <v>-18.19149436348204</v>
      </c>
      <c r="BS349" t="str">
        <f t="shared" si="552"/>
        <v>NEGATIF</v>
      </c>
      <c r="BT349">
        <f t="shared" si="553"/>
        <v>-0.31750147250075172</v>
      </c>
      <c r="BU349">
        <f t="shared" si="554"/>
        <v>18</v>
      </c>
      <c r="BV349">
        <f t="shared" si="555"/>
        <v>-2172</v>
      </c>
      <c r="BW349">
        <f t="shared" si="556"/>
        <v>30</v>
      </c>
      <c r="BX349" t="str">
        <f t="shared" si="557"/>
        <v>NEGATIF</v>
      </c>
      <c r="BY349">
        <f t="shared" si="558"/>
        <v>68.788982426974073</v>
      </c>
      <c r="BZ349">
        <f t="shared" si="559"/>
        <v>248.78898242697409</v>
      </c>
      <c r="CA349">
        <f t="shared" si="560"/>
        <v>-15.839288779281922</v>
      </c>
      <c r="CB349" t="str">
        <f t="shared" si="567"/>
        <v>NEGATIF</v>
      </c>
      <c r="CC349">
        <f t="shared" si="568"/>
        <v>15</v>
      </c>
      <c r="CD349">
        <f t="shared" si="569"/>
        <v>50</v>
      </c>
      <c r="CE349">
        <f t="shared" si="570"/>
        <v>21</v>
      </c>
      <c r="CG349">
        <f t="shared" si="561"/>
        <v>4.3378936867012863</v>
      </c>
      <c r="CH349">
        <f t="shared" si="562"/>
        <v>0.40902441564815245</v>
      </c>
      <c r="CI349">
        <f t="shared" si="563"/>
        <v>0.40906048736454476</v>
      </c>
    </row>
    <row r="350" spans="1:87">
      <c r="A350">
        <f t="shared" ref="A350:F350" si="685">A56</f>
        <v>-7.0027777777777782</v>
      </c>
      <c r="B350">
        <f t="shared" si="685"/>
        <v>111.315</v>
      </c>
      <c r="C350">
        <f t="shared" si="685"/>
        <v>7</v>
      </c>
      <c r="D350">
        <f t="shared" si="685"/>
        <v>2014</v>
      </c>
      <c r="E350">
        <f t="shared" si="685"/>
        <v>3</v>
      </c>
      <c r="F350">
        <f t="shared" si="685"/>
        <v>29</v>
      </c>
      <c r="G350">
        <f t="shared" si="494"/>
        <v>-0.12222152900771403</v>
      </c>
      <c r="H350">
        <f t="shared" ref="H350:J350" si="686">H56</f>
        <v>11</v>
      </c>
      <c r="I350">
        <f t="shared" si="686"/>
        <v>15</v>
      </c>
      <c r="J350">
        <f t="shared" si="686"/>
        <v>11.25</v>
      </c>
      <c r="L350">
        <f t="shared" ref="L350:M350" si="687">L56</f>
        <v>20</v>
      </c>
      <c r="M350">
        <f t="shared" si="687"/>
        <v>-13</v>
      </c>
      <c r="N350">
        <f t="shared" si="497"/>
        <v>2456745.6770833335</v>
      </c>
      <c r="O350">
        <f t="shared" si="498"/>
        <v>7.9449039617955674E-4</v>
      </c>
      <c r="P350">
        <f t="shared" si="499"/>
        <v>2456745.6778778238</v>
      </c>
      <c r="Q350">
        <f t="shared" si="500"/>
        <v>0.14238680021420458</v>
      </c>
      <c r="R350">
        <f t="shared" si="501"/>
        <v>240.67971103316654</v>
      </c>
      <c r="S350">
        <f t="shared" si="502"/>
        <v>41.771175011381274</v>
      </c>
      <c r="T350">
        <f t="shared" si="503"/>
        <v>4.2006534002772797</v>
      </c>
      <c r="U350">
        <f t="shared" si="504"/>
        <v>0.72904453637538313</v>
      </c>
      <c r="V350">
        <f t="shared" si="505"/>
        <v>209.64470946009794</v>
      </c>
      <c r="W350">
        <f t="shared" si="506"/>
        <v>3.658990439465613</v>
      </c>
      <c r="X350">
        <f t="shared" si="507"/>
        <v>6.5003031607302546</v>
      </c>
      <c r="Y350">
        <f t="shared" si="508"/>
        <v>0.11345169253253712</v>
      </c>
      <c r="Z350">
        <f t="shared" si="509"/>
        <v>83.31554025116202</v>
      </c>
      <c r="AA350">
        <f t="shared" si="510"/>
        <v>1.4541304954606407</v>
      </c>
      <c r="AB350">
        <f t="shared" si="511"/>
        <v>15412.029027276316</v>
      </c>
      <c r="AC350">
        <f t="shared" si="512"/>
        <v>93.242315330856243</v>
      </c>
      <c r="AD350">
        <f t="shared" si="513"/>
        <v>2354.8609124637096</v>
      </c>
      <c r="AE350">
        <f t="shared" si="514"/>
        <v>-666.6606690908643</v>
      </c>
      <c r="AF350">
        <f t="shared" si="515"/>
        <v>-275.0313132510405</v>
      </c>
      <c r="AG350">
        <f t="shared" si="516"/>
        <v>4126.4401518693967</v>
      </c>
      <c r="AH350">
        <f t="shared" si="517"/>
        <v>21044.88042459837</v>
      </c>
      <c r="AI350">
        <f t="shared" si="518"/>
        <v>5.845800117943992</v>
      </c>
      <c r="AJ350">
        <f t="shared" si="519"/>
        <v>246.52551115111052</v>
      </c>
      <c r="AK350">
        <f t="shared" si="520"/>
        <v>4.3026818597488745</v>
      </c>
      <c r="AL350">
        <f t="shared" si="521"/>
        <v>246</v>
      </c>
      <c r="AM350">
        <f t="shared" si="522"/>
        <v>31</v>
      </c>
      <c r="AN350">
        <f t="shared" si="523"/>
        <v>31</v>
      </c>
      <c r="AP350">
        <f t="shared" si="524"/>
        <v>3.2368568209428461</v>
      </c>
      <c r="AQ350">
        <f t="shared" si="525"/>
        <v>5.6493808941089213E-2</v>
      </c>
      <c r="AR350" t="str">
        <f t="shared" si="526"/>
        <v>POSITIF</v>
      </c>
      <c r="AS350">
        <f t="shared" si="527"/>
        <v>3</v>
      </c>
      <c r="AT350">
        <f t="shared" si="528"/>
        <v>14</v>
      </c>
      <c r="AU350">
        <f t="shared" si="529"/>
        <v>12</v>
      </c>
      <c r="AV350">
        <f t="shared" si="530"/>
        <v>0.9904668336595589</v>
      </c>
      <c r="AW350" s="4">
        <f t="shared" si="531"/>
        <v>4.1269451402481623E-2</v>
      </c>
      <c r="AX350">
        <f t="shared" si="532"/>
        <v>1.7286907379162299E-2</v>
      </c>
      <c r="AY350">
        <f t="shared" si="533"/>
        <v>0.26988283464448443</v>
      </c>
      <c r="AZ350" s="4">
        <f t="shared" si="534"/>
        <v>1.1245118110186851E-2</v>
      </c>
      <c r="BA350">
        <f t="shared" si="535"/>
        <v>368968.11760975694</v>
      </c>
      <c r="BB350" t="s">
        <v>191</v>
      </c>
      <c r="BC350">
        <f t="shared" si="536"/>
        <v>1.6702619754391003E-2</v>
      </c>
      <c r="BD350">
        <f t="shared" si="537"/>
        <v>209.64904676033117</v>
      </c>
      <c r="BE350">
        <f t="shared" si="538"/>
        <v>23.437439487844259</v>
      </c>
      <c r="BF350">
        <f t="shared" si="539"/>
        <v>-2.0667820339568027E-3</v>
      </c>
      <c r="BG350">
        <f t="shared" si="540"/>
        <v>23.435372705810302</v>
      </c>
      <c r="BH350" s="19">
        <f t="shared" si="541"/>
        <v>0.14238680021420458</v>
      </c>
      <c r="BI350">
        <f t="shared" si="542"/>
        <v>16.683092597747841</v>
      </c>
      <c r="BJ350">
        <f t="shared" si="543"/>
        <v>0.10409259774784019</v>
      </c>
      <c r="BK350">
        <f t="shared" si="544"/>
        <v>113.0085329725466</v>
      </c>
      <c r="BL350">
        <f t="shared" si="545"/>
        <v>1.9723709832195129</v>
      </c>
      <c r="BM350">
        <f t="shared" si="546"/>
        <v>248.55285599367099</v>
      </c>
      <c r="BN350">
        <f t="shared" si="547"/>
        <v>16.570190399578067</v>
      </c>
      <c r="BO350">
        <f t="shared" si="548"/>
        <v>16</v>
      </c>
      <c r="BP350">
        <f t="shared" si="549"/>
        <v>34</v>
      </c>
      <c r="BQ350">
        <f t="shared" si="550"/>
        <v>12</v>
      </c>
      <c r="BR350">
        <f t="shared" si="551"/>
        <v>-18.204563077662367</v>
      </c>
      <c r="BS350" t="str">
        <f t="shared" si="552"/>
        <v>NEGATIF</v>
      </c>
      <c r="BT350">
        <f t="shared" si="553"/>
        <v>-0.31772956459220048</v>
      </c>
      <c r="BU350">
        <f t="shared" si="554"/>
        <v>18</v>
      </c>
      <c r="BV350">
        <f t="shared" si="555"/>
        <v>-2173</v>
      </c>
      <c r="BW350">
        <f t="shared" si="556"/>
        <v>43</v>
      </c>
      <c r="BX350" t="str">
        <f t="shared" si="557"/>
        <v>NEGATIF</v>
      </c>
      <c r="BY350">
        <f t="shared" si="558"/>
        <v>67.883048921426735</v>
      </c>
      <c r="BZ350">
        <f t="shared" si="559"/>
        <v>247.88304892142673</v>
      </c>
      <c r="CA350">
        <f t="shared" si="560"/>
        <v>-19.295848773412658</v>
      </c>
      <c r="CB350" t="str">
        <f t="shared" si="567"/>
        <v>NEGATIF</v>
      </c>
      <c r="CC350">
        <f t="shared" si="568"/>
        <v>19</v>
      </c>
      <c r="CD350">
        <f t="shared" si="569"/>
        <v>17</v>
      </c>
      <c r="CE350">
        <f t="shared" si="570"/>
        <v>45</v>
      </c>
      <c r="CG350">
        <f t="shared" si="561"/>
        <v>4.3380657023248812</v>
      </c>
      <c r="CH350">
        <f t="shared" si="562"/>
        <v>0.40902441514840221</v>
      </c>
      <c r="CI350">
        <f t="shared" si="563"/>
        <v>0.40906048729981581</v>
      </c>
    </row>
    <row r="351" spans="1:87">
      <c r="A351">
        <f t="shared" ref="A351:F351" si="688">A57</f>
        <v>-7.0027777777777782</v>
      </c>
      <c r="B351">
        <f t="shared" si="688"/>
        <v>111.315</v>
      </c>
      <c r="C351">
        <f t="shared" si="688"/>
        <v>7</v>
      </c>
      <c r="D351">
        <f t="shared" si="688"/>
        <v>2014</v>
      </c>
      <c r="E351">
        <f t="shared" si="688"/>
        <v>3</v>
      </c>
      <c r="F351">
        <f t="shared" si="688"/>
        <v>29</v>
      </c>
      <c r="G351">
        <f t="shared" si="494"/>
        <v>-0.12222152900771403</v>
      </c>
      <c r="H351">
        <f t="shared" ref="H351:J351" si="689">H57</f>
        <v>11</v>
      </c>
      <c r="I351">
        <f t="shared" si="689"/>
        <v>30</v>
      </c>
      <c r="J351">
        <f t="shared" si="689"/>
        <v>11.5</v>
      </c>
      <c r="L351">
        <f t="shared" ref="L351:M351" si="690">L57</f>
        <v>20</v>
      </c>
      <c r="M351">
        <f t="shared" si="690"/>
        <v>-13</v>
      </c>
      <c r="N351">
        <f t="shared" si="497"/>
        <v>2456745.6875</v>
      </c>
      <c r="O351">
        <f t="shared" si="498"/>
        <v>7.9449039617955674E-4</v>
      </c>
      <c r="P351">
        <f t="shared" si="499"/>
        <v>2456745.6882944903</v>
      </c>
      <c r="Q351">
        <f t="shared" si="500"/>
        <v>0.14238708540699066</v>
      </c>
      <c r="R351">
        <f t="shared" si="501"/>
        <v>240.67971103316654</v>
      </c>
      <c r="S351">
        <f t="shared" si="502"/>
        <v>41.907268680632114</v>
      </c>
      <c r="T351">
        <f t="shared" si="503"/>
        <v>4.2006534002772797</v>
      </c>
      <c r="U351">
        <f t="shared" si="504"/>
        <v>0.73141981899493047</v>
      </c>
      <c r="V351">
        <f t="shared" si="505"/>
        <v>209.64415785675226</v>
      </c>
      <c r="W351">
        <f t="shared" si="506"/>
        <v>3.6589808121710656</v>
      </c>
      <c r="X351">
        <f t="shared" si="507"/>
        <v>6.5105703203416851</v>
      </c>
      <c r="Y351">
        <f t="shared" si="508"/>
        <v>0.11363088827258436</v>
      </c>
      <c r="Z351">
        <f t="shared" si="509"/>
        <v>83.325806920527612</v>
      </c>
      <c r="AA351">
        <f t="shared" si="510"/>
        <v>1.4543096826442838</v>
      </c>
      <c r="AB351">
        <f t="shared" si="511"/>
        <v>15452.093486074566</v>
      </c>
      <c r="AC351">
        <f t="shared" si="512"/>
        <v>92.382655803916592</v>
      </c>
      <c r="AD351">
        <f t="shared" si="513"/>
        <v>2359.8559966387365</v>
      </c>
      <c r="AE351">
        <f t="shared" si="514"/>
        <v>-666.19147332563671</v>
      </c>
      <c r="AF351">
        <f t="shared" si="515"/>
        <v>-276.01926797202003</v>
      </c>
      <c r="AG351">
        <f t="shared" si="516"/>
        <v>4120.8575932050762</v>
      </c>
      <c r="AH351">
        <f t="shared" si="517"/>
        <v>21082.978990424635</v>
      </c>
      <c r="AI351">
        <f t="shared" si="518"/>
        <v>5.8563830528957324</v>
      </c>
      <c r="AJ351">
        <f t="shared" si="519"/>
        <v>246.53609408606226</v>
      </c>
      <c r="AK351">
        <f t="shared" si="520"/>
        <v>4.3028665668083068</v>
      </c>
      <c r="AL351">
        <f t="shared" si="521"/>
        <v>246</v>
      </c>
      <c r="AM351">
        <f t="shared" si="522"/>
        <v>32</v>
      </c>
      <c r="AN351">
        <f t="shared" si="523"/>
        <v>9</v>
      </c>
      <c r="AP351">
        <f t="shared" si="524"/>
        <v>3.2336981493003436</v>
      </c>
      <c r="AQ351">
        <f t="shared" si="525"/>
        <v>5.6438679720938162E-2</v>
      </c>
      <c r="AR351" t="str">
        <f t="shared" si="526"/>
        <v>POSITIF</v>
      </c>
      <c r="AS351">
        <f t="shared" si="527"/>
        <v>3</v>
      </c>
      <c r="AT351">
        <f t="shared" si="528"/>
        <v>14</v>
      </c>
      <c r="AU351">
        <f t="shared" si="529"/>
        <v>1</v>
      </c>
      <c r="AV351">
        <f t="shared" si="530"/>
        <v>0.99039690489883225</v>
      </c>
      <c r="AW351" s="4">
        <f t="shared" si="531"/>
        <v>4.1266537704118013E-2</v>
      </c>
      <c r="AX351">
        <f t="shared" si="532"/>
        <v>1.7285686892045779E-2</v>
      </c>
      <c r="AY351">
        <f t="shared" si="533"/>
        <v>0.2698637821822551</v>
      </c>
      <c r="AZ351" s="4">
        <f t="shared" si="534"/>
        <v>1.1244324257593962E-2</v>
      </c>
      <c r="BA351">
        <f t="shared" si="535"/>
        <v>368994.16667450726</v>
      </c>
      <c r="BB351" t="s">
        <v>191</v>
      </c>
      <c r="BC351">
        <f t="shared" si="536"/>
        <v>1.6702619742412907E-2</v>
      </c>
      <c r="BD351">
        <f t="shared" si="537"/>
        <v>209.64849515862252</v>
      </c>
      <c r="BE351">
        <f t="shared" si="538"/>
        <v>23.437439484135563</v>
      </c>
      <c r="BF351">
        <f t="shared" si="539"/>
        <v>-2.0668069784491394E-3</v>
      </c>
      <c r="BG351">
        <f t="shared" si="540"/>
        <v>23.435372677157115</v>
      </c>
      <c r="BH351" s="19">
        <f t="shared" si="541"/>
        <v>0.14238708540699066</v>
      </c>
      <c r="BI351">
        <f t="shared" si="542"/>
        <v>16.93377706107373</v>
      </c>
      <c r="BJ351">
        <f t="shared" si="543"/>
        <v>0.35477706107372953</v>
      </c>
      <c r="BK351">
        <f t="shared" si="544"/>
        <v>116.75920843920893</v>
      </c>
      <c r="BL351">
        <f t="shared" si="545"/>
        <v>2.0378326192865455</v>
      </c>
      <c r="BM351">
        <f t="shared" si="546"/>
        <v>248.56244747689701</v>
      </c>
      <c r="BN351">
        <f t="shared" si="547"/>
        <v>16.570829831793134</v>
      </c>
      <c r="BO351">
        <f t="shared" si="548"/>
        <v>16</v>
      </c>
      <c r="BP351">
        <f t="shared" si="549"/>
        <v>34</v>
      </c>
      <c r="BQ351">
        <f t="shared" si="550"/>
        <v>14</v>
      </c>
      <c r="BR351">
        <f t="shared" si="551"/>
        <v>-18.209439292697098</v>
      </c>
      <c r="BS351" t="str">
        <f t="shared" si="552"/>
        <v>NEGATIF</v>
      </c>
      <c r="BT351">
        <f t="shared" si="553"/>
        <v>-0.31781467059959179</v>
      </c>
      <c r="BU351">
        <f t="shared" si="554"/>
        <v>18</v>
      </c>
      <c r="BV351">
        <f t="shared" si="555"/>
        <v>-2173</v>
      </c>
      <c r="BW351">
        <f t="shared" si="556"/>
        <v>26</v>
      </c>
      <c r="BX351" t="str">
        <f t="shared" si="557"/>
        <v>NEGATIF</v>
      </c>
      <c r="BY351">
        <f t="shared" si="558"/>
        <v>66.870296069325349</v>
      </c>
      <c r="BZ351">
        <f t="shared" si="559"/>
        <v>246.87029606932535</v>
      </c>
      <c r="CA351">
        <f t="shared" si="560"/>
        <v>-22.731019593833874</v>
      </c>
      <c r="CB351" t="str">
        <f t="shared" si="567"/>
        <v>NEGATIF</v>
      </c>
      <c r="CC351">
        <f t="shared" si="568"/>
        <v>22</v>
      </c>
      <c r="CD351">
        <f t="shared" si="569"/>
        <v>43</v>
      </c>
      <c r="CE351">
        <f t="shared" si="570"/>
        <v>51</v>
      </c>
      <c r="CG351">
        <f t="shared" si="561"/>
        <v>4.3382331052873244</v>
      </c>
      <c r="CH351">
        <f t="shared" si="562"/>
        <v>0.40902441464830974</v>
      </c>
      <c r="CI351">
        <f t="shared" si="563"/>
        <v>0.40906048723508687</v>
      </c>
    </row>
    <row r="352" spans="1:87">
      <c r="A352">
        <f t="shared" ref="A352:F352" si="691">A58</f>
        <v>-7.0027777777777782</v>
      </c>
      <c r="B352">
        <f t="shared" si="691"/>
        <v>111.315</v>
      </c>
      <c r="C352">
        <f t="shared" si="691"/>
        <v>7</v>
      </c>
      <c r="D352">
        <f t="shared" si="691"/>
        <v>2014</v>
      </c>
      <c r="E352">
        <f t="shared" si="691"/>
        <v>3</v>
      </c>
      <c r="F352">
        <f t="shared" si="691"/>
        <v>29</v>
      </c>
      <c r="G352">
        <f t="shared" si="494"/>
        <v>-0.12222152900771403</v>
      </c>
      <c r="H352">
        <f t="shared" ref="H352:J352" si="692">H58</f>
        <v>11</v>
      </c>
      <c r="I352">
        <f t="shared" si="692"/>
        <v>45</v>
      </c>
      <c r="J352">
        <f t="shared" si="692"/>
        <v>11.75</v>
      </c>
      <c r="L352">
        <f t="shared" ref="L352:M352" si="693">L58</f>
        <v>20</v>
      </c>
      <c r="M352">
        <f t="shared" si="693"/>
        <v>-13</v>
      </c>
      <c r="N352">
        <f t="shared" si="497"/>
        <v>2456745.697916667</v>
      </c>
      <c r="O352">
        <f t="shared" si="498"/>
        <v>7.9449039617955674E-4</v>
      </c>
      <c r="P352">
        <f t="shared" si="499"/>
        <v>2456745.6987111573</v>
      </c>
      <c r="Q352">
        <f t="shared" si="500"/>
        <v>0.14238737059978948</v>
      </c>
      <c r="R352">
        <f t="shared" si="501"/>
        <v>240.67971103316654</v>
      </c>
      <c r="S352">
        <f t="shared" si="502"/>
        <v>42.043362355980207</v>
      </c>
      <c r="T352">
        <f t="shared" si="503"/>
        <v>4.2006534002772797</v>
      </c>
      <c r="U352">
        <f t="shared" si="504"/>
        <v>0.7337951017208949</v>
      </c>
      <c r="V352">
        <f t="shared" si="505"/>
        <v>209.64360625338196</v>
      </c>
      <c r="W352">
        <f t="shared" si="506"/>
        <v>3.6589711848760889</v>
      </c>
      <c r="X352">
        <f t="shared" si="507"/>
        <v>6.52083748041332</v>
      </c>
      <c r="Y352">
        <f t="shared" si="508"/>
        <v>0.11381008402066368</v>
      </c>
      <c r="Z352">
        <f t="shared" si="509"/>
        <v>83.336073590351589</v>
      </c>
      <c r="AA352">
        <f t="shared" si="510"/>
        <v>1.4544888698359273</v>
      </c>
      <c r="AB352">
        <f t="shared" si="511"/>
        <v>15492.07262962124</v>
      </c>
      <c r="AC352">
        <f t="shared" si="512"/>
        <v>91.513257845726443</v>
      </c>
      <c r="AD352">
        <f t="shared" si="513"/>
        <v>2363.8560631471673</v>
      </c>
      <c r="AE352">
        <f t="shared" si="514"/>
        <v>-665.65205857248645</v>
      </c>
      <c r="AF352">
        <f t="shared" si="515"/>
        <v>-277.00951939108739</v>
      </c>
      <c r="AG352">
        <f t="shared" si="516"/>
        <v>4115.2447808460101</v>
      </c>
      <c r="AH352">
        <f t="shared" si="517"/>
        <v>21120.025153496572</v>
      </c>
      <c r="AI352">
        <f t="shared" si="518"/>
        <v>5.8666736537490474</v>
      </c>
      <c r="AJ352">
        <f t="shared" si="519"/>
        <v>246.54638468691559</v>
      </c>
      <c r="AK352">
        <f t="shared" si="520"/>
        <v>4.3030461716752058</v>
      </c>
      <c r="AL352">
        <f t="shared" si="521"/>
        <v>246</v>
      </c>
      <c r="AM352">
        <f t="shared" si="522"/>
        <v>32</v>
      </c>
      <c r="AN352">
        <f t="shared" si="523"/>
        <v>46</v>
      </c>
      <c r="AP352">
        <f t="shared" si="524"/>
        <v>3.245025529891568</v>
      </c>
      <c r="AQ352">
        <f t="shared" si="525"/>
        <v>5.6636379807881533E-2</v>
      </c>
      <c r="AR352" t="str">
        <f t="shared" si="526"/>
        <v>POSITIF</v>
      </c>
      <c r="AS352">
        <f t="shared" si="527"/>
        <v>3</v>
      </c>
      <c r="AT352">
        <f t="shared" si="528"/>
        <v>14</v>
      </c>
      <c r="AU352">
        <f t="shared" si="529"/>
        <v>42</v>
      </c>
      <c r="AV352">
        <f t="shared" si="530"/>
        <v>0.99032672630728158</v>
      </c>
      <c r="AW352" s="4">
        <f t="shared" si="531"/>
        <v>4.1263613596136735E-2</v>
      </c>
      <c r="AX352">
        <f t="shared" si="532"/>
        <v>1.7284462044558808E-2</v>
      </c>
      <c r="AY352">
        <f t="shared" si="533"/>
        <v>0.2698446616519169</v>
      </c>
      <c r="AZ352" s="4">
        <f t="shared" si="534"/>
        <v>1.124352756882987E-2</v>
      </c>
      <c r="BA352">
        <f t="shared" si="535"/>
        <v>369020.31250205322</v>
      </c>
      <c r="BB352" t="s">
        <v>191</v>
      </c>
      <c r="BC352">
        <f t="shared" si="536"/>
        <v>1.6702619730434808E-2</v>
      </c>
      <c r="BD352">
        <f t="shared" si="537"/>
        <v>209.6479435568892</v>
      </c>
      <c r="BE352">
        <f t="shared" si="538"/>
        <v>23.437439480426868</v>
      </c>
      <c r="BF352">
        <f t="shared" si="539"/>
        <v>-2.066831942550845E-3</v>
      </c>
      <c r="BG352">
        <f t="shared" si="540"/>
        <v>23.435372648484318</v>
      </c>
      <c r="BH352" s="19">
        <f t="shared" si="541"/>
        <v>0.14238737059978948</v>
      </c>
      <c r="BI352">
        <f t="shared" si="542"/>
        <v>17.184461535606534</v>
      </c>
      <c r="BJ352">
        <f t="shared" si="543"/>
        <v>0.60546153560653337</v>
      </c>
      <c r="BK352">
        <f t="shared" si="544"/>
        <v>120.51014892756936</v>
      </c>
      <c r="BL352">
        <f t="shared" si="545"/>
        <v>2.103298880854799</v>
      </c>
      <c r="BM352">
        <f t="shared" si="546"/>
        <v>248.57177410652864</v>
      </c>
      <c r="BN352">
        <f t="shared" si="547"/>
        <v>16.57145160710191</v>
      </c>
      <c r="BO352">
        <f t="shared" si="548"/>
        <v>16</v>
      </c>
      <c r="BP352">
        <f t="shared" si="549"/>
        <v>34</v>
      </c>
      <c r="BQ352">
        <f t="shared" si="550"/>
        <v>17</v>
      </c>
      <c r="BR352">
        <f t="shared" si="551"/>
        <v>-18.199982695133887</v>
      </c>
      <c r="BS352" t="str">
        <f t="shared" si="552"/>
        <v>NEGATIF</v>
      </c>
      <c r="BT352">
        <f t="shared" si="553"/>
        <v>-0.3176496218360777</v>
      </c>
      <c r="BU352">
        <f t="shared" si="554"/>
        <v>18</v>
      </c>
      <c r="BV352">
        <f t="shared" si="555"/>
        <v>-2172</v>
      </c>
      <c r="BW352">
        <f t="shared" si="556"/>
        <v>0</v>
      </c>
      <c r="BX352" t="str">
        <f t="shared" si="557"/>
        <v>NEGATIF</v>
      </c>
      <c r="BY352">
        <f t="shared" si="558"/>
        <v>65.742727088408287</v>
      </c>
      <c r="BZ352">
        <f t="shared" si="559"/>
        <v>245.74272708840829</v>
      </c>
      <c r="CA352">
        <f t="shared" si="560"/>
        <v>-26.143156333695316</v>
      </c>
      <c r="CB352" t="str">
        <f t="shared" si="567"/>
        <v>NEGATIF</v>
      </c>
      <c r="CC352">
        <f t="shared" si="568"/>
        <v>26</v>
      </c>
      <c r="CD352">
        <f t="shared" si="569"/>
        <v>8</v>
      </c>
      <c r="CE352">
        <f t="shared" si="570"/>
        <v>35</v>
      </c>
      <c r="CG352">
        <f t="shared" si="561"/>
        <v>4.3383958856825107</v>
      </c>
      <c r="CH352">
        <f t="shared" si="562"/>
        <v>0.40902441414787505</v>
      </c>
      <c r="CI352">
        <f t="shared" si="563"/>
        <v>0.40906048717035792</v>
      </c>
    </row>
    <row r="353" spans="1:87">
      <c r="A353">
        <f t="shared" ref="A353:F353" si="694">A59</f>
        <v>-7.0027777777777782</v>
      </c>
      <c r="B353">
        <f t="shared" si="694"/>
        <v>111.315</v>
      </c>
      <c r="C353">
        <f t="shared" si="694"/>
        <v>7</v>
      </c>
      <c r="D353">
        <f t="shared" si="694"/>
        <v>2014</v>
      </c>
      <c r="E353">
        <f t="shared" si="694"/>
        <v>3</v>
      </c>
      <c r="F353">
        <f t="shared" si="694"/>
        <v>29</v>
      </c>
      <c r="G353">
        <f t="shared" si="494"/>
        <v>-0.12222152900771403</v>
      </c>
      <c r="H353">
        <f t="shared" ref="H353:J353" si="695">H59</f>
        <v>12</v>
      </c>
      <c r="I353">
        <f t="shared" si="695"/>
        <v>0</v>
      </c>
      <c r="J353">
        <f t="shared" si="695"/>
        <v>12</v>
      </c>
      <c r="L353">
        <f t="shared" ref="L353:M353" si="696">L59</f>
        <v>20</v>
      </c>
      <c r="M353">
        <f t="shared" si="696"/>
        <v>-13</v>
      </c>
      <c r="N353">
        <f t="shared" si="497"/>
        <v>2456745.7083333335</v>
      </c>
      <c r="O353">
        <f t="shared" si="498"/>
        <v>7.9449039617955674E-4</v>
      </c>
      <c r="P353">
        <f t="shared" si="499"/>
        <v>2456745.7091278238</v>
      </c>
      <c r="Q353">
        <f t="shared" si="500"/>
        <v>0.14238765579257556</v>
      </c>
      <c r="R353">
        <f t="shared" si="501"/>
        <v>240.67971103316654</v>
      </c>
      <c r="S353">
        <f t="shared" si="502"/>
        <v>42.179456025231048</v>
      </c>
      <c r="T353">
        <f t="shared" si="503"/>
        <v>4.2006534002772797</v>
      </c>
      <c r="U353">
        <f t="shared" si="504"/>
        <v>0.73617038434044224</v>
      </c>
      <c r="V353">
        <f t="shared" si="505"/>
        <v>209.64305465003633</v>
      </c>
      <c r="W353">
        <f t="shared" si="506"/>
        <v>3.6589615575815428</v>
      </c>
      <c r="X353">
        <f t="shared" si="507"/>
        <v>6.5311046400247506</v>
      </c>
      <c r="Y353">
        <f t="shared" si="508"/>
        <v>0.11398927976071092</v>
      </c>
      <c r="Z353">
        <f t="shared" si="509"/>
        <v>83.346340259717181</v>
      </c>
      <c r="AA353">
        <f t="shared" si="510"/>
        <v>1.4546680570195707</v>
      </c>
      <c r="AB353">
        <f t="shared" si="511"/>
        <v>15531.966228773133</v>
      </c>
      <c r="AC353">
        <f t="shared" si="512"/>
        <v>90.634213180626872</v>
      </c>
      <c r="AD353">
        <f t="shared" si="513"/>
        <v>2366.8594250285828</v>
      </c>
      <c r="AE353">
        <f t="shared" si="514"/>
        <v>-665.04248173582323</v>
      </c>
      <c r="AF353">
        <f t="shared" si="515"/>
        <v>-278.00204166955791</v>
      </c>
      <c r="AG353">
        <f t="shared" si="516"/>
        <v>4109.6017568976667</v>
      </c>
      <c r="AH353">
        <f t="shared" si="517"/>
        <v>21156.01710047463</v>
      </c>
      <c r="AI353">
        <f t="shared" si="518"/>
        <v>5.8766714167985086</v>
      </c>
      <c r="AJ353">
        <f t="shared" si="519"/>
        <v>246.55638244996504</v>
      </c>
      <c r="AK353">
        <f t="shared" si="520"/>
        <v>4.3032206655582534</v>
      </c>
      <c r="AL353">
        <f t="shared" si="521"/>
        <v>246</v>
      </c>
      <c r="AM353">
        <f t="shared" si="522"/>
        <v>33</v>
      </c>
      <c r="AN353">
        <f t="shared" si="523"/>
        <v>22</v>
      </c>
      <c r="AP353">
        <f t="shared" si="524"/>
        <v>3.2510896703822043</v>
      </c>
      <c r="AQ353">
        <f t="shared" si="525"/>
        <v>5.6742219025746637E-2</v>
      </c>
      <c r="AR353" t="str">
        <f t="shared" si="526"/>
        <v>POSITIF</v>
      </c>
      <c r="AS353">
        <f t="shared" si="527"/>
        <v>3</v>
      </c>
      <c r="AT353">
        <f t="shared" si="528"/>
        <v>15</v>
      </c>
      <c r="AU353">
        <f t="shared" si="529"/>
        <v>3</v>
      </c>
      <c r="AV353">
        <f t="shared" si="530"/>
        <v>0.99025629847922436</v>
      </c>
      <c r="AW353" s="4">
        <f t="shared" si="531"/>
        <v>4.1260679103301015E-2</v>
      </c>
      <c r="AX353">
        <f t="shared" si="532"/>
        <v>1.7283232847074181E-2</v>
      </c>
      <c r="AY353">
        <f t="shared" si="533"/>
        <v>0.26982547321539074</v>
      </c>
      <c r="AZ353" s="4">
        <f t="shared" si="534"/>
        <v>1.1242728050641282E-2</v>
      </c>
      <c r="BA353">
        <f t="shared" si="535"/>
        <v>369046.55491129123</v>
      </c>
      <c r="BB353" t="s">
        <v>191</v>
      </c>
      <c r="BC353">
        <f t="shared" si="536"/>
        <v>1.6702619718456713E-2</v>
      </c>
      <c r="BD353">
        <f t="shared" si="537"/>
        <v>209.64739195518055</v>
      </c>
      <c r="BE353">
        <f t="shared" si="538"/>
        <v>23.437439476718172</v>
      </c>
      <c r="BF353">
        <f t="shared" si="539"/>
        <v>-2.0668569262580418E-3</v>
      </c>
      <c r="BG353">
        <f t="shared" si="540"/>
        <v>23.435372619791913</v>
      </c>
      <c r="BH353" s="19">
        <f t="shared" si="541"/>
        <v>0.14238765579257556</v>
      </c>
      <c r="BI353">
        <f t="shared" si="542"/>
        <v>17.43514599893242</v>
      </c>
      <c r="BJ353">
        <f t="shared" si="543"/>
        <v>0.85614599893241916</v>
      </c>
      <c r="BK353">
        <f t="shared" si="544"/>
        <v>124.26135456582935</v>
      </c>
      <c r="BL353">
        <f t="shared" si="545"/>
        <v>2.1687697701618109</v>
      </c>
      <c r="BM353">
        <f t="shared" si="546"/>
        <v>248.58083541815694</v>
      </c>
      <c r="BN353">
        <f t="shared" si="547"/>
        <v>16.572055694543796</v>
      </c>
      <c r="BO353">
        <f t="shared" si="548"/>
        <v>16</v>
      </c>
      <c r="BP353">
        <f t="shared" si="549"/>
        <v>34</v>
      </c>
      <c r="BQ353">
        <f t="shared" si="550"/>
        <v>19</v>
      </c>
      <c r="BR353">
        <f t="shared" si="551"/>
        <v>-18.195666157106629</v>
      </c>
      <c r="BS353" t="str">
        <f t="shared" si="552"/>
        <v>NEGATIF</v>
      </c>
      <c r="BT353">
        <f t="shared" si="553"/>
        <v>-0.31757428403521448</v>
      </c>
      <c r="BU353">
        <f t="shared" si="554"/>
        <v>18</v>
      </c>
      <c r="BV353">
        <f t="shared" si="555"/>
        <v>-2172</v>
      </c>
      <c r="BW353">
        <f t="shared" si="556"/>
        <v>15</v>
      </c>
      <c r="BX353" t="str">
        <f t="shared" si="557"/>
        <v>NEGATIF</v>
      </c>
      <c r="BY353">
        <f t="shared" si="558"/>
        <v>64.461987659815463</v>
      </c>
      <c r="BZ353">
        <f t="shared" si="559"/>
        <v>244.46198765981546</v>
      </c>
      <c r="CA353">
        <f t="shared" si="560"/>
        <v>-29.5220135241821</v>
      </c>
      <c r="CB353" t="str">
        <f t="shared" si="567"/>
        <v>NEGATIF</v>
      </c>
      <c r="CC353">
        <f t="shared" si="568"/>
        <v>29</v>
      </c>
      <c r="CD353">
        <f t="shared" si="569"/>
        <v>31</v>
      </c>
      <c r="CE353">
        <f t="shared" si="570"/>
        <v>19</v>
      </c>
      <c r="CG353">
        <f t="shared" si="561"/>
        <v>4.3385540354049743</v>
      </c>
      <c r="CH353">
        <f t="shared" si="562"/>
        <v>0.40902441364709813</v>
      </c>
      <c r="CI353">
        <f t="shared" si="563"/>
        <v>0.40906048710562898</v>
      </c>
    </row>
    <row r="354" spans="1:87">
      <c r="A354">
        <f t="shared" ref="A354:F354" si="697">A60</f>
        <v>-7.0027777777777782</v>
      </c>
      <c r="B354">
        <f t="shared" si="697"/>
        <v>111.315</v>
      </c>
      <c r="C354">
        <f t="shared" si="697"/>
        <v>7</v>
      </c>
      <c r="D354">
        <f t="shared" si="697"/>
        <v>2014</v>
      </c>
      <c r="E354">
        <f t="shared" si="697"/>
        <v>3</v>
      </c>
      <c r="F354">
        <f t="shared" si="697"/>
        <v>29</v>
      </c>
      <c r="G354">
        <f t="shared" si="494"/>
        <v>-0.12222152900771403</v>
      </c>
      <c r="H354">
        <f t="shared" ref="H354:J354" si="698">H60</f>
        <v>12</v>
      </c>
      <c r="I354">
        <f t="shared" si="698"/>
        <v>15</v>
      </c>
      <c r="J354">
        <f t="shared" si="698"/>
        <v>12.25</v>
      </c>
      <c r="L354">
        <f t="shared" ref="L354:M354" si="699">L60</f>
        <v>20</v>
      </c>
      <c r="M354">
        <f t="shared" si="699"/>
        <v>-13</v>
      </c>
      <c r="N354">
        <f t="shared" si="497"/>
        <v>2456745.71875</v>
      </c>
      <c r="O354">
        <f t="shared" si="498"/>
        <v>7.9449039617955674E-4</v>
      </c>
      <c r="P354">
        <f t="shared" si="499"/>
        <v>2456745.7195444903</v>
      </c>
      <c r="Q354">
        <f t="shared" si="500"/>
        <v>0.14238794098536164</v>
      </c>
      <c r="R354">
        <f t="shared" si="501"/>
        <v>240.67971103316654</v>
      </c>
      <c r="S354">
        <f t="shared" si="502"/>
        <v>42.31554969449644</v>
      </c>
      <c r="T354">
        <f t="shared" si="503"/>
        <v>4.2006534002772797</v>
      </c>
      <c r="U354">
        <f t="shared" si="504"/>
        <v>0.73854566696024349</v>
      </c>
      <c r="V354">
        <f t="shared" si="505"/>
        <v>209.64250304669065</v>
      </c>
      <c r="W354">
        <f t="shared" si="506"/>
        <v>3.6589519302869955</v>
      </c>
      <c r="X354">
        <f t="shared" si="507"/>
        <v>6.5413717996370906</v>
      </c>
      <c r="Y354">
        <f t="shared" si="508"/>
        <v>0.11416847550077405</v>
      </c>
      <c r="Z354">
        <f t="shared" si="509"/>
        <v>83.356606929083682</v>
      </c>
      <c r="AA354">
        <f t="shared" si="510"/>
        <v>1.4548472442032296</v>
      </c>
      <c r="AB354">
        <f t="shared" si="511"/>
        <v>15571.774060249265</v>
      </c>
      <c r="AC354">
        <f t="shared" si="512"/>
        <v>89.745614433085592</v>
      </c>
      <c r="AD354">
        <f t="shared" si="513"/>
        <v>2368.8648161368601</v>
      </c>
      <c r="AE354">
        <f t="shared" si="514"/>
        <v>-664.36280704464434</v>
      </c>
      <c r="AF354">
        <f t="shared" si="515"/>
        <v>-278.99680904262397</v>
      </c>
      <c r="AG354">
        <f t="shared" si="516"/>
        <v>4103.9285629367851</v>
      </c>
      <c r="AH354">
        <f t="shared" si="517"/>
        <v>21190.95343766873</v>
      </c>
      <c r="AI354">
        <f t="shared" si="518"/>
        <v>5.8863759549079804</v>
      </c>
      <c r="AJ354">
        <f t="shared" si="519"/>
        <v>246.56608698807452</v>
      </c>
      <c r="AK354">
        <f t="shared" si="520"/>
        <v>4.3033900417006485</v>
      </c>
      <c r="AL354">
        <f t="shared" si="521"/>
        <v>246</v>
      </c>
      <c r="AM354">
        <f t="shared" si="522"/>
        <v>33</v>
      </c>
      <c r="AN354">
        <f t="shared" si="523"/>
        <v>57</v>
      </c>
      <c r="AP354">
        <f t="shared" si="524"/>
        <v>3.2373697885213195</v>
      </c>
      <c r="AQ354">
        <f t="shared" si="525"/>
        <v>5.6502761914289552E-2</v>
      </c>
      <c r="AR354" t="str">
        <f t="shared" si="526"/>
        <v>POSITIF</v>
      </c>
      <c r="AS354">
        <f t="shared" si="527"/>
        <v>3</v>
      </c>
      <c r="AT354">
        <f t="shared" si="528"/>
        <v>14</v>
      </c>
      <c r="AU354">
        <f t="shared" si="529"/>
        <v>14</v>
      </c>
      <c r="AV354">
        <f t="shared" si="530"/>
        <v>0.99018562200111859</v>
      </c>
      <c r="AW354" s="4">
        <f t="shared" si="531"/>
        <v>4.1257734250046606E-2</v>
      </c>
      <c r="AX354">
        <f t="shared" si="532"/>
        <v>1.7281999309827524E-2</v>
      </c>
      <c r="AY354">
        <f t="shared" si="533"/>
        <v>0.26980621703245627</v>
      </c>
      <c r="AZ354" s="4">
        <f t="shared" si="534"/>
        <v>1.1241925709685678E-2</v>
      </c>
      <c r="BA354">
        <f t="shared" si="535"/>
        <v>369072.89372407849</v>
      </c>
      <c r="BB354" t="s">
        <v>191</v>
      </c>
      <c r="BC354">
        <f t="shared" si="536"/>
        <v>1.6702619706478617E-2</v>
      </c>
      <c r="BD354">
        <f t="shared" si="537"/>
        <v>209.6468403534719</v>
      </c>
      <c r="BE354">
        <f t="shared" si="538"/>
        <v>23.437439473009476</v>
      </c>
      <c r="BF354">
        <f t="shared" si="539"/>
        <v>-2.0668819295702016E-3</v>
      </c>
      <c r="BG354">
        <f t="shared" si="540"/>
        <v>23.435372591079908</v>
      </c>
      <c r="BH354" s="19">
        <f t="shared" si="541"/>
        <v>0.14238794098536164</v>
      </c>
      <c r="BI354">
        <f t="shared" si="542"/>
        <v>17.685830462258309</v>
      </c>
      <c r="BJ354">
        <f t="shared" si="543"/>
        <v>1.1068304622583085</v>
      </c>
      <c r="BK354">
        <f t="shared" si="544"/>
        <v>128.01282588063924</v>
      </c>
      <c r="BL354">
        <f t="shared" si="545"/>
        <v>2.2342452963993642</v>
      </c>
      <c r="BM354">
        <f t="shared" si="546"/>
        <v>248.58963105323539</v>
      </c>
      <c r="BN354">
        <f t="shared" si="547"/>
        <v>16.572642070215693</v>
      </c>
      <c r="BO354">
        <f t="shared" si="548"/>
        <v>16</v>
      </c>
      <c r="BP354">
        <f t="shared" si="549"/>
        <v>34</v>
      </c>
      <c r="BQ354">
        <f t="shared" si="550"/>
        <v>21</v>
      </c>
      <c r="BR354">
        <f t="shared" si="551"/>
        <v>-18.21080795952474</v>
      </c>
      <c r="BS354" t="str">
        <f t="shared" si="552"/>
        <v>NEGATIF</v>
      </c>
      <c r="BT354">
        <f t="shared" si="553"/>
        <v>-0.31783855834209696</v>
      </c>
      <c r="BU354">
        <f t="shared" si="554"/>
        <v>18</v>
      </c>
      <c r="BV354">
        <f t="shared" si="555"/>
        <v>-2173</v>
      </c>
      <c r="BW354">
        <f t="shared" si="556"/>
        <v>21</v>
      </c>
      <c r="BX354" t="str">
        <f t="shared" si="557"/>
        <v>NEGATIF</v>
      </c>
      <c r="BY354">
        <f t="shared" si="558"/>
        <v>62.989713131202194</v>
      </c>
      <c r="BZ354">
        <f t="shared" si="559"/>
        <v>242.98971313120219</v>
      </c>
      <c r="CA354">
        <f t="shared" si="560"/>
        <v>-32.855871966265582</v>
      </c>
      <c r="CB354" t="str">
        <f t="shared" si="567"/>
        <v>NEGATIF</v>
      </c>
      <c r="CC354">
        <f t="shared" si="568"/>
        <v>32</v>
      </c>
      <c r="CD354">
        <f t="shared" si="569"/>
        <v>51</v>
      </c>
      <c r="CE354">
        <f t="shared" si="570"/>
        <v>21</v>
      </c>
      <c r="CG354">
        <f t="shared" si="561"/>
        <v>4.3387075481968971</v>
      </c>
      <c r="CH354">
        <f t="shared" si="562"/>
        <v>0.40902441314597909</v>
      </c>
      <c r="CI354">
        <f t="shared" si="563"/>
        <v>0.40906048704090003</v>
      </c>
    </row>
    <row r="355" spans="1:87">
      <c r="A355">
        <f t="shared" ref="A355:F355" si="700">A61</f>
        <v>-7.0027777777777782</v>
      </c>
      <c r="B355">
        <f t="shared" si="700"/>
        <v>111.315</v>
      </c>
      <c r="C355">
        <f t="shared" si="700"/>
        <v>7</v>
      </c>
      <c r="D355">
        <f t="shared" si="700"/>
        <v>2014</v>
      </c>
      <c r="E355">
        <f t="shared" si="700"/>
        <v>3</v>
      </c>
      <c r="F355">
        <f t="shared" si="700"/>
        <v>29</v>
      </c>
      <c r="G355">
        <f t="shared" si="494"/>
        <v>-0.12222152900771403</v>
      </c>
      <c r="H355">
        <f t="shared" ref="H355:J355" si="701">H61</f>
        <v>12</v>
      </c>
      <c r="I355">
        <f t="shared" si="701"/>
        <v>30</v>
      </c>
      <c r="J355">
        <f t="shared" si="701"/>
        <v>12.5</v>
      </c>
      <c r="L355">
        <f t="shared" ref="L355:M355" si="702">L61</f>
        <v>20</v>
      </c>
      <c r="M355">
        <f t="shared" si="702"/>
        <v>-13</v>
      </c>
      <c r="N355">
        <f t="shared" si="497"/>
        <v>2456745.729166667</v>
      </c>
      <c r="O355">
        <f t="shared" si="498"/>
        <v>7.9449039617955674E-4</v>
      </c>
      <c r="P355">
        <f t="shared" si="499"/>
        <v>2456745.7299611573</v>
      </c>
      <c r="Q355">
        <f t="shared" si="500"/>
        <v>0.14238822617816047</v>
      </c>
      <c r="R355">
        <f t="shared" si="501"/>
        <v>240.67971103316654</v>
      </c>
      <c r="S355">
        <f t="shared" si="502"/>
        <v>42.451643369844533</v>
      </c>
      <c r="T355">
        <f t="shared" si="503"/>
        <v>4.2006534002772797</v>
      </c>
      <c r="U355">
        <f t="shared" si="504"/>
        <v>0.74092094968620792</v>
      </c>
      <c r="V355">
        <f t="shared" si="505"/>
        <v>209.64195144332035</v>
      </c>
      <c r="W355">
        <f t="shared" si="506"/>
        <v>3.6589423029920187</v>
      </c>
      <c r="X355">
        <f t="shared" si="507"/>
        <v>6.551638959707816</v>
      </c>
      <c r="Y355">
        <f t="shared" si="508"/>
        <v>0.1143476712488375</v>
      </c>
      <c r="Z355">
        <f t="shared" si="509"/>
        <v>83.366873598907659</v>
      </c>
      <c r="AA355">
        <f t="shared" si="510"/>
        <v>1.4550264313948733</v>
      </c>
      <c r="AB355">
        <f t="shared" si="511"/>
        <v>15611.495901224424</v>
      </c>
      <c r="AC355">
        <f t="shared" si="512"/>
        <v>88.847555233304661</v>
      </c>
      <c r="AD355">
        <f t="shared" si="513"/>
        <v>2369.8713909342982</v>
      </c>
      <c r="AE355">
        <f t="shared" si="514"/>
        <v>-663.6131061041774</v>
      </c>
      <c r="AF355">
        <f t="shared" si="515"/>
        <v>-279.99379568695406</v>
      </c>
      <c r="AG355">
        <f t="shared" si="516"/>
        <v>4098.225240761818</v>
      </c>
      <c r="AH355">
        <f t="shared" si="517"/>
        <v>21224.83318636271</v>
      </c>
      <c r="AI355">
        <f t="shared" si="518"/>
        <v>5.8957869962118643</v>
      </c>
      <c r="AJ355">
        <f t="shared" si="519"/>
        <v>246.57549802937839</v>
      </c>
      <c r="AK355">
        <f t="shared" si="520"/>
        <v>4.3035542953574426</v>
      </c>
      <c r="AL355">
        <f t="shared" si="521"/>
        <v>246</v>
      </c>
      <c r="AM355">
        <f t="shared" si="522"/>
        <v>34</v>
      </c>
      <c r="AN355">
        <f t="shared" si="523"/>
        <v>31</v>
      </c>
      <c r="AP355">
        <f t="shared" si="524"/>
        <v>3.2467919031740062</v>
      </c>
      <c r="AQ355">
        <f t="shared" si="525"/>
        <v>5.666720883747934E-2</v>
      </c>
      <c r="AR355" t="str">
        <f t="shared" si="526"/>
        <v>POSITIF</v>
      </c>
      <c r="AS355">
        <f t="shared" si="527"/>
        <v>3</v>
      </c>
      <c r="AT355">
        <f t="shared" si="528"/>
        <v>14</v>
      </c>
      <c r="AU355">
        <f t="shared" si="529"/>
        <v>48</v>
      </c>
      <c r="AV355">
        <f t="shared" si="530"/>
        <v>0.99011469746096636</v>
      </c>
      <c r="AW355" s="4">
        <f t="shared" si="531"/>
        <v>4.1254779060873596E-2</v>
      </c>
      <c r="AX355">
        <f t="shared" si="532"/>
        <v>1.7280761443081404E-2</v>
      </c>
      <c r="AY355">
        <f t="shared" si="533"/>
        <v>0.26978689326331379</v>
      </c>
      <c r="AZ355" s="4">
        <f t="shared" si="534"/>
        <v>1.1241120552638074E-2</v>
      </c>
      <c r="BA355">
        <f t="shared" si="535"/>
        <v>369099.32876172889</v>
      </c>
      <c r="BB355" t="s">
        <v>191</v>
      </c>
      <c r="BC355">
        <f t="shared" si="536"/>
        <v>1.6702619694500518E-2</v>
      </c>
      <c r="BD355">
        <f t="shared" si="537"/>
        <v>209.64628875173864</v>
      </c>
      <c r="BE355">
        <f t="shared" si="538"/>
        <v>23.437439469300781</v>
      </c>
      <c r="BF355">
        <f t="shared" si="539"/>
        <v>-2.0669069524867894E-3</v>
      </c>
      <c r="BG355">
        <f t="shared" si="540"/>
        <v>23.435372562348295</v>
      </c>
      <c r="BH355" s="19">
        <f t="shared" si="541"/>
        <v>0.14238822617816047</v>
      </c>
      <c r="BI355">
        <f t="shared" si="542"/>
        <v>17.936514936791113</v>
      </c>
      <c r="BJ355">
        <f t="shared" si="543"/>
        <v>1.3575149367911123</v>
      </c>
      <c r="BK355">
        <f t="shared" si="544"/>
        <v>131.76456329395774</v>
      </c>
      <c r="BL355">
        <f t="shared" si="545"/>
        <v>2.2997254669320273</v>
      </c>
      <c r="BM355">
        <f t="shared" si="546"/>
        <v>248.59816075790897</v>
      </c>
      <c r="BN355">
        <f t="shared" si="547"/>
        <v>16.57321071719393</v>
      </c>
      <c r="BO355">
        <f t="shared" si="548"/>
        <v>16</v>
      </c>
      <c r="BP355">
        <f t="shared" si="549"/>
        <v>34</v>
      </c>
      <c r="BQ355">
        <f t="shared" si="550"/>
        <v>23</v>
      </c>
      <c r="BR355">
        <f t="shared" si="551"/>
        <v>-18.203081461113122</v>
      </c>
      <c r="BS355" t="str">
        <f t="shared" si="552"/>
        <v>NEGATIF</v>
      </c>
      <c r="BT355">
        <f t="shared" si="553"/>
        <v>-0.31770370550516414</v>
      </c>
      <c r="BU355">
        <f t="shared" si="554"/>
        <v>18</v>
      </c>
      <c r="BV355">
        <f t="shared" si="555"/>
        <v>-2173</v>
      </c>
      <c r="BW355">
        <f t="shared" si="556"/>
        <v>48</v>
      </c>
      <c r="BX355" t="str">
        <f t="shared" si="557"/>
        <v>NEGATIF</v>
      </c>
      <c r="BY355">
        <f t="shared" si="558"/>
        <v>61.345308875290044</v>
      </c>
      <c r="BZ355">
        <f t="shared" si="559"/>
        <v>241.34530887529004</v>
      </c>
      <c r="CA355">
        <f t="shared" si="560"/>
        <v>-36.152220122958617</v>
      </c>
      <c r="CB355" t="str">
        <f t="shared" si="567"/>
        <v>NEGATIF</v>
      </c>
      <c r="CC355">
        <f t="shared" si="568"/>
        <v>36</v>
      </c>
      <c r="CD355">
        <f t="shared" si="569"/>
        <v>9</v>
      </c>
      <c r="CE355">
        <f t="shared" si="570"/>
        <v>7</v>
      </c>
      <c r="CG355">
        <f t="shared" si="561"/>
        <v>4.3388564196276738</v>
      </c>
      <c r="CH355">
        <f t="shared" si="562"/>
        <v>0.40902441264451783</v>
      </c>
      <c r="CI355">
        <f t="shared" si="563"/>
        <v>0.40906048697617109</v>
      </c>
    </row>
    <row r="356" spans="1:87">
      <c r="A356">
        <f t="shared" ref="A356:F356" si="703">A62</f>
        <v>-7.0027777777777782</v>
      </c>
      <c r="B356">
        <f t="shared" si="703"/>
        <v>111.315</v>
      </c>
      <c r="C356">
        <f t="shared" si="703"/>
        <v>7</v>
      </c>
      <c r="D356">
        <f t="shared" si="703"/>
        <v>2014</v>
      </c>
      <c r="E356">
        <f t="shared" si="703"/>
        <v>3</v>
      </c>
      <c r="F356">
        <f t="shared" si="703"/>
        <v>29</v>
      </c>
      <c r="G356">
        <f t="shared" si="494"/>
        <v>-0.12222152900771403</v>
      </c>
      <c r="H356">
        <f t="shared" ref="H356:J356" si="704">H62</f>
        <v>12</v>
      </c>
      <c r="I356">
        <f t="shared" si="704"/>
        <v>45</v>
      </c>
      <c r="J356">
        <f t="shared" si="704"/>
        <v>12.75</v>
      </c>
      <c r="L356">
        <f t="shared" ref="L356:M356" si="705">L62</f>
        <v>20</v>
      </c>
      <c r="M356">
        <f t="shared" si="705"/>
        <v>-13</v>
      </c>
      <c r="N356">
        <f t="shared" si="497"/>
        <v>2456745.7395833335</v>
      </c>
      <c r="O356">
        <f t="shared" si="498"/>
        <v>7.9449039617955674E-4</v>
      </c>
      <c r="P356">
        <f t="shared" si="499"/>
        <v>2456745.7403778238</v>
      </c>
      <c r="Q356">
        <f t="shared" si="500"/>
        <v>0.14238851137094655</v>
      </c>
      <c r="R356">
        <f t="shared" si="501"/>
        <v>240.67971103316654</v>
      </c>
      <c r="S356">
        <f t="shared" si="502"/>
        <v>42.587737039095373</v>
      </c>
      <c r="T356">
        <f t="shared" si="503"/>
        <v>4.2006534002772797</v>
      </c>
      <c r="U356">
        <f t="shared" si="504"/>
        <v>0.74329623230575526</v>
      </c>
      <c r="V356">
        <f t="shared" si="505"/>
        <v>209.64139983997467</v>
      </c>
      <c r="W356">
        <f t="shared" si="506"/>
        <v>3.6589326756974714</v>
      </c>
      <c r="X356">
        <f t="shared" si="507"/>
        <v>6.561906119320156</v>
      </c>
      <c r="Y356">
        <f t="shared" si="508"/>
        <v>0.11452686698890062</v>
      </c>
      <c r="Z356">
        <f t="shared" si="509"/>
        <v>83.377140268273251</v>
      </c>
      <c r="AA356">
        <f t="shared" si="510"/>
        <v>1.4552056185785165</v>
      </c>
      <c r="AB356">
        <f t="shared" si="511"/>
        <v>15651.131524034412</v>
      </c>
      <c r="AC356">
        <f t="shared" si="512"/>
        <v>87.940130329162059</v>
      </c>
      <c r="AD356">
        <f t="shared" si="513"/>
        <v>2369.8787249153524</v>
      </c>
      <c r="AE356">
        <f t="shared" si="514"/>
        <v>-662.79345800246813</v>
      </c>
      <c r="AF356">
        <f t="shared" si="515"/>
        <v>-280.99297558757553</v>
      </c>
      <c r="AG356">
        <f t="shared" si="516"/>
        <v>4092.491833161389</v>
      </c>
      <c r="AH356">
        <f t="shared" si="517"/>
        <v>21257.655778850272</v>
      </c>
      <c r="AI356">
        <f t="shared" si="518"/>
        <v>5.9049043830139647</v>
      </c>
      <c r="AJ356">
        <f t="shared" si="519"/>
        <v>246.5846154161805</v>
      </c>
      <c r="AK356">
        <f t="shared" si="520"/>
        <v>4.3037134237763173</v>
      </c>
      <c r="AL356">
        <f t="shared" si="521"/>
        <v>246</v>
      </c>
      <c r="AM356">
        <f t="shared" si="522"/>
        <v>35</v>
      </c>
      <c r="AN356">
        <f t="shared" si="523"/>
        <v>4</v>
      </c>
      <c r="AP356">
        <f t="shared" si="524"/>
        <v>3.243458949778804</v>
      </c>
      <c r="AQ356">
        <f t="shared" si="525"/>
        <v>5.6609037826917535E-2</v>
      </c>
      <c r="AR356" t="str">
        <f t="shared" si="526"/>
        <v>POSITIF</v>
      </c>
      <c r="AS356">
        <f t="shared" si="527"/>
        <v>3</v>
      </c>
      <c r="AT356">
        <f t="shared" si="528"/>
        <v>14</v>
      </c>
      <c r="AU356">
        <f t="shared" si="529"/>
        <v>36</v>
      </c>
      <c r="AV356">
        <f t="shared" si="530"/>
        <v>0.99004352545784391</v>
      </c>
      <c r="AW356" s="4">
        <f t="shared" si="531"/>
        <v>4.1251813560743499E-2</v>
      </c>
      <c r="AX356">
        <f t="shared" si="532"/>
        <v>1.7279519257291678E-2</v>
      </c>
      <c r="AY356">
        <f t="shared" si="533"/>
        <v>0.26976750207118089</v>
      </c>
      <c r="AZ356" s="4">
        <f t="shared" si="534"/>
        <v>1.1240312586299204E-2</v>
      </c>
      <c r="BA356">
        <f t="shared" si="535"/>
        <v>369125.85984145873</v>
      </c>
      <c r="BB356" t="s">
        <v>191</v>
      </c>
      <c r="BC356">
        <f t="shared" si="536"/>
        <v>1.6702619682522422E-2</v>
      </c>
      <c r="BD356">
        <f t="shared" si="537"/>
        <v>209.64573715002999</v>
      </c>
      <c r="BE356">
        <f t="shared" si="538"/>
        <v>23.437439465592085</v>
      </c>
      <c r="BF356">
        <f t="shared" si="539"/>
        <v>-2.0669319950039201E-3</v>
      </c>
      <c r="BG356">
        <f t="shared" si="540"/>
        <v>23.435372533597082</v>
      </c>
      <c r="BH356" s="19">
        <f t="shared" si="541"/>
        <v>0.14238851137094655</v>
      </c>
      <c r="BI356">
        <f t="shared" si="542"/>
        <v>18.187199400132521</v>
      </c>
      <c r="BJ356">
        <f t="shared" si="543"/>
        <v>1.6081994001325199</v>
      </c>
      <c r="BK356">
        <f t="shared" si="544"/>
        <v>135.51656661996697</v>
      </c>
      <c r="BL356">
        <f t="shared" si="545"/>
        <v>2.3652102785166669</v>
      </c>
      <c r="BM356">
        <f t="shared" si="546"/>
        <v>248.60642438202083</v>
      </c>
      <c r="BN356">
        <f t="shared" si="547"/>
        <v>16.573761625468055</v>
      </c>
      <c r="BO356">
        <f t="shared" si="548"/>
        <v>16</v>
      </c>
      <c r="BP356">
        <f t="shared" si="549"/>
        <v>34</v>
      </c>
      <c r="BQ356">
        <f t="shared" si="550"/>
        <v>25</v>
      </c>
      <c r="BR356">
        <f t="shared" si="551"/>
        <v>-18.207882694723843</v>
      </c>
      <c r="BS356" t="str">
        <f t="shared" si="552"/>
        <v>NEGATIF</v>
      </c>
      <c r="BT356">
        <f t="shared" si="553"/>
        <v>-0.3177875028398286</v>
      </c>
      <c r="BU356">
        <f t="shared" si="554"/>
        <v>18</v>
      </c>
      <c r="BV356">
        <f t="shared" si="555"/>
        <v>-2173</v>
      </c>
      <c r="BW356">
        <f t="shared" si="556"/>
        <v>31</v>
      </c>
      <c r="BX356" t="str">
        <f t="shared" si="557"/>
        <v>NEGATIF</v>
      </c>
      <c r="BY356">
        <f t="shared" si="558"/>
        <v>59.456388852565169</v>
      </c>
      <c r="BZ356">
        <f t="shared" si="559"/>
        <v>239.45638885256517</v>
      </c>
      <c r="CA356">
        <f t="shared" si="560"/>
        <v>-39.388774718810808</v>
      </c>
      <c r="CB356" t="str">
        <f t="shared" si="567"/>
        <v>NEGATIF</v>
      </c>
      <c r="CC356">
        <f t="shared" si="568"/>
        <v>39</v>
      </c>
      <c r="CD356">
        <f t="shared" si="569"/>
        <v>23</v>
      </c>
      <c r="CE356">
        <f t="shared" si="570"/>
        <v>19</v>
      </c>
      <c r="CG356">
        <f t="shared" si="561"/>
        <v>4.3390006470765723</v>
      </c>
      <c r="CH356">
        <f t="shared" si="562"/>
        <v>0.40902441214271451</v>
      </c>
      <c r="CI356">
        <f t="shared" si="563"/>
        <v>0.40906048691144214</v>
      </c>
    </row>
    <row r="357" spans="1:87">
      <c r="A357">
        <f t="shared" ref="A357:F357" si="706">A63</f>
        <v>-7.0027777777777782</v>
      </c>
      <c r="B357">
        <f t="shared" si="706"/>
        <v>111.315</v>
      </c>
      <c r="C357">
        <f t="shared" si="706"/>
        <v>7</v>
      </c>
      <c r="D357">
        <f t="shared" si="706"/>
        <v>2014</v>
      </c>
      <c r="E357">
        <f t="shared" si="706"/>
        <v>3</v>
      </c>
      <c r="F357">
        <f t="shared" si="706"/>
        <v>29</v>
      </c>
      <c r="G357">
        <f t="shared" si="494"/>
        <v>-0.12222152900771403</v>
      </c>
      <c r="H357">
        <f t="shared" ref="H357:J357" si="707">H63</f>
        <v>13</v>
      </c>
      <c r="I357">
        <f t="shared" si="707"/>
        <v>0</v>
      </c>
      <c r="J357">
        <f t="shared" si="707"/>
        <v>13</v>
      </c>
      <c r="L357">
        <f t="shared" ref="L357:M357" si="708">L63</f>
        <v>20</v>
      </c>
      <c r="M357">
        <f t="shared" si="708"/>
        <v>-13</v>
      </c>
      <c r="N357">
        <f t="shared" si="497"/>
        <v>2456745.75</v>
      </c>
      <c r="O357">
        <f t="shared" si="498"/>
        <v>7.9449039617955674E-4</v>
      </c>
      <c r="P357">
        <f t="shared" si="499"/>
        <v>2456745.7507944903</v>
      </c>
      <c r="Q357">
        <f t="shared" si="500"/>
        <v>0.1423887965637326</v>
      </c>
      <c r="R357">
        <f t="shared" si="501"/>
        <v>240.67971103316654</v>
      </c>
      <c r="S357">
        <f t="shared" si="502"/>
        <v>42.723830708346213</v>
      </c>
      <c r="T357">
        <f t="shared" si="503"/>
        <v>4.2006534002772797</v>
      </c>
      <c r="U357">
        <f t="shared" si="504"/>
        <v>0.74567151492530259</v>
      </c>
      <c r="V357">
        <f t="shared" si="505"/>
        <v>209.6408482366291</v>
      </c>
      <c r="W357">
        <f t="shared" si="506"/>
        <v>3.6589230484029263</v>
      </c>
      <c r="X357">
        <f t="shared" si="507"/>
        <v>6.5721732789315865</v>
      </c>
      <c r="Y357">
        <f t="shared" si="508"/>
        <v>0.11470606272894786</v>
      </c>
      <c r="Z357">
        <f t="shared" si="509"/>
        <v>83.387406937637934</v>
      </c>
      <c r="AA357">
        <f t="shared" si="510"/>
        <v>1.4553848057621439</v>
      </c>
      <c r="AB357">
        <f t="shared" si="511"/>
        <v>15690.680706837982</v>
      </c>
      <c r="AC357">
        <f t="shared" si="512"/>
        <v>87.023435335817993</v>
      </c>
      <c r="AD357">
        <f t="shared" si="513"/>
        <v>2368.8868150550697</v>
      </c>
      <c r="AE357">
        <f t="shared" si="514"/>
        <v>-661.90394910152816</v>
      </c>
      <c r="AF357">
        <f t="shared" si="515"/>
        <v>-281.99432280607493</v>
      </c>
      <c r="AG357">
        <f t="shared" si="516"/>
        <v>4086.7283823838543</v>
      </c>
      <c r="AH357">
        <f t="shared" si="517"/>
        <v>21289.42106770512</v>
      </c>
      <c r="AI357">
        <f t="shared" si="518"/>
        <v>5.9137280743625329</v>
      </c>
      <c r="AJ357">
        <f t="shared" si="519"/>
        <v>246.59343910752906</v>
      </c>
      <c r="AK357">
        <f t="shared" si="520"/>
        <v>4.3038674262425296</v>
      </c>
      <c r="AL357">
        <f t="shared" si="521"/>
        <v>246</v>
      </c>
      <c r="AM357">
        <f t="shared" si="522"/>
        <v>35</v>
      </c>
      <c r="AN357">
        <f t="shared" si="523"/>
        <v>36</v>
      </c>
      <c r="AP357">
        <f t="shared" si="524"/>
        <v>3.2523793189140573</v>
      </c>
      <c r="AQ357">
        <f t="shared" si="525"/>
        <v>5.6764727638820983E-2</v>
      </c>
      <c r="AR357" t="str">
        <f t="shared" si="526"/>
        <v>POSITIF</v>
      </c>
      <c r="AS357">
        <f t="shared" si="527"/>
        <v>3</v>
      </c>
      <c r="AT357">
        <f t="shared" si="528"/>
        <v>15</v>
      </c>
      <c r="AU357">
        <f t="shared" si="529"/>
        <v>8</v>
      </c>
      <c r="AV357">
        <f t="shared" si="530"/>
        <v>0.98997210658285528</v>
      </c>
      <c r="AW357" s="4">
        <f t="shared" si="531"/>
        <v>4.1248837774285639E-2</v>
      </c>
      <c r="AX357">
        <f t="shared" si="532"/>
        <v>1.7278272762775056E-2</v>
      </c>
      <c r="AY357">
        <f t="shared" si="533"/>
        <v>0.26974804361710303</v>
      </c>
      <c r="AZ357" s="4">
        <f t="shared" si="534"/>
        <v>1.1239501817379293E-2</v>
      </c>
      <c r="BA357">
        <f t="shared" si="535"/>
        <v>369152.48678348411</v>
      </c>
      <c r="BB357" t="s">
        <v>191</v>
      </c>
      <c r="BC357">
        <f t="shared" si="536"/>
        <v>1.6702619670544323E-2</v>
      </c>
      <c r="BD357">
        <f t="shared" si="537"/>
        <v>209.64518554832139</v>
      </c>
      <c r="BE357">
        <f t="shared" si="538"/>
        <v>23.43743946188339</v>
      </c>
      <c r="BF357">
        <f t="shared" si="539"/>
        <v>-2.0669570571210509E-3</v>
      </c>
      <c r="BG357">
        <f t="shared" si="540"/>
        <v>23.435372504826269</v>
      </c>
      <c r="BH357" s="19">
        <f t="shared" si="541"/>
        <v>0.1423887965637326</v>
      </c>
      <c r="BI357">
        <f t="shared" si="542"/>
        <v>18.437883863473932</v>
      </c>
      <c r="BJ357">
        <f t="shared" si="543"/>
        <v>1.8588838634739311</v>
      </c>
      <c r="BK357">
        <f t="shared" si="544"/>
        <v>139.26883607065753</v>
      </c>
      <c r="BL357">
        <f t="shared" si="545"/>
        <v>2.4306997348532162</v>
      </c>
      <c r="BM357">
        <f t="shared" si="546"/>
        <v>248.61442188145145</v>
      </c>
      <c r="BN357">
        <f t="shared" si="547"/>
        <v>16.574294792096762</v>
      </c>
      <c r="BO357">
        <f t="shared" si="548"/>
        <v>16</v>
      </c>
      <c r="BP357">
        <f t="shared" si="549"/>
        <v>34</v>
      </c>
      <c r="BQ357">
        <f t="shared" si="550"/>
        <v>27</v>
      </c>
      <c r="BR357">
        <f t="shared" si="551"/>
        <v>-18.200552023130641</v>
      </c>
      <c r="BS357" t="str">
        <f t="shared" si="552"/>
        <v>NEGATIF</v>
      </c>
      <c r="BT357">
        <f t="shared" si="553"/>
        <v>-0.31765955848414484</v>
      </c>
      <c r="BU357">
        <f t="shared" si="554"/>
        <v>18</v>
      </c>
      <c r="BV357">
        <f t="shared" si="555"/>
        <v>-2173</v>
      </c>
      <c r="BW357">
        <f t="shared" si="556"/>
        <v>58</v>
      </c>
      <c r="BX357" t="str">
        <f t="shared" si="557"/>
        <v>NEGATIF</v>
      </c>
      <c r="BY357">
        <f t="shared" si="558"/>
        <v>57.31098366502988</v>
      </c>
      <c r="BZ357">
        <f t="shared" si="559"/>
        <v>237.31098366502988</v>
      </c>
      <c r="CA357">
        <f t="shared" si="560"/>
        <v>-42.564275327373544</v>
      </c>
      <c r="CB357" t="str">
        <f t="shared" si="567"/>
        <v>NEGATIF</v>
      </c>
      <c r="CC357">
        <f t="shared" si="568"/>
        <v>42</v>
      </c>
      <c r="CD357">
        <f t="shared" si="569"/>
        <v>33</v>
      </c>
      <c r="CE357">
        <f t="shared" si="570"/>
        <v>51</v>
      </c>
      <c r="CG357">
        <f t="shared" si="561"/>
        <v>4.3391402297735633</v>
      </c>
      <c r="CH357">
        <f t="shared" si="562"/>
        <v>0.40902441164056907</v>
      </c>
      <c r="CI357">
        <f t="shared" si="563"/>
        <v>0.4090604868467132</v>
      </c>
    </row>
    <row r="358" spans="1:87">
      <c r="A358">
        <f t="shared" ref="A358:F358" si="709">A64</f>
        <v>-7.0027777777777782</v>
      </c>
      <c r="B358">
        <f t="shared" si="709"/>
        <v>111.315</v>
      </c>
      <c r="C358">
        <f t="shared" si="709"/>
        <v>7</v>
      </c>
      <c r="D358">
        <f t="shared" si="709"/>
        <v>2014</v>
      </c>
      <c r="E358">
        <f t="shared" si="709"/>
        <v>3</v>
      </c>
      <c r="F358">
        <f t="shared" si="709"/>
        <v>29</v>
      </c>
      <c r="G358">
        <f t="shared" si="494"/>
        <v>-0.12222152900771403</v>
      </c>
      <c r="H358">
        <f t="shared" ref="H358:J358" si="710">H64</f>
        <v>13</v>
      </c>
      <c r="I358">
        <f t="shared" si="710"/>
        <v>15</v>
      </c>
      <c r="J358">
        <f t="shared" si="710"/>
        <v>13.25</v>
      </c>
      <c r="L358">
        <f t="shared" ref="L358:M358" si="711">L64</f>
        <v>20</v>
      </c>
      <c r="M358">
        <f t="shared" si="711"/>
        <v>-13</v>
      </c>
      <c r="N358">
        <f t="shared" si="497"/>
        <v>2456745.760416667</v>
      </c>
      <c r="O358">
        <f t="shared" si="498"/>
        <v>7.9449039617955674E-4</v>
      </c>
      <c r="P358">
        <f t="shared" si="499"/>
        <v>2456745.7612111573</v>
      </c>
      <c r="Q358">
        <f t="shared" si="500"/>
        <v>0.14238908175653145</v>
      </c>
      <c r="R358">
        <f t="shared" si="501"/>
        <v>240.67971103316654</v>
      </c>
      <c r="S358">
        <f t="shared" si="502"/>
        <v>42.859924383708858</v>
      </c>
      <c r="T358">
        <f t="shared" si="503"/>
        <v>4.2006534002772797</v>
      </c>
      <c r="U358">
        <f t="shared" si="504"/>
        <v>0.74804679765152104</v>
      </c>
      <c r="V358">
        <f t="shared" si="505"/>
        <v>209.64029663325874</v>
      </c>
      <c r="W358">
        <f t="shared" si="506"/>
        <v>3.6589134211079486</v>
      </c>
      <c r="X358">
        <f t="shared" si="507"/>
        <v>6.5824404390032214</v>
      </c>
      <c r="Y358">
        <f t="shared" si="508"/>
        <v>0.11488525847702719</v>
      </c>
      <c r="Z358">
        <f t="shared" si="509"/>
        <v>83.39767360746373</v>
      </c>
      <c r="AA358">
        <f t="shared" si="510"/>
        <v>1.4555639929538191</v>
      </c>
      <c r="AB358">
        <f t="shared" si="511"/>
        <v>15730.143228270297</v>
      </c>
      <c r="AC358">
        <f t="shared" si="512"/>
        <v>86.097566843644614</v>
      </c>
      <c r="AD358">
        <f t="shared" si="513"/>
        <v>2366.8960794741856</v>
      </c>
      <c r="AE358">
        <f t="shared" si="514"/>
        <v>-660.94467311405526</v>
      </c>
      <c r="AF358">
        <f t="shared" si="515"/>
        <v>-282.99781134798087</v>
      </c>
      <c r="AG358">
        <f t="shared" si="516"/>
        <v>4080.9349308956766</v>
      </c>
      <c r="AH358">
        <f t="shared" si="517"/>
        <v>21320.129321021766</v>
      </c>
      <c r="AI358">
        <f t="shared" si="518"/>
        <v>5.9222581447282687</v>
      </c>
      <c r="AJ358">
        <f t="shared" si="519"/>
        <v>246.6019691778948</v>
      </c>
      <c r="AK358">
        <f t="shared" si="520"/>
        <v>4.3040163040558381</v>
      </c>
      <c r="AL358">
        <f t="shared" si="521"/>
        <v>246</v>
      </c>
      <c r="AM358">
        <f t="shared" si="522"/>
        <v>36</v>
      </c>
      <c r="AN358">
        <f t="shared" si="523"/>
        <v>7</v>
      </c>
      <c r="AP358">
        <f t="shared" si="524"/>
        <v>3.2391837646543316</v>
      </c>
      <c r="AQ358">
        <f t="shared" si="525"/>
        <v>5.6534421770363212E-2</v>
      </c>
      <c r="AR358" t="str">
        <f t="shared" si="526"/>
        <v>POSITIF</v>
      </c>
      <c r="AS358">
        <f t="shared" si="527"/>
        <v>3</v>
      </c>
      <c r="AT358">
        <f t="shared" si="528"/>
        <v>14</v>
      </c>
      <c r="AU358">
        <f t="shared" si="529"/>
        <v>21</v>
      </c>
      <c r="AV358">
        <f t="shared" si="530"/>
        <v>0.98990044142859601</v>
      </c>
      <c r="AW358" s="4">
        <f t="shared" si="531"/>
        <v>4.1245851726191503E-2</v>
      </c>
      <c r="AX358">
        <f t="shared" si="532"/>
        <v>1.7277021969874282E-2</v>
      </c>
      <c r="AY358">
        <f t="shared" si="533"/>
        <v>0.2697285180625319</v>
      </c>
      <c r="AZ358" s="4">
        <f t="shared" si="534"/>
        <v>1.1238688252605496E-2</v>
      </c>
      <c r="BA358">
        <f t="shared" si="535"/>
        <v>369179.20940749324</v>
      </c>
      <c r="BB358" t="s">
        <v>191</v>
      </c>
      <c r="BC358">
        <f t="shared" si="536"/>
        <v>1.6702619658566228E-2</v>
      </c>
      <c r="BD358">
        <f t="shared" si="537"/>
        <v>209.64463394658802</v>
      </c>
      <c r="BE358">
        <f t="shared" si="538"/>
        <v>23.437439458174694</v>
      </c>
      <c r="BF358">
        <f t="shared" si="539"/>
        <v>-2.0669821388376547E-3</v>
      </c>
      <c r="BG358">
        <f t="shared" si="540"/>
        <v>23.435372476035855</v>
      </c>
      <c r="BH358" s="19">
        <f t="shared" si="541"/>
        <v>0.14238908175653145</v>
      </c>
      <c r="BI358">
        <f t="shared" si="542"/>
        <v>18.688568338006736</v>
      </c>
      <c r="BJ358">
        <f t="shared" si="543"/>
        <v>2.1095683380067349</v>
      </c>
      <c r="BK358">
        <f t="shared" si="544"/>
        <v>143.02137175317631</v>
      </c>
      <c r="BL358">
        <f t="shared" si="545"/>
        <v>2.4961938378117416</v>
      </c>
      <c r="BM358">
        <f t="shared" si="546"/>
        <v>248.62215331692468</v>
      </c>
      <c r="BN358">
        <f t="shared" si="547"/>
        <v>16.574810221128313</v>
      </c>
      <c r="BO358">
        <f t="shared" si="548"/>
        <v>16</v>
      </c>
      <c r="BP358">
        <f t="shared" si="549"/>
        <v>34</v>
      </c>
      <c r="BQ358">
        <f t="shared" si="550"/>
        <v>29</v>
      </c>
      <c r="BR358">
        <f t="shared" si="551"/>
        <v>-18.214980032961805</v>
      </c>
      <c r="BS358" t="str">
        <f t="shared" si="552"/>
        <v>NEGATIF</v>
      </c>
      <c r="BT358">
        <f t="shared" si="553"/>
        <v>-0.31791137476020875</v>
      </c>
      <c r="BU358">
        <f t="shared" si="554"/>
        <v>18</v>
      </c>
      <c r="BV358">
        <f t="shared" si="555"/>
        <v>-2173</v>
      </c>
      <c r="BW358">
        <f t="shared" si="556"/>
        <v>6</v>
      </c>
      <c r="BX358" t="str">
        <f t="shared" si="557"/>
        <v>NEGATIF</v>
      </c>
      <c r="BY358">
        <f t="shared" si="558"/>
        <v>54.819749793909125</v>
      </c>
      <c r="BZ358">
        <f t="shared" si="559"/>
        <v>234.81974979390912</v>
      </c>
      <c r="CA358">
        <f t="shared" si="560"/>
        <v>-45.648059840755565</v>
      </c>
      <c r="CB358" t="str">
        <f t="shared" si="567"/>
        <v>NEGATIF</v>
      </c>
      <c r="CC358">
        <f t="shared" si="568"/>
        <v>45</v>
      </c>
      <c r="CD358">
        <f t="shared" si="569"/>
        <v>38</v>
      </c>
      <c r="CE358">
        <f t="shared" si="570"/>
        <v>53</v>
      </c>
      <c r="CG358">
        <f t="shared" si="561"/>
        <v>4.3392751687784763</v>
      </c>
      <c r="CH358">
        <f t="shared" si="562"/>
        <v>0.40902441113808158</v>
      </c>
      <c r="CI358">
        <f t="shared" si="563"/>
        <v>0.40906048678198426</v>
      </c>
    </row>
    <row r="359" spans="1:87">
      <c r="A359">
        <f t="shared" ref="A359:F359" si="712">A65</f>
        <v>-7.0027777777777782</v>
      </c>
      <c r="B359">
        <f t="shared" si="712"/>
        <v>111.315</v>
      </c>
      <c r="C359">
        <f t="shared" si="712"/>
        <v>7</v>
      </c>
      <c r="D359">
        <f t="shared" si="712"/>
        <v>2014</v>
      </c>
      <c r="E359">
        <f t="shared" si="712"/>
        <v>3</v>
      </c>
      <c r="F359">
        <f t="shared" si="712"/>
        <v>29</v>
      </c>
      <c r="G359">
        <f t="shared" si="494"/>
        <v>-0.12222152900771403</v>
      </c>
      <c r="H359">
        <f t="shared" ref="H359:J359" si="713">H65</f>
        <v>13</v>
      </c>
      <c r="I359">
        <f t="shared" si="713"/>
        <v>30</v>
      </c>
      <c r="J359">
        <f t="shared" si="713"/>
        <v>13.5</v>
      </c>
      <c r="L359">
        <f t="shared" ref="L359:M359" si="714">L65</f>
        <v>20</v>
      </c>
      <c r="M359">
        <f t="shared" si="714"/>
        <v>-13</v>
      </c>
      <c r="N359">
        <f t="shared" si="497"/>
        <v>2456745.7708333335</v>
      </c>
      <c r="O359">
        <f t="shared" si="498"/>
        <v>7.9449039617955674E-4</v>
      </c>
      <c r="P359">
        <f t="shared" si="499"/>
        <v>2456745.7716278238</v>
      </c>
      <c r="Q359">
        <f t="shared" si="500"/>
        <v>0.1423893669493175</v>
      </c>
      <c r="R359">
        <f t="shared" si="501"/>
        <v>240.67971103316654</v>
      </c>
      <c r="S359">
        <f t="shared" si="502"/>
        <v>42.996018052945146</v>
      </c>
      <c r="T359">
        <f t="shared" si="503"/>
        <v>4.2006534002772797</v>
      </c>
      <c r="U359">
        <f t="shared" si="504"/>
        <v>0.75042208027081436</v>
      </c>
      <c r="V359">
        <f t="shared" si="505"/>
        <v>209.63974502991312</v>
      </c>
      <c r="W359">
        <f t="shared" si="506"/>
        <v>3.6589037938134021</v>
      </c>
      <c r="X359">
        <f t="shared" si="507"/>
        <v>6.5927075986146519</v>
      </c>
      <c r="Y359">
        <f t="shared" si="508"/>
        <v>0.11506445421707442</v>
      </c>
      <c r="Z359">
        <f t="shared" si="509"/>
        <v>83.407940276828413</v>
      </c>
      <c r="AA359">
        <f t="shared" si="510"/>
        <v>1.4557431801374465</v>
      </c>
      <c r="AB359">
        <f t="shared" si="511"/>
        <v>15769.518862136561</v>
      </c>
      <c r="AC359">
        <f t="shared" si="512"/>
        <v>85.162622534809884</v>
      </c>
      <c r="AD359">
        <f t="shared" si="513"/>
        <v>2363.9073577317731</v>
      </c>
      <c r="AE359">
        <f t="shared" si="514"/>
        <v>-659.91573123733542</v>
      </c>
      <c r="AF359">
        <f t="shared" si="515"/>
        <v>-284.00341502759449</v>
      </c>
      <c r="AG359">
        <f t="shared" si="516"/>
        <v>4075.1115221689452</v>
      </c>
      <c r="AH359">
        <f t="shared" si="517"/>
        <v>21349.781218307158</v>
      </c>
      <c r="AI359">
        <f t="shared" si="518"/>
        <v>5.9304947828630992</v>
      </c>
      <c r="AJ359">
        <f t="shared" si="519"/>
        <v>246.61020581602963</v>
      </c>
      <c r="AK359">
        <f t="shared" si="520"/>
        <v>4.3041600605105863</v>
      </c>
      <c r="AL359">
        <f t="shared" si="521"/>
        <v>246</v>
      </c>
      <c r="AM359">
        <f t="shared" si="522"/>
        <v>36</v>
      </c>
      <c r="AN359">
        <f t="shared" si="523"/>
        <v>36</v>
      </c>
      <c r="AP359">
        <f t="shared" si="524"/>
        <v>3.2410483244271613</v>
      </c>
      <c r="AQ359">
        <f t="shared" si="525"/>
        <v>5.6566964477499322E-2</v>
      </c>
      <c r="AR359" t="str">
        <f t="shared" si="526"/>
        <v>POSITIF</v>
      </c>
      <c r="AS359">
        <f t="shared" si="527"/>
        <v>3</v>
      </c>
      <c r="AT359">
        <f t="shared" si="528"/>
        <v>14</v>
      </c>
      <c r="AU359">
        <f t="shared" si="529"/>
        <v>27</v>
      </c>
      <c r="AV359">
        <f t="shared" si="530"/>
        <v>0.98982853059886511</v>
      </c>
      <c r="AW359" s="4">
        <f t="shared" si="531"/>
        <v>4.1242855441619382E-2</v>
      </c>
      <c r="AX359">
        <f t="shared" si="532"/>
        <v>1.7275766889127634E-2</v>
      </c>
      <c r="AY359">
        <f t="shared" si="533"/>
        <v>0.2697089255719719</v>
      </c>
      <c r="AZ359" s="4">
        <f t="shared" si="534"/>
        <v>1.1237871898832163E-2</v>
      </c>
      <c r="BA359">
        <f t="shared" si="535"/>
        <v>369206.02752902266</v>
      </c>
      <c r="BB359" t="s">
        <v>191</v>
      </c>
      <c r="BC359">
        <f t="shared" si="536"/>
        <v>1.6702619646588129E-2</v>
      </c>
      <c r="BD359">
        <f t="shared" si="537"/>
        <v>209.64408234487942</v>
      </c>
      <c r="BE359">
        <f t="shared" si="538"/>
        <v>23.437439454465999</v>
      </c>
      <c r="BF359">
        <f t="shared" si="539"/>
        <v>-2.0670072401498215E-3</v>
      </c>
      <c r="BG359">
        <f t="shared" si="540"/>
        <v>23.435372447225848</v>
      </c>
      <c r="BH359" s="19">
        <f t="shared" si="541"/>
        <v>0.1423893669493175</v>
      </c>
      <c r="BI359">
        <f t="shared" si="542"/>
        <v>18.939252801332621</v>
      </c>
      <c r="BJ359">
        <f t="shared" si="543"/>
        <v>2.3602528013326207</v>
      </c>
      <c r="BK359">
        <f t="shared" si="544"/>
        <v>146.7741731670119</v>
      </c>
      <c r="BL359">
        <f t="shared" si="545"/>
        <v>2.5616925786566709</v>
      </c>
      <c r="BM359">
        <f t="shared" si="546"/>
        <v>248.62961885297739</v>
      </c>
      <c r="BN359">
        <f t="shared" si="547"/>
        <v>16.575307923531827</v>
      </c>
      <c r="BO359">
        <f t="shared" si="548"/>
        <v>16</v>
      </c>
      <c r="BP359">
        <f t="shared" si="549"/>
        <v>34</v>
      </c>
      <c r="BQ359">
        <f t="shared" si="550"/>
        <v>31</v>
      </c>
      <c r="BR359">
        <f t="shared" si="551"/>
        <v>-18.214508485617401</v>
      </c>
      <c r="BS359" t="str">
        <f t="shared" si="552"/>
        <v>NEGATIF</v>
      </c>
      <c r="BT359">
        <f t="shared" si="553"/>
        <v>-0.31790314470646985</v>
      </c>
      <c r="BU359">
        <f t="shared" si="554"/>
        <v>18</v>
      </c>
      <c r="BV359">
        <f t="shared" si="555"/>
        <v>-2173</v>
      </c>
      <c r="BW359">
        <f t="shared" si="556"/>
        <v>7</v>
      </c>
      <c r="BX359" t="str">
        <f t="shared" si="557"/>
        <v>NEGATIF</v>
      </c>
      <c r="BY359">
        <f t="shared" si="558"/>
        <v>51.967723178180599</v>
      </c>
      <c r="BZ359">
        <f t="shared" si="559"/>
        <v>231.96772317818059</v>
      </c>
      <c r="CA359">
        <f t="shared" si="560"/>
        <v>-48.639432644894676</v>
      </c>
      <c r="CB359" t="str">
        <f t="shared" si="567"/>
        <v>NEGATIF</v>
      </c>
      <c r="CC359">
        <f t="shared" si="568"/>
        <v>48</v>
      </c>
      <c r="CD359">
        <f t="shared" si="569"/>
        <v>38</v>
      </c>
      <c r="CE359">
        <f t="shared" si="570"/>
        <v>21</v>
      </c>
      <c r="CG359">
        <f t="shared" si="561"/>
        <v>4.3394054669630231</v>
      </c>
      <c r="CH359">
        <f t="shared" si="562"/>
        <v>0.40902441063525208</v>
      </c>
      <c r="CI359">
        <f t="shared" si="563"/>
        <v>0.40906048671725526</v>
      </c>
    </row>
    <row r="360" spans="1:87">
      <c r="A360">
        <f t="shared" ref="A360:F360" si="715">A66</f>
        <v>-7.0027777777777782</v>
      </c>
      <c r="B360">
        <f t="shared" si="715"/>
        <v>111.315</v>
      </c>
      <c r="C360">
        <f t="shared" si="715"/>
        <v>7</v>
      </c>
      <c r="D360">
        <f t="shared" si="715"/>
        <v>2014</v>
      </c>
      <c r="E360">
        <f t="shared" si="715"/>
        <v>3</v>
      </c>
      <c r="F360">
        <f t="shared" si="715"/>
        <v>29</v>
      </c>
      <c r="G360">
        <f t="shared" si="494"/>
        <v>-0.12222152900771403</v>
      </c>
      <c r="H360">
        <f t="shared" ref="H360:J360" si="716">H66</f>
        <v>13</v>
      </c>
      <c r="I360">
        <f t="shared" si="716"/>
        <v>45</v>
      </c>
      <c r="J360">
        <f t="shared" si="716"/>
        <v>13.75</v>
      </c>
      <c r="L360">
        <f t="shared" ref="L360:M360" si="717">L66</f>
        <v>20</v>
      </c>
      <c r="M360">
        <f t="shared" si="717"/>
        <v>-13</v>
      </c>
      <c r="N360">
        <f t="shared" si="497"/>
        <v>2456745.78125</v>
      </c>
      <c r="O360">
        <f t="shared" si="498"/>
        <v>7.9449039617955674E-4</v>
      </c>
      <c r="P360">
        <f t="shared" si="499"/>
        <v>2456745.7820444903</v>
      </c>
      <c r="Q360">
        <f t="shared" si="500"/>
        <v>0.14238965214210358</v>
      </c>
      <c r="R360">
        <f t="shared" si="501"/>
        <v>240.67971103316654</v>
      </c>
      <c r="S360">
        <f t="shared" si="502"/>
        <v>43.132111722210539</v>
      </c>
      <c r="T360">
        <f t="shared" si="503"/>
        <v>4.2006534002772797</v>
      </c>
      <c r="U360">
        <f t="shared" si="504"/>
        <v>0.75279736289061572</v>
      </c>
      <c r="V360">
        <f t="shared" si="505"/>
        <v>209.63919342656749</v>
      </c>
      <c r="W360">
        <f t="shared" si="506"/>
        <v>3.6588941665188561</v>
      </c>
      <c r="X360">
        <f t="shared" si="507"/>
        <v>6.602974758226992</v>
      </c>
      <c r="Y360">
        <f t="shared" si="508"/>
        <v>0.11524364995713755</v>
      </c>
      <c r="Z360">
        <f t="shared" si="509"/>
        <v>83.418206946194005</v>
      </c>
      <c r="AA360">
        <f t="shared" si="510"/>
        <v>1.4559223673210897</v>
      </c>
      <c r="AB360">
        <f t="shared" si="511"/>
        <v>15808.807388067615</v>
      </c>
      <c r="AC360">
        <f t="shared" si="512"/>
        <v>84.218700923817721</v>
      </c>
      <c r="AD360">
        <f t="shared" si="513"/>
        <v>2359.9219099355314</v>
      </c>
      <c r="AE360">
        <f t="shared" si="514"/>
        <v>-658.81723188390094</v>
      </c>
      <c r="AF360">
        <f t="shared" si="515"/>
        <v>-285.01110773954093</v>
      </c>
      <c r="AG360">
        <f t="shared" si="516"/>
        <v>4069.2581991175152</v>
      </c>
      <c r="AH360">
        <f t="shared" si="517"/>
        <v>21378.377858421034</v>
      </c>
      <c r="AI360">
        <f t="shared" si="518"/>
        <v>5.9384382940058424</v>
      </c>
      <c r="AJ360">
        <f t="shared" si="519"/>
        <v>246.61814932717238</v>
      </c>
      <c r="AK360">
        <f t="shared" si="520"/>
        <v>4.3042987009341962</v>
      </c>
      <c r="AL360">
        <f t="shared" si="521"/>
        <v>246</v>
      </c>
      <c r="AM360">
        <f t="shared" si="522"/>
        <v>37</v>
      </c>
      <c r="AN360">
        <f t="shared" si="523"/>
        <v>5</v>
      </c>
      <c r="AP360">
        <f t="shared" si="524"/>
        <v>3.2465728800034643</v>
      </c>
      <c r="AQ360">
        <f t="shared" si="525"/>
        <v>5.6663386162015224E-2</v>
      </c>
      <c r="AR360" t="str">
        <f t="shared" si="526"/>
        <v>POSITIF</v>
      </c>
      <c r="AS360">
        <f t="shared" si="527"/>
        <v>3</v>
      </c>
      <c r="AT360">
        <f t="shared" si="528"/>
        <v>14</v>
      </c>
      <c r="AU360">
        <f t="shared" si="529"/>
        <v>47</v>
      </c>
      <c r="AV360">
        <f t="shared" si="530"/>
        <v>0.98975637468930333</v>
      </c>
      <c r="AW360" s="4">
        <f t="shared" si="531"/>
        <v>4.1239848945387639E-2</v>
      </c>
      <c r="AX360">
        <f t="shared" si="532"/>
        <v>1.7274507530931012E-2</v>
      </c>
      <c r="AY360">
        <f t="shared" si="533"/>
        <v>0.26968926630770457</v>
      </c>
      <c r="AZ360" s="4">
        <f t="shared" si="534"/>
        <v>1.1237052762821024E-2</v>
      </c>
      <c r="BA360">
        <f t="shared" si="535"/>
        <v>369232.94096667541</v>
      </c>
      <c r="BB360" t="s">
        <v>191</v>
      </c>
      <c r="BC360">
        <f t="shared" si="536"/>
        <v>1.6702619634610033E-2</v>
      </c>
      <c r="BD360">
        <f t="shared" si="537"/>
        <v>209.64353074317077</v>
      </c>
      <c r="BE360">
        <f t="shared" si="538"/>
        <v>23.437439450757303</v>
      </c>
      <c r="BF360">
        <f t="shared" si="539"/>
        <v>-2.0670323610570136E-3</v>
      </c>
      <c r="BG360">
        <f t="shared" si="540"/>
        <v>23.435372418396245</v>
      </c>
      <c r="BH360" s="19">
        <f t="shared" si="541"/>
        <v>0.14238965214210358</v>
      </c>
      <c r="BI360">
        <f t="shared" si="542"/>
        <v>19.189937264674032</v>
      </c>
      <c r="BJ360">
        <f t="shared" si="543"/>
        <v>2.6109372646740319</v>
      </c>
      <c r="BK360">
        <f t="shared" si="544"/>
        <v>150.52724021014831</v>
      </c>
      <c r="BL360">
        <f t="shared" si="545"/>
        <v>2.6271959556074891</v>
      </c>
      <c r="BM360">
        <f t="shared" si="546"/>
        <v>248.63681875996218</v>
      </c>
      <c r="BN360">
        <f t="shared" si="547"/>
        <v>16.57578791733081</v>
      </c>
      <c r="BO360">
        <f t="shared" si="548"/>
        <v>16</v>
      </c>
      <c r="BP360">
        <f t="shared" si="549"/>
        <v>34</v>
      </c>
      <c r="BQ360">
        <f t="shared" si="550"/>
        <v>32</v>
      </c>
      <c r="BR360">
        <f t="shared" si="551"/>
        <v>-18.210378714355283</v>
      </c>
      <c r="BS360" t="str">
        <f t="shared" si="552"/>
        <v>NEGATIF</v>
      </c>
      <c r="BT360">
        <f t="shared" si="553"/>
        <v>-0.31783106660059168</v>
      </c>
      <c r="BU360">
        <f t="shared" si="554"/>
        <v>18</v>
      </c>
      <c r="BV360">
        <f t="shared" si="555"/>
        <v>-2173</v>
      </c>
      <c r="BW360">
        <f t="shared" si="556"/>
        <v>22</v>
      </c>
      <c r="BX360" t="str">
        <f t="shared" si="557"/>
        <v>NEGATIF</v>
      </c>
      <c r="BY360">
        <f t="shared" si="558"/>
        <v>48.671824903283905</v>
      </c>
      <c r="BZ360">
        <f t="shared" si="559"/>
        <v>228.67182490328389</v>
      </c>
      <c r="CA360">
        <f t="shared" si="560"/>
        <v>-51.510059898528198</v>
      </c>
      <c r="CB360" t="str">
        <f t="shared" si="567"/>
        <v>NEGATIF</v>
      </c>
      <c r="CC360">
        <f t="shared" si="568"/>
        <v>51</v>
      </c>
      <c r="CD360">
        <f t="shared" si="569"/>
        <v>30</v>
      </c>
      <c r="CE360">
        <f t="shared" si="570"/>
        <v>36</v>
      </c>
      <c r="CG360">
        <f t="shared" si="561"/>
        <v>4.3395311290457448</v>
      </c>
      <c r="CH360">
        <f t="shared" si="562"/>
        <v>0.40902441013208057</v>
      </c>
      <c r="CI360">
        <f t="shared" si="563"/>
        <v>0.40906048665252631</v>
      </c>
    </row>
    <row r="361" spans="1:87">
      <c r="A361">
        <f t="shared" ref="A361:F361" si="718">A67</f>
        <v>-7.0027777777777782</v>
      </c>
      <c r="B361">
        <f t="shared" si="718"/>
        <v>111.315</v>
      </c>
      <c r="C361">
        <f t="shared" si="718"/>
        <v>7</v>
      </c>
      <c r="D361">
        <f t="shared" si="718"/>
        <v>2014</v>
      </c>
      <c r="E361">
        <f t="shared" si="718"/>
        <v>3</v>
      </c>
      <c r="F361">
        <f t="shared" si="718"/>
        <v>29</v>
      </c>
      <c r="G361">
        <f t="shared" si="494"/>
        <v>-0.12222152900771403</v>
      </c>
      <c r="H361">
        <f t="shared" ref="H361:J361" si="719">H67</f>
        <v>14</v>
      </c>
      <c r="I361">
        <f t="shared" si="719"/>
        <v>0</v>
      </c>
      <c r="J361">
        <f t="shared" si="719"/>
        <v>14</v>
      </c>
      <c r="L361">
        <f t="shared" ref="L361:M361" si="720">L67</f>
        <v>20</v>
      </c>
      <c r="M361">
        <f t="shared" si="720"/>
        <v>-13</v>
      </c>
      <c r="N361">
        <f t="shared" si="497"/>
        <v>2456745.791666667</v>
      </c>
      <c r="O361">
        <f t="shared" si="498"/>
        <v>7.9449039617955674E-4</v>
      </c>
      <c r="P361">
        <f t="shared" si="499"/>
        <v>2456745.7924611573</v>
      </c>
      <c r="Q361">
        <f t="shared" si="500"/>
        <v>0.14238993733490241</v>
      </c>
      <c r="R361">
        <f t="shared" si="501"/>
        <v>240.67971103316654</v>
      </c>
      <c r="S361">
        <f t="shared" si="502"/>
        <v>43.268205397558631</v>
      </c>
      <c r="T361">
        <f t="shared" si="503"/>
        <v>4.2006534002772797</v>
      </c>
      <c r="U361">
        <f t="shared" si="504"/>
        <v>0.75517264561658015</v>
      </c>
      <c r="V361">
        <f t="shared" si="505"/>
        <v>209.63864182319719</v>
      </c>
      <c r="W361">
        <f t="shared" si="506"/>
        <v>3.6588845392238794</v>
      </c>
      <c r="X361">
        <f t="shared" si="507"/>
        <v>6.6132419182977173</v>
      </c>
      <c r="Y361">
        <f t="shared" si="508"/>
        <v>0.115422845705201</v>
      </c>
      <c r="Z361">
        <f t="shared" si="509"/>
        <v>83.428473616018891</v>
      </c>
      <c r="AA361">
        <f t="shared" si="510"/>
        <v>1.4561015545127491</v>
      </c>
      <c r="AB361">
        <f t="shared" si="511"/>
        <v>15848.008586140684</v>
      </c>
      <c r="AC361">
        <f t="shared" si="512"/>
        <v>83.265901470228741</v>
      </c>
      <c r="AD361">
        <f t="shared" si="513"/>
        <v>2354.9414162790981</v>
      </c>
      <c r="AE361">
        <f t="shared" si="514"/>
        <v>-657.64929078579678</v>
      </c>
      <c r="AF361">
        <f t="shared" si="515"/>
        <v>-286.020863323566</v>
      </c>
      <c r="AG361">
        <f t="shared" si="516"/>
        <v>4063.3750048772827</v>
      </c>
      <c r="AH361">
        <f t="shared" si="517"/>
        <v>21405.920754657931</v>
      </c>
      <c r="AI361">
        <f t="shared" si="518"/>
        <v>5.9460890985160919</v>
      </c>
      <c r="AJ361">
        <f t="shared" si="519"/>
        <v>246.62580013168264</v>
      </c>
      <c r="AK361">
        <f t="shared" si="520"/>
        <v>4.3044322326633271</v>
      </c>
      <c r="AL361">
        <f t="shared" si="521"/>
        <v>246</v>
      </c>
      <c r="AM361">
        <f t="shared" si="522"/>
        <v>37</v>
      </c>
      <c r="AN361">
        <f t="shared" si="523"/>
        <v>32</v>
      </c>
      <c r="AP361">
        <f t="shared" si="524"/>
        <v>3.2481199697270737</v>
      </c>
      <c r="AQ361">
        <f t="shared" si="525"/>
        <v>5.6690387971515981E-2</v>
      </c>
      <c r="AR361" t="str">
        <f t="shared" si="526"/>
        <v>POSITIF</v>
      </c>
      <c r="AS361">
        <f t="shared" si="527"/>
        <v>3</v>
      </c>
      <c r="AT361">
        <f t="shared" si="528"/>
        <v>14</v>
      </c>
      <c r="AU361">
        <f t="shared" si="529"/>
        <v>53</v>
      </c>
      <c r="AV361">
        <f t="shared" si="530"/>
        <v>0.98968397429708133</v>
      </c>
      <c r="AW361" s="4">
        <f t="shared" si="531"/>
        <v>4.1236832262378391E-2</v>
      </c>
      <c r="AX361">
        <f t="shared" si="532"/>
        <v>1.7273243905707003E-2</v>
      </c>
      <c r="AY361">
        <f t="shared" si="533"/>
        <v>0.26966954043242819</v>
      </c>
      <c r="AZ361" s="4">
        <f t="shared" si="534"/>
        <v>1.1236230851351175E-2</v>
      </c>
      <c r="BA361">
        <f t="shared" si="535"/>
        <v>369259.94953850796</v>
      </c>
      <c r="BB361" t="s">
        <v>191</v>
      </c>
      <c r="BC361">
        <f t="shared" si="536"/>
        <v>1.6702619622631934E-2</v>
      </c>
      <c r="BD361">
        <f t="shared" si="537"/>
        <v>209.64297914143751</v>
      </c>
      <c r="BE361">
        <f t="shared" si="538"/>
        <v>23.437439447048607</v>
      </c>
      <c r="BF361">
        <f t="shared" si="539"/>
        <v>-2.0670575015586889E-3</v>
      </c>
      <c r="BG361">
        <f t="shared" si="540"/>
        <v>23.435372389547048</v>
      </c>
      <c r="BH361" s="19">
        <f t="shared" si="541"/>
        <v>0.14238993733490241</v>
      </c>
      <c r="BI361">
        <f t="shared" si="542"/>
        <v>19.440621739206836</v>
      </c>
      <c r="BJ361">
        <f t="shared" si="543"/>
        <v>2.8616217392068357</v>
      </c>
      <c r="BK361">
        <f t="shared" si="544"/>
        <v>154.28057267529039</v>
      </c>
      <c r="BL361">
        <f t="shared" si="545"/>
        <v>2.6927039650462139</v>
      </c>
      <c r="BM361">
        <f t="shared" si="546"/>
        <v>248.64375341281215</v>
      </c>
      <c r="BN361">
        <f t="shared" si="547"/>
        <v>16.576250227520809</v>
      </c>
      <c r="BO361">
        <f t="shared" si="548"/>
        <v>16</v>
      </c>
      <c r="BP361">
        <f t="shared" si="549"/>
        <v>34</v>
      </c>
      <c r="BQ361">
        <f t="shared" si="550"/>
        <v>34</v>
      </c>
      <c r="BR361">
        <f t="shared" si="551"/>
        <v>-18.210122099736385</v>
      </c>
      <c r="BS361" t="str">
        <f t="shared" si="552"/>
        <v>NEGATIF</v>
      </c>
      <c r="BT361">
        <f t="shared" si="553"/>
        <v>-0.31782658783058315</v>
      </c>
      <c r="BU361">
        <f t="shared" si="554"/>
        <v>18</v>
      </c>
      <c r="BV361">
        <f t="shared" si="555"/>
        <v>-2173</v>
      </c>
      <c r="BW361">
        <f t="shared" si="556"/>
        <v>23</v>
      </c>
      <c r="BX361" t="str">
        <f t="shared" si="557"/>
        <v>NEGATIF</v>
      </c>
      <c r="BY361">
        <f t="shared" si="558"/>
        <v>44.842039466743792</v>
      </c>
      <c r="BZ361">
        <f t="shared" si="559"/>
        <v>224.84203946674378</v>
      </c>
      <c r="CA361">
        <f t="shared" si="560"/>
        <v>-54.225576662957593</v>
      </c>
      <c r="CB361" t="str">
        <f t="shared" si="567"/>
        <v>NEGATIF</v>
      </c>
      <c r="CC361">
        <f t="shared" si="568"/>
        <v>54</v>
      </c>
      <c r="CD361">
        <f t="shared" si="569"/>
        <v>13</v>
      </c>
      <c r="CE361">
        <f t="shared" si="570"/>
        <v>32</v>
      </c>
      <c r="CG361">
        <f t="shared" si="561"/>
        <v>4.3396521615704593</v>
      </c>
      <c r="CH361">
        <f t="shared" si="562"/>
        <v>0.40902440962856712</v>
      </c>
      <c r="CI361">
        <f t="shared" si="563"/>
        <v>0.40906048658779737</v>
      </c>
    </row>
    <row r="362" spans="1:87">
      <c r="A362">
        <f t="shared" ref="A362:F362" si="721">A68</f>
        <v>-7.0027777777777782</v>
      </c>
      <c r="B362">
        <f t="shared" si="721"/>
        <v>111.315</v>
      </c>
      <c r="C362">
        <f t="shared" si="721"/>
        <v>7</v>
      </c>
      <c r="D362">
        <f t="shared" si="721"/>
        <v>2014</v>
      </c>
      <c r="E362">
        <f t="shared" si="721"/>
        <v>3</v>
      </c>
      <c r="F362">
        <f t="shared" si="721"/>
        <v>29</v>
      </c>
      <c r="G362">
        <f t="shared" si="494"/>
        <v>-0.12222152900771403</v>
      </c>
      <c r="H362">
        <f t="shared" ref="H362:J362" si="722">H68</f>
        <v>14</v>
      </c>
      <c r="I362">
        <f t="shared" si="722"/>
        <v>15</v>
      </c>
      <c r="J362">
        <f t="shared" si="722"/>
        <v>14.25</v>
      </c>
      <c r="L362">
        <f t="shared" ref="L362:M362" si="723">L68</f>
        <v>20</v>
      </c>
      <c r="M362">
        <f t="shared" si="723"/>
        <v>-13</v>
      </c>
      <c r="N362">
        <f t="shared" si="497"/>
        <v>2456745.8020833335</v>
      </c>
      <c r="O362">
        <f t="shared" si="498"/>
        <v>7.9449039617955674E-4</v>
      </c>
      <c r="P362">
        <f t="shared" si="499"/>
        <v>2456745.8028778238</v>
      </c>
      <c r="Q362">
        <f t="shared" si="500"/>
        <v>0.14239022252768849</v>
      </c>
      <c r="R362">
        <f t="shared" si="501"/>
        <v>240.67971103316654</v>
      </c>
      <c r="S362">
        <f t="shared" si="502"/>
        <v>43.404299066809472</v>
      </c>
      <c r="T362">
        <f t="shared" si="503"/>
        <v>4.2006534002772797</v>
      </c>
      <c r="U362">
        <f t="shared" si="504"/>
        <v>0.75754792823612749</v>
      </c>
      <c r="V362">
        <f t="shared" si="505"/>
        <v>209.63809021985151</v>
      </c>
      <c r="W362">
        <f t="shared" si="506"/>
        <v>3.658874911929332</v>
      </c>
      <c r="X362">
        <f t="shared" si="507"/>
        <v>6.6235090779100574</v>
      </c>
      <c r="Y362">
        <f t="shared" si="508"/>
        <v>0.11560204144526412</v>
      </c>
      <c r="Z362">
        <f t="shared" si="509"/>
        <v>83.438740285384483</v>
      </c>
      <c r="AA362">
        <f t="shared" si="510"/>
        <v>1.4562807416963923</v>
      </c>
      <c r="AB362">
        <f t="shared" si="511"/>
        <v>15887.122231675619</v>
      </c>
      <c r="AC362">
        <f t="shared" si="512"/>
        <v>82.304324697178203</v>
      </c>
      <c r="AD362">
        <f t="shared" si="513"/>
        <v>2348.9679771997021</v>
      </c>
      <c r="AE362">
        <f t="shared" si="514"/>
        <v>-656.41203115268706</v>
      </c>
      <c r="AF362">
        <f t="shared" si="515"/>
        <v>-287.03265543024526</v>
      </c>
      <c r="AG362">
        <f t="shared" si="516"/>
        <v>4057.4619835959666</v>
      </c>
      <c r="AH362">
        <f t="shared" si="517"/>
        <v>21432.411830585537</v>
      </c>
      <c r="AI362">
        <f t="shared" si="518"/>
        <v>5.9534477307182048</v>
      </c>
      <c r="AJ362">
        <f t="shared" si="519"/>
        <v>246.63315876388475</v>
      </c>
      <c r="AK362">
        <f t="shared" si="520"/>
        <v>4.3045606650236969</v>
      </c>
      <c r="AL362">
        <f t="shared" si="521"/>
        <v>246</v>
      </c>
      <c r="AM362">
        <f t="shared" si="522"/>
        <v>37</v>
      </c>
      <c r="AN362">
        <f t="shared" si="523"/>
        <v>59</v>
      </c>
      <c r="AP362">
        <f t="shared" si="524"/>
        <v>3.245577689729358</v>
      </c>
      <c r="AQ362">
        <f t="shared" si="525"/>
        <v>5.6646016815048245E-2</v>
      </c>
      <c r="AR362" t="str">
        <f t="shared" si="526"/>
        <v>POSITIF</v>
      </c>
      <c r="AS362">
        <f t="shared" si="527"/>
        <v>3</v>
      </c>
      <c r="AT362">
        <f t="shared" si="528"/>
        <v>14</v>
      </c>
      <c r="AU362">
        <f t="shared" si="529"/>
        <v>44</v>
      </c>
      <c r="AV362">
        <f t="shared" si="530"/>
        <v>0.98961133003058543</v>
      </c>
      <c r="AW362" s="4">
        <f t="shared" si="531"/>
        <v>4.1233805417941062E-2</v>
      </c>
      <c r="AX362">
        <f t="shared" si="532"/>
        <v>1.7271976024073953E-2</v>
      </c>
      <c r="AY362">
        <f t="shared" si="533"/>
        <v>0.2696497481118969</v>
      </c>
      <c r="AZ362" s="4">
        <f t="shared" si="534"/>
        <v>1.1235406171329038E-2</v>
      </c>
      <c r="BA362">
        <f t="shared" si="535"/>
        <v>369287.05305841472</v>
      </c>
      <c r="BB362" t="s">
        <v>191</v>
      </c>
      <c r="BC362">
        <f t="shared" si="536"/>
        <v>1.6702619610653838E-2</v>
      </c>
      <c r="BD362">
        <f t="shared" si="537"/>
        <v>209.64242753972886</v>
      </c>
      <c r="BE362">
        <f t="shared" si="538"/>
        <v>23.437439443339912</v>
      </c>
      <c r="BF362">
        <f t="shared" si="539"/>
        <v>-2.067082661650935E-3</v>
      </c>
      <c r="BG362">
        <f t="shared" si="540"/>
        <v>23.435372360678262</v>
      </c>
      <c r="BH362" s="19">
        <f t="shared" si="541"/>
        <v>0.14239022252768849</v>
      </c>
      <c r="BI362">
        <f t="shared" si="542"/>
        <v>19.691306202532722</v>
      </c>
      <c r="BJ362">
        <f t="shared" si="543"/>
        <v>3.1123062025327215</v>
      </c>
      <c r="BK362">
        <f t="shared" si="544"/>
        <v>158.03416974799507</v>
      </c>
      <c r="BL362">
        <f t="shared" si="545"/>
        <v>2.7582165927581315</v>
      </c>
      <c r="BM362">
        <f t="shared" si="546"/>
        <v>248.65042328999579</v>
      </c>
      <c r="BN362">
        <f t="shared" si="547"/>
        <v>16.576694885999718</v>
      </c>
      <c r="BO362">
        <f t="shared" si="548"/>
        <v>16</v>
      </c>
      <c r="BP362">
        <f t="shared" si="549"/>
        <v>34</v>
      </c>
      <c r="BQ362">
        <f t="shared" si="550"/>
        <v>36</v>
      </c>
      <c r="BR362">
        <f t="shared" si="551"/>
        <v>-18.213849229566378</v>
      </c>
      <c r="BS362" t="str">
        <f t="shared" si="552"/>
        <v>NEGATIF</v>
      </c>
      <c r="BT362">
        <f t="shared" si="553"/>
        <v>-0.31789163851776581</v>
      </c>
      <c r="BU362">
        <f t="shared" si="554"/>
        <v>18</v>
      </c>
      <c r="BV362">
        <f t="shared" si="555"/>
        <v>-2173</v>
      </c>
      <c r="BW362">
        <f t="shared" si="556"/>
        <v>10</v>
      </c>
      <c r="BX362" t="str">
        <f t="shared" si="557"/>
        <v>NEGATIF</v>
      </c>
      <c r="BY362">
        <f t="shared" si="558"/>
        <v>40.390212383450304</v>
      </c>
      <c r="BZ362">
        <f t="shared" si="559"/>
        <v>220.39021238345032</v>
      </c>
      <c r="CA362">
        <f t="shared" si="560"/>
        <v>-56.747486306395757</v>
      </c>
      <c r="CB362" t="str">
        <f t="shared" si="567"/>
        <v>NEGATIF</v>
      </c>
      <c r="CC362">
        <f t="shared" si="568"/>
        <v>56</v>
      </c>
      <c r="CD362">
        <f t="shared" si="569"/>
        <v>44</v>
      </c>
      <c r="CE362">
        <f t="shared" si="570"/>
        <v>50</v>
      </c>
      <c r="CG362">
        <f t="shared" si="561"/>
        <v>4.3397685728880173</v>
      </c>
      <c r="CH362">
        <f t="shared" si="562"/>
        <v>0.40902440912471177</v>
      </c>
      <c r="CI362">
        <f t="shared" si="563"/>
        <v>0.40906048652306842</v>
      </c>
    </row>
    <row r="363" spans="1:87">
      <c r="A363">
        <f t="shared" ref="A363:F363" si="724">A69</f>
        <v>-7.0027777777777782</v>
      </c>
      <c r="B363">
        <f t="shared" si="724"/>
        <v>111.315</v>
      </c>
      <c r="C363">
        <f t="shared" si="724"/>
        <v>7</v>
      </c>
      <c r="D363">
        <f t="shared" si="724"/>
        <v>2014</v>
      </c>
      <c r="E363">
        <f t="shared" si="724"/>
        <v>3</v>
      </c>
      <c r="F363">
        <f t="shared" si="724"/>
        <v>29</v>
      </c>
      <c r="G363">
        <f t="shared" si="494"/>
        <v>-0.12222152900771403</v>
      </c>
      <c r="H363">
        <f t="shared" ref="H363:J363" si="725">H69</f>
        <v>14</v>
      </c>
      <c r="I363">
        <f t="shared" si="725"/>
        <v>30</v>
      </c>
      <c r="J363">
        <f t="shared" si="725"/>
        <v>14.5</v>
      </c>
      <c r="L363">
        <f t="shared" ref="L363:M363" si="726">L69</f>
        <v>20</v>
      </c>
      <c r="M363">
        <f t="shared" si="726"/>
        <v>-13</v>
      </c>
      <c r="N363">
        <f t="shared" si="497"/>
        <v>2456745.8125</v>
      </c>
      <c r="O363">
        <f t="shared" si="498"/>
        <v>7.9449039617955674E-4</v>
      </c>
      <c r="P363">
        <f t="shared" si="499"/>
        <v>2456745.8132944903</v>
      </c>
      <c r="Q363">
        <f t="shared" si="500"/>
        <v>0.14239050772047457</v>
      </c>
      <c r="R363">
        <f t="shared" si="501"/>
        <v>240.67971103316654</v>
      </c>
      <c r="S363">
        <f t="shared" si="502"/>
        <v>43.540392736074864</v>
      </c>
      <c r="T363">
        <f t="shared" si="503"/>
        <v>4.2006534002772797</v>
      </c>
      <c r="U363">
        <f t="shared" si="504"/>
        <v>0.75992321085592884</v>
      </c>
      <c r="V363">
        <f t="shared" si="505"/>
        <v>209.63753861650588</v>
      </c>
      <c r="W363">
        <f t="shared" si="506"/>
        <v>3.658865284634786</v>
      </c>
      <c r="X363">
        <f t="shared" si="507"/>
        <v>6.6337762375214879</v>
      </c>
      <c r="Y363">
        <f t="shared" si="508"/>
        <v>0.11578123718531136</v>
      </c>
      <c r="Z363">
        <f t="shared" si="509"/>
        <v>83.449006954750075</v>
      </c>
      <c r="AA363">
        <f t="shared" si="510"/>
        <v>1.4564599288800355</v>
      </c>
      <c r="AB363">
        <f t="shared" si="511"/>
        <v>15926.14810575702</v>
      </c>
      <c r="AC363">
        <f t="shared" si="512"/>
        <v>81.334071925719641</v>
      </c>
      <c r="AD363">
        <f t="shared" si="513"/>
        <v>2342.0041111593046</v>
      </c>
      <c r="AE363">
        <f t="shared" si="514"/>
        <v>-655.10558334546204</v>
      </c>
      <c r="AF363">
        <f t="shared" si="515"/>
        <v>-288.04645779262421</v>
      </c>
      <c r="AG363">
        <f t="shared" si="516"/>
        <v>4051.5191788543343</v>
      </c>
      <c r="AH363">
        <f t="shared" si="517"/>
        <v>21457.853426558289</v>
      </c>
      <c r="AI363">
        <f t="shared" si="518"/>
        <v>5.9605148407106361</v>
      </c>
      <c r="AJ363">
        <f t="shared" si="519"/>
        <v>246.64022587387717</v>
      </c>
      <c r="AK363">
        <f t="shared" si="520"/>
        <v>4.3046840093616652</v>
      </c>
      <c r="AL363">
        <f t="shared" si="521"/>
        <v>246</v>
      </c>
      <c r="AM363">
        <f t="shared" si="522"/>
        <v>38</v>
      </c>
      <c r="AN363">
        <f t="shared" si="523"/>
        <v>24</v>
      </c>
      <c r="AP363">
        <f t="shared" si="524"/>
        <v>3.2416228174438579</v>
      </c>
      <c r="AQ363">
        <f t="shared" si="525"/>
        <v>5.6576991272170397E-2</v>
      </c>
      <c r="AR363" t="str">
        <f t="shared" si="526"/>
        <v>POSITIF</v>
      </c>
      <c r="AS363">
        <f t="shared" si="527"/>
        <v>3</v>
      </c>
      <c r="AT363">
        <f t="shared" si="528"/>
        <v>14</v>
      </c>
      <c r="AU363">
        <f t="shared" si="529"/>
        <v>29</v>
      </c>
      <c r="AV363">
        <f t="shared" si="530"/>
        <v>0.98953844248997458</v>
      </c>
      <c r="AW363" s="4">
        <f t="shared" si="531"/>
        <v>4.1230768437082274E-2</v>
      </c>
      <c r="AX363">
        <f t="shared" si="532"/>
        <v>1.7270703896506614E-2</v>
      </c>
      <c r="AY363">
        <f t="shared" si="533"/>
        <v>0.26962988950962324</v>
      </c>
      <c r="AZ363" s="4">
        <f t="shared" si="534"/>
        <v>1.1234578729567636E-2</v>
      </c>
      <c r="BA363">
        <f t="shared" si="535"/>
        <v>369314.25134337955</v>
      </c>
      <c r="BB363" t="s">
        <v>191</v>
      </c>
      <c r="BC363">
        <f t="shared" si="536"/>
        <v>1.6702619598675739E-2</v>
      </c>
      <c r="BD363">
        <f t="shared" si="537"/>
        <v>209.64187593802021</v>
      </c>
      <c r="BE363">
        <f t="shared" si="538"/>
        <v>23.437439439631216</v>
      </c>
      <c r="BF363">
        <f t="shared" si="539"/>
        <v>-2.0671078413331996E-3</v>
      </c>
      <c r="BG363">
        <f t="shared" si="540"/>
        <v>23.435372331789882</v>
      </c>
      <c r="BH363" s="19">
        <f t="shared" si="541"/>
        <v>0.14239050772047457</v>
      </c>
      <c r="BI363">
        <f t="shared" si="542"/>
        <v>19.941990665874133</v>
      </c>
      <c r="BJ363">
        <f t="shared" si="543"/>
        <v>3.3629906658741326</v>
      </c>
      <c r="BK363">
        <f t="shared" si="544"/>
        <v>161.78803101295264</v>
      </c>
      <c r="BL363">
        <f t="shared" si="545"/>
        <v>2.8237338314947205</v>
      </c>
      <c r="BM363">
        <f t="shared" si="546"/>
        <v>248.65682897515933</v>
      </c>
      <c r="BN363">
        <f t="shared" si="547"/>
        <v>16.57712193167729</v>
      </c>
      <c r="BO363">
        <f t="shared" si="548"/>
        <v>16</v>
      </c>
      <c r="BP363">
        <f t="shared" si="549"/>
        <v>34</v>
      </c>
      <c r="BQ363">
        <f t="shared" si="550"/>
        <v>37</v>
      </c>
      <c r="BR363">
        <f t="shared" si="551"/>
        <v>-18.218920715359754</v>
      </c>
      <c r="BS363" t="str">
        <f t="shared" si="552"/>
        <v>NEGATIF</v>
      </c>
      <c r="BT363">
        <f t="shared" si="553"/>
        <v>-0.31798015264282836</v>
      </c>
      <c r="BU363">
        <f t="shared" si="554"/>
        <v>18</v>
      </c>
      <c r="BV363">
        <f t="shared" si="555"/>
        <v>-2174</v>
      </c>
      <c r="BW363">
        <f t="shared" si="556"/>
        <v>51</v>
      </c>
      <c r="BX363" t="str">
        <f t="shared" si="557"/>
        <v>NEGATIF</v>
      </c>
      <c r="BY363">
        <f t="shared" si="558"/>
        <v>35.23293240925733</v>
      </c>
      <c r="BZ363">
        <f t="shared" si="559"/>
        <v>215.23293240925733</v>
      </c>
      <c r="CA363">
        <f t="shared" si="560"/>
        <v>-59.030205865976356</v>
      </c>
      <c r="CB363" t="str">
        <f t="shared" si="567"/>
        <v>NEGATIF</v>
      </c>
      <c r="CC363">
        <f t="shared" si="568"/>
        <v>59</v>
      </c>
      <c r="CD363">
        <f t="shared" si="569"/>
        <v>1</v>
      </c>
      <c r="CE363">
        <f t="shared" si="570"/>
        <v>48</v>
      </c>
      <c r="CG363">
        <f t="shared" si="561"/>
        <v>4.3398803731849673</v>
      </c>
      <c r="CH363">
        <f t="shared" si="562"/>
        <v>0.40902440862051442</v>
      </c>
      <c r="CI363">
        <f t="shared" si="563"/>
        <v>0.40906048645833948</v>
      </c>
    </row>
    <row r="364" spans="1:87">
      <c r="A364">
        <f t="shared" ref="A364:F364" si="727">A70</f>
        <v>-7.0027777777777782</v>
      </c>
      <c r="B364">
        <f t="shared" si="727"/>
        <v>111.315</v>
      </c>
      <c r="C364">
        <f t="shared" si="727"/>
        <v>7</v>
      </c>
      <c r="D364">
        <f t="shared" si="727"/>
        <v>2014</v>
      </c>
      <c r="E364">
        <f t="shared" si="727"/>
        <v>3</v>
      </c>
      <c r="F364">
        <f t="shared" si="727"/>
        <v>29</v>
      </c>
      <c r="G364">
        <f t="shared" si="494"/>
        <v>-0.12222152900771403</v>
      </c>
      <c r="H364">
        <f t="shared" ref="H364:J364" si="728">H70</f>
        <v>14</v>
      </c>
      <c r="I364">
        <f t="shared" si="728"/>
        <v>45</v>
      </c>
      <c r="J364">
        <f t="shared" si="728"/>
        <v>14.75</v>
      </c>
      <c r="L364">
        <f t="shared" ref="L364:M364" si="729">L70</f>
        <v>20</v>
      </c>
      <c r="M364">
        <f t="shared" si="729"/>
        <v>-13</v>
      </c>
      <c r="N364">
        <f t="shared" si="497"/>
        <v>2456745.822916667</v>
      </c>
      <c r="O364">
        <f t="shared" si="498"/>
        <v>7.9449039617955674E-4</v>
      </c>
      <c r="P364">
        <f t="shared" si="499"/>
        <v>2456745.8237111573</v>
      </c>
      <c r="Q364">
        <f t="shared" si="500"/>
        <v>0.14239079291327339</v>
      </c>
      <c r="R364">
        <f t="shared" si="501"/>
        <v>240.67971103316654</v>
      </c>
      <c r="S364">
        <f t="shared" si="502"/>
        <v>43.676486411408405</v>
      </c>
      <c r="T364">
        <f t="shared" si="503"/>
        <v>4.2006534002772797</v>
      </c>
      <c r="U364">
        <f t="shared" si="504"/>
        <v>0.76229849358163926</v>
      </c>
      <c r="V364">
        <f t="shared" si="505"/>
        <v>209.63698701313558</v>
      </c>
      <c r="W364">
        <f t="shared" si="506"/>
        <v>3.6588556573398092</v>
      </c>
      <c r="X364">
        <f t="shared" si="507"/>
        <v>6.6440433975931228</v>
      </c>
      <c r="Y364">
        <f t="shared" si="508"/>
        <v>0.11596043293339069</v>
      </c>
      <c r="Z364">
        <f t="shared" si="509"/>
        <v>83.459273624574962</v>
      </c>
      <c r="AA364">
        <f t="shared" si="510"/>
        <v>1.4566391160716949</v>
      </c>
      <c r="AB364">
        <f t="shared" si="511"/>
        <v>15965.085989932286</v>
      </c>
      <c r="AC364">
        <f t="shared" si="512"/>
        <v>80.355245389580602</v>
      </c>
      <c r="AD364">
        <f t="shared" si="513"/>
        <v>2334.0527540474368</v>
      </c>
      <c r="AE364">
        <f t="shared" si="514"/>
        <v>-653.73008500531239</v>
      </c>
      <c r="AF364">
        <f t="shared" si="515"/>
        <v>-289.06224409125957</v>
      </c>
      <c r="AG364">
        <f t="shared" si="516"/>
        <v>4045.5466344520855</v>
      </c>
      <c r="AH364">
        <f t="shared" si="517"/>
        <v>21482.248294724821</v>
      </c>
      <c r="AI364">
        <f t="shared" si="518"/>
        <v>5.9672911929791166</v>
      </c>
      <c r="AJ364">
        <f t="shared" si="519"/>
        <v>246.64700222614564</v>
      </c>
      <c r="AK364">
        <f t="shared" si="520"/>
        <v>4.3048022790200253</v>
      </c>
      <c r="AL364">
        <f t="shared" si="521"/>
        <v>246</v>
      </c>
      <c r="AM364">
        <f t="shared" si="522"/>
        <v>38</v>
      </c>
      <c r="AN364">
        <f t="shared" si="523"/>
        <v>49</v>
      </c>
      <c r="AP364">
        <f t="shared" si="524"/>
        <v>3.2442638152667596</v>
      </c>
      <c r="AQ364">
        <f t="shared" si="525"/>
        <v>5.6623085379718031E-2</v>
      </c>
      <c r="AR364" t="str">
        <f t="shared" si="526"/>
        <v>POSITIF</v>
      </c>
      <c r="AS364">
        <f t="shared" si="527"/>
        <v>3</v>
      </c>
      <c r="AT364">
        <f t="shared" si="528"/>
        <v>14</v>
      </c>
      <c r="AU364">
        <f t="shared" si="529"/>
        <v>39</v>
      </c>
      <c r="AV364">
        <f t="shared" si="530"/>
        <v>0.98946531227689283</v>
      </c>
      <c r="AW364" s="4">
        <f t="shared" si="531"/>
        <v>4.1227721344870537E-2</v>
      </c>
      <c r="AX364">
        <f t="shared" si="532"/>
        <v>1.726942753350565E-2</v>
      </c>
      <c r="AY364">
        <f t="shared" si="533"/>
        <v>0.26960996478952431</v>
      </c>
      <c r="AZ364" s="4">
        <f t="shared" si="534"/>
        <v>1.1233748532896846E-2</v>
      </c>
      <c r="BA364">
        <f t="shared" si="535"/>
        <v>369341.54420985235</v>
      </c>
      <c r="BB364" t="s">
        <v>191</v>
      </c>
      <c r="BC364">
        <f t="shared" si="536"/>
        <v>1.6702619586697644E-2</v>
      </c>
      <c r="BD364">
        <f t="shared" si="537"/>
        <v>209.64132433628689</v>
      </c>
      <c r="BE364">
        <f t="shared" si="538"/>
        <v>23.437439435922521</v>
      </c>
      <c r="BF364">
        <f t="shared" si="539"/>
        <v>-2.0671330406049435E-3</v>
      </c>
      <c r="BG364">
        <f t="shared" si="540"/>
        <v>23.435372302881916</v>
      </c>
      <c r="BH364" s="19">
        <f t="shared" si="541"/>
        <v>0.14239079291327339</v>
      </c>
      <c r="BI364">
        <f t="shared" si="542"/>
        <v>20.192675140422459</v>
      </c>
      <c r="BJ364">
        <f t="shared" si="543"/>
        <v>3.6136751404224583</v>
      </c>
      <c r="BK364">
        <f t="shared" si="544"/>
        <v>165.54215595046554</v>
      </c>
      <c r="BL364">
        <f t="shared" si="545"/>
        <v>2.8892556721855467</v>
      </c>
      <c r="BM364">
        <f t="shared" si="546"/>
        <v>248.66297115587133</v>
      </c>
      <c r="BN364">
        <f t="shared" si="547"/>
        <v>16.577531410391423</v>
      </c>
      <c r="BO364">
        <f t="shared" si="548"/>
        <v>16</v>
      </c>
      <c r="BP364">
        <f t="shared" si="549"/>
        <v>34</v>
      </c>
      <c r="BQ364">
        <f t="shared" si="550"/>
        <v>39</v>
      </c>
      <c r="BR364">
        <f t="shared" si="551"/>
        <v>-18.217439365619967</v>
      </c>
      <c r="BS364" t="str">
        <f t="shared" si="552"/>
        <v>NEGATIF</v>
      </c>
      <c r="BT364">
        <f t="shared" si="553"/>
        <v>-0.31795429821249549</v>
      </c>
      <c r="BU364">
        <f t="shared" si="554"/>
        <v>18</v>
      </c>
      <c r="BV364">
        <f t="shared" si="555"/>
        <v>-2174</v>
      </c>
      <c r="BW364">
        <f t="shared" si="556"/>
        <v>57</v>
      </c>
      <c r="BX364" t="str">
        <f t="shared" si="557"/>
        <v>NEGATIF</v>
      </c>
      <c r="BY364">
        <f t="shared" si="558"/>
        <v>29.309923477994822</v>
      </c>
      <c r="BZ364">
        <f t="shared" si="559"/>
        <v>209.30992347799483</v>
      </c>
      <c r="CA364">
        <f t="shared" si="560"/>
        <v>-61.023688148328652</v>
      </c>
      <c r="CB364" t="str">
        <f t="shared" si="567"/>
        <v>NEGATIF</v>
      </c>
      <c r="CC364">
        <f t="shared" si="568"/>
        <v>61</v>
      </c>
      <c r="CD364">
        <f t="shared" si="569"/>
        <v>1</v>
      </c>
      <c r="CE364">
        <f t="shared" si="570"/>
        <v>25</v>
      </c>
      <c r="CG364">
        <f t="shared" si="561"/>
        <v>4.3399875744616443</v>
      </c>
      <c r="CH364">
        <f t="shared" si="562"/>
        <v>0.40902440811597524</v>
      </c>
      <c r="CI364">
        <f t="shared" si="563"/>
        <v>0.40906048639361053</v>
      </c>
    </row>
    <row r="365" spans="1:87">
      <c r="A365">
        <f t="shared" ref="A365:F365" si="730">A71</f>
        <v>-7.0027777777777782</v>
      </c>
      <c r="B365">
        <f t="shared" si="730"/>
        <v>111.315</v>
      </c>
      <c r="C365">
        <f t="shared" si="730"/>
        <v>7</v>
      </c>
      <c r="D365">
        <f t="shared" si="730"/>
        <v>2014</v>
      </c>
      <c r="E365">
        <f t="shared" si="730"/>
        <v>3</v>
      </c>
      <c r="F365">
        <f t="shared" si="730"/>
        <v>29</v>
      </c>
      <c r="G365">
        <f t="shared" si="494"/>
        <v>-0.12222152900771403</v>
      </c>
      <c r="H365">
        <f t="shared" ref="H365:J365" si="731">H71</f>
        <v>15</v>
      </c>
      <c r="I365">
        <f t="shared" si="731"/>
        <v>0</v>
      </c>
      <c r="J365">
        <f t="shared" si="731"/>
        <v>15</v>
      </c>
      <c r="L365">
        <f t="shared" ref="L365:M365" si="732">L71</f>
        <v>20</v>
      </c>
      <c r="M365">
        <f t="shared" si="732"/>
        <v>-13</v>
      </c>
      <c r="N365">
        <f t="shared" si="497"/>
        <v>2456745.8333333335</v>
      </c>
      <c r="O365">
        <f t="shared" si="498"/>
        <v>7.9449039617955674E-4</v>
      </c>
      <c r="P365">
        <f t="shared" si="499"/>
        <v>2456745.8341278238</v>
      </c>
      <c r="Q365">
        <f t="shared" si="500"/>
        <v>0.14239107810605947</v>
      </c>
      <c r="R365">
        <f t="shared" si="501"/>
        <v>240.67971103316654</v>
      </c>
      <c r="S365">
        <f t="shared" si="502"/>
        <v>43.812580080673797</v>
      </c>
      <c r="T365">
        <f t="shared" si="503"/>
        <v>4.2006534002772797</v>
      </c>
      <c r="U365">
        <f t="shared" si="504"/>
        <v>0.76467377620144061</v>
      </c>
      <c r="V365">
        <f t="shared" si="505"/>
        <v>209.6364354097899</v>
      </c>
      <c r="W365">
        <f t="shared" si="506"/>
        <v>3.6588460300452619</v>
      </c>
      <c r="X365">
        <f t="shared" si="507"/>
        <v>6.6543105572045533</v>
      </c>
      <c r="Y365">
        <f t="shared" si="508"/>
        <v>0.11613962867343794</v>
      </c>
      <c r="Z365">
        <f t="shared" si="509"/>
        <v>83.469540293940554</v>
      </c>
      <c r="AA365">
        <f t="shared" si="510"/>
        <v>1.4568183032553381</v>
      </c>
      <c r="AB365">
        <f t="shared" si="511"/>
        <v>16003.93566104292</v>
      </c>
      <c r="AC365">
        <f t="shared" si="512"/>
        <v>79.367948358176633</v>
      </c>
      <c r="AD365">
        <f t="shared" si="513"/>
        <v>2325.1172592145235</v>
      </c>
      <c r="AE365">
        <f t="shared" si="514"/>
        <v>-652.28568123774812</v>
      </c>
      <c r="AF365">
        <f t="shared" si="515"/>
        <v>-290.07998781904399</v>
      </c>
      <c r="AG365">
        <f t="shared" si="516"/>
        <v>4039.5443952106129</v>
      </c>
      <c r="AH365">
        <f t="shared" si="517"/>
        <v>21505.599594769443</v>
      </c>
      <c r="AI365">
        <f t="shared" si="518"/>
        <v>5.973777665213734</v>
      </c>
      <c r="AJ365">
        <f t="shared" si="519"/>
        <v>246.65348869838027</v>
      </c>
      <c r="AK365">
        <f t="shared" si="520"/>
        <v>4.3049154893173585</v>
      </c>
      <c r="AL365">
        <f t="shared" si="521"/>
        <v>246</v>
      </c>
      <c r="AM365">
        <f t="shared" si="522"/>
        <v>39</v>
      </c>
      <c r="AN365">
        <f t="shared" si="523"/>
        <v>12</v>
      </c>
      <c r="AP365">
        <f t="shared" si="524"/>
        <v>3.2560570978945638</v>
      </c>
      <c r="AQ365">
        <f t="shared" si="525"/>
        <v>5.6828916991191462E-2</v>
      </c>
      <c r="AR365" t="str">
        <f t="shared" si="526"/>
        <v>POSITIF</v>
      </c>
      <c r="AS365">
        <f t="shared" si="527"/>
        <v>3</v>
      </c>
      <c r="AT365">
        <f t="shared" si="528"/>
        <v>15</v>
      </c>
      <c r="AU365">
        <f t="shared" si="529"/>
        <v>21</v>
      </c>
      <c r="AV365">
        <f t="shared" si="530"/>
        <v>0.98939194000424435</v>
      </c>
      <c r="AW365" s="4">
        <f t="shared" si="531"/>
        <v>4.1224664166843512E-2</v>
      </c>
      <c r="AX365">
        <f t="shared" si="532"/>
        <v>1.7268146945768264E-2</v>
      </c>
      <c r="AY365">
        <f t="shared" si="533"/>
        <v>0.26958997411858515</v>
      </c>
      <c r="AZ365" s="4">
        <f t="shared" si="534"/>
        <v>1.1232915588274382E-2</v>
      </c>
      <c r="BA365">
        <f t="shared" si="535"/>
        <v>369368.93147009821</v>
      </c>
      <c r="BB365" t="s">
        <v>191</v>
      </c>
      <c r="BC365">
        <f t="shared" si="536"/>
        <v>1.6702619574719545E-2</v>
      </c>
      <c r="BD365">
        <f t="shared" si="537"/>
        <v>209.64077273457823</v>
      </c>
      <c r="BE365">
        <f t="shared" si="538"/>
        <v>23.437439432213825</v>
      </c>
      <c r="BF365">
        <f t="shared" si="539"/>
        <v>-2.0671582594622342E-3</v>
      </c>
      <c r="BG365">
        <f t="shared" si="540"/>
        <v>23.435372273954364</v>
      </c>
      <c r="BH365" s="19">
        <f t="shared" si="541"/>
        <v>0.14239107810605947</v>
      </c>
      <c r="BI365">
        <f t="shared" si="542"/>
        <v>20.44335960376387</v>
      </c>
      <c r="BJ365">
        <f t="shared" si="543"/>
        <v>3.8643596037638694</v>
      </c>
      <c r="BK365">
        <f t="shared" si="544"/>
        <v>169.29654343390615</v>
      </c>
      <c r="BL365">
        <f t="shared" si="545"/>
        <v>2.9547820951672494</v>
      </c>
      <c r="BM365">
        <f t="shared" si="546"/>
        <v>248.66885062255187</v>
      </c>
      <c r="BN365">
        <f t="shared" si="547"/>
        <v>16.577923374836793</v>
      </c>
      <c r="BO365">
        <f t="shared" si="548"/>
        <v>16</v>
      </c>
      <c r="BP365">
        <f t="shared" si="549"/>
        <v>34</v>
      </c>
      <c r="BQ365">
        <f t="shared" si="550"/>
        <v>40</v>
      </c>
      <c r="BR365">
        <f t="shared" si="551"/>
        <v>-18.206884229394642</v>
      </c>
      <c r="BS365" t="str">
        <f t="shared" si="552"/>
        <v>NEGATIF</v>
      </c>
      <c r="BT365">
        <f t="shared" si="553"/>
        <v>-0.31777007633236709</v>
      </c>
      <c r="BU365">
        <f t="shared" si="554"/>
        <v>18</v>
      </c>
      <c r="BV365">
        <f t="shared" si="555"/>
        <v>-2173</v>
      </c>
      <c r="BW365">
        <f t="shared" si="556"/>
        <v>35</v>
      </c>
      <c r="BX365" t="str">
        <f t="shared" si="557"/>
        <v>NEGATIF</v>
      </c>
      <c r="BY365">
        <f t="shared" si="558"/>
        <v>22.596297979391288</v>
      </c>
      <c r="BZ365">
        <f t="shared" si="559"/>
        <v>202.5962979793913</v>
      </c>
      <c r="CA365">
        <f t="shared" si="560"/>
        <v>-62.666782889626226</v>
      </c>
      <c r="CB365" t="str">
        <f t="shared" si="567"/>
        <v>NEGATIF</v>
      </c>
      <c r="CC365">
        <f t="shared" si="568"/>
        <v>62</v>
      </c>
      <c r="CD365">
        <f t="shared" si="569"/>
        <v>40</v>
      </c>
      <c r="CE365">
        <f t="shared" si="570"/>
        <v>0</v>
      </c>
      <c r="CG365">
        <f t="shared" si="561"/>
        <v>4.3400901905134814</v>
      </c>
      <c r="CH365">
        <f t="shared" si="562"/>
        <v>0.40902440761109421</v>
      </c>
      <c r="CI365">
        <f t="shared" si="563"/>
        <v>0.40906048632888159</v>
      </c>
    </row>
    <row r="366" spans="1:87">
      <c r="A366">
        <f t="shared" ref="A366:F366" si="733">A72</f>
        <v>-7.0027777777777782</v>
      </c>
      <c r="B366">
        <f t="shared" si="733"/>
        <v>111.315</v>
      </c>
      <c r="C366">
        <f t="shared" si="733"/>
        <v>7</v>
      </c>
      <c r="D366">
        <f t="shared" si="733"/>
        <v>2014</v>
      </c>
      <c r="E366">
        <f t="shared" si="733"/>
        <v>3</v>
      </c>
      <c r="F366">
        <f t="shared" si="733"/>
        <v>29</v>
      </c>
      <c r="G366">
        <f t="shared" si="494"/>
        <v>-0.12222152900771403</v>
      </c>
      <c r="H366">
        <f t="shared" ref="H366:J366" si="734">H72</f>
        <v>15</v>
      </c>
      <c r="I366">
        <f t="shared" si="734"/>
        <v>15</v>
      </c>
      <c r="J366">
        <f t="shared" si="734"/>
        <v>15.25</v>
      </c>
      <c r="L366">
        <f t="shared" ref="L366:M366" si="735">L72</f>
        <v>20</v>
      </c>
      <c r="M366">
        <f t="shared" si="735"/>
        <v>-13</v>
      </c>
      <c r="N366">
        <f t="shared" si="497"/>
        <v>2456745.84375</v>
      </c>
      <c r="O366">
        <f t="shared" si="498"/>
        <v>7.9449039617955674E-4</v>
      </c>
      <c r="P366">
        <f t="shared" si="499"/>
        <v>2456745.8445444903</v>
      </c>
      <c r="Q366">
        <f t="shared" si="500"/>
        <v>0.14239136329884555</v>
      </c>
      <c r="R366">
        <f t="shared" si="501"/>
        <v>240.67971103316654</v>
      </c>
      <c r="S366">
        <f t="shared" si="502"/>
        <v>43.948673749939189</v>
      </c>
      <c r="T366">
        <f t="shared" si="503"/>
        <v>4.2006534002772797</v>
      </c>
      <c r="U366">
        <f t="shared" si="504"/>
        <v>0.76704905882124197</v>
      </c>
      <c r="V366">
        <f t="shared" si="505"/>
        <v>209.63588380644427</v>
      </c>
      <c r="W366">
        <f t="shared" si="506"/>
        <v>3.6588364027507154</v>
      </c>
      <c r="X366">
        <f t="shared" si="507"/>
        <v>6.6645777168168934</v>
      </c>
      <c r="Y366">
        <f t="shared" si="508"/>
        <v>0.11631882441350105</v>
      </c>
      <c r="Z366">
        <f t="shared" si="509"/>
        <v>83.479806963306146</v>
      </c>
      <c r="AA366">
        <f t="shared" si="510"/>
        <v>1.4569974904389813</v>
      </c>
      <c r="AB366">
        <f t="shared" si="511"/>
        <v>16042.696901638566</v>
      </c>
      <c r="AC366">
        <f t="shared" si="512"/>
        <v>78.372284862310991</v>
      </c>
      <c r="AD366">
        <f t="shared" si="513"/>
        <v>2315.2013939182148</v>
      </c>
      <c r="AE366">
        <f t="shared" si="514"/>
        <v>-650.77252422809715</v>
      </c>
      <c r="AF366">
        <f t="shared" si="515"/>
        <v>-291.09966255366231</v>
      </c>
      <c r="AG366">
        <f t="shared" si="516"/>
        <v>4033.512505374109</v>
      </c>
      <c r="AH366">
        <f t="shared" si="517"/>
        <v>21527.910899011444</v>
      </c>
      <c r="AI366">
        <f t="shared" si="518"/>
        <v>5.9799752497254008</v>
      </c>
      <c r="AJ366">
        <f t="shared" si="519"/>
        <v>246.65968628289195</v>
      </c>
      <c r="AK366">
        <f t="shared" si="520"/>
        <v>4.3050236575727583</v>
      </c>
      <c r="AL366">
        <f t="shared" si="521"/>
        <v>246</v>
      </c>
      <c r="AM366">
        <f t="shared" si="522"/>
        <v>39</v>
      </c>
      <c r="AN366">
        <f t="shared" si="523"/>
        <v>34</v>
      </c>
      <c r="AP366">
        <f t="shared" si="524"/>
        <v>3.2576463127851016</v>
      </c>
      <c r="AQ366">
        <f t="shared" si="525"/>
        <v>5.6856654023553069E-2</v>
      </c>
      <c r="AR366" t="str">
        <f t="shared" si="526"/>
        <v>POSITIF</v>
      </c>
      <c r="AS366">
        <f t="shared" si="527"/>
        <v>3</v>
      </c>
      <c r="AT366">
        <f t="shared" si="528"/>
        <v>15</v>
      </c>
      <c r="AU366">
        <f t="shared" si="529"/>
        <v>27</v>
      </c>
      <c r="AV366">
        <f t="shared" si="530"/>
        <v>0.98931832627663796</v>
      </c>
      <c r="AW366" s="4">
        <f t="shared" si="531"/>
        <v>4.1221596928193251E-2</v>
      </c>
      <c r="AX366">
        <f t="shared" si="532"/>
        <v>1.7266862143846866E-2</v>
      </c>
      <c r="AY366">
        <f t="shared" si="533"/>
        <v>0.26956991766153071</v>
      </c>
      <c r="AZ366" s="4">
        <f t="shared" si="534"/>
        <v>1.123207990256378E-2</v>
      </c>
      <c r="BA366">
        <f t="shared" si="535"/>
        <v>369396.41293949465</v>
      </c>
      <c r="BB366" t="s">
        <v>191</v>
      </c>
      <c r="BC366">
        <f t="shared" si="536"/>
        <v>1.6702619562741449E-2</v>
      </c>
      <c r="BD366">
        <f t="shared" si="537"/>
        <v>209.64022113286958</v>
      </c>
      <c r="BE366">
        <f t="shared" si="538"/>
        <v>23.43743942850513</v>
      </c>
      <c r="BF366">
        <f t="shared" si="539"/>
        <v>-2.0671834979045225E-3</v>
      </c>
      <c r="BG366">
        <f t="shared" si="540"/>
        <v>23.435372245007226</v>
      </c>
      <c r="BH366" s="19">
        <f t="shared" si="541"/>
        <v>0.14239136329884555</v>
      </c>
      <c r="BI366">
        <f t="shared" si="542"/>
        <v>20.694044067089756</v>
      </c>
      <c r="BJ366">
        <f t="shared" si="543"/>
        <v>4.1150440670897552</v>
      </c>
      <c r="BK366">
        <f t="shared" si="544"/>
        <v>173.05119273658889</v>
      </c>
      <c r="BL366">
        <f t="shared" si="545"/>
        <v>3.0203130877567723</v>
      </c>
      <c r="BM366">
        <f t="shared" si="546"/>
        <v>248.67446826975743</v>
      </c>
      <c r="BN366">
        <f t="shared" si="547"/>
        <v>16.578297884650496</v>
      </c>
      <c r="BO366">
        <f t="shared" si="548"/>
        <v>16</v>
      </c>
      <c r="BP366">
        <f t="shared" si="549"/>
        <v>34</v>
      </c>
      <c r="BQ366">
        <f t="shared" si="550"/>
        <v>41</v>
      </c>
      <c r="BR366">
        <f t="shared" si="551"/>
        <v>-18.206343505365815</v>
      </c>
      <c r="BS366" t="str">
        <f t="shared" si="552"/>
        <v>NEGATIF</v>
      </c>
      <c r="BT366">
        <f t="shared" si="553"/>
        <v>-0.31776063891771938</v>
      </c>
      <c r="BU366">
        <f t="shared" si="554"/>
        <v>18</v>
      </c>
      <c r="BV366">
        <f t="shared" si="555"/>
        <v>-2173</v>
      </c>
      <c r="BW366">
        <f t="shared" si="556"/>
        <v>37</v>
      </c>
      <c r="BX366" t="str">
        <f t="shared" si="557"/>
        <v>NEGATIF</v>
      </c>
      <c r="BY366">
        <f t="shared" si="558"/>
        <v>15.129193489704083</v>
      </c>
      <c r="BZ366">
        <f t="shared" si="559"/>
        <v>195.12919348970408</v>
      </c>
      <c r="CA366">
        <f t="shared" si="560"/>
        <v>-63.874759270657634</v>
      </c>
      <c r="CB366" t="str">
        <f t="shared" si="567"/>
        <v>NEGATIF</v>
      </c>
      <c r="CC366">
        <f t="shared" si="568"/>
        <v>63</v>
      </c>
      <c r="CD366">
        <f t="shared" si="569"/>
        <v>52</v>
      </c>
      <c r="CE366">
        <f t="shared" si="570"/>
        <v>29</v>
      </c>
      <c r="CG366">
        <f t="shared" si="561"/>
        <v>4.3401882369534333</v>
      </c>
      <c r="CH366">
        <f t="shared" si="562"/>
        <v>0.40902440710587135</v>
      </c>
      <c r="CI366">
        <f t="shared" si="563"/>
        <v>0.40906048626415265</v>
      </c>
    </row>
    <row r="367" spans="1:87">
      <c r="A367">
        <f t="shared" ref="A367:F367" si="736">A73</f>
        <v>-7.0027777777777782</v>
      </c>
      <c r="B367">
        <f t="shared" si="736"/>
        <v>111.315</v>
      </c>
      <c r="C367">
        <f t="shared" si="736"/>
        <v>7</v>
      </c>
      <c r="D367">
        <f t="shared" si="736"/>
        <v>2014</v>
      </c>
      <c r="E367">
        <f t="shared" si="736"/>
        <v>3</v>
      </c>
      <c r="F367">
        <f t="shared" si="736"/>
        <v>29</v>
      </c>
      <c r="G367">
        <f t="shared" si="494"/>
        <v>-0.12222152900771403</v>
      </c>
      <c r="H367">
        <f t="shared" ref="H367:J367" si="737">H73</f>
        <v>15</v>
      </c>
      <c r="I367">
        <f t="shared" si="737"/>
        <v>30</v>
      </c>
      <c r="J367">
        <f t="shared" si="737"/>
        <v>15.5</v>
      </c>
      <c r="L367">
        <f t="shared" ref="L367:M367" si="738">L73</f>
        <v>20</v>
      </c>
      <c r="M367">
        <f t="shared" si="738"/>
        <v>-13</v>
      </c>
      <c r="N367">
        <f t="shared" si="497"/>
        <v>2456745.854166667</v>
      </c>
      <c r="O367">
        <f t="shared" si="498"/>
        <v>7.9449039617955674E-4</v>
      </c>
      <c r="P367">
        <f t="shared" si="499"/>
        <v>2456745.8549611573</v>
      </c>
      <c r="Q367">
        <f t="shared" si="500"/>
        <v>0.14239164849164437</v>
      </c>
      <c r="R367">
        <f t="shared" si="501"/>
        <v>240.67971103316654</v>
      </c>
      <c r="S367">
        <f t="shared" si="502"/>
        <v>44.08476742527273</v>
      </c>
      <c r="T367">
        <f t="shared" si="503"/>
        <v>4.2006534002772797</v>
      </c>
      <c r="U367">
        <f t="shared" si="504"/>
        <v>0.76942434154695238</v>
      </c>
      <c r="V367">
        <f t="shared" si="505"/>
        <v>209.63533220307397</v>
      </c>
      <c r="W367">
        <f t="shared" si="506"/>
        <v>3.6588267754557386</v>
      </c>
      <c r="X367">
        <f t="shared" si="507"/>
        <v>6.6748448768876187</v>
      </c>
      <c r="Y367">
        <f t="shared" si="508"/>
        <v>0.11649802016156451</v>
      </c>
      <c r="Z367">
        <f t="shared" si="509"/>
        <v>83.490073633131033</v>
      </c>
      <c r="AA367">
        <f t="shared" si="510"/>
        <v>1.4571766776306407</v>
      </c>
      <c r="AB367">
        <f t="shared" si="511"/>
        <v>16081.369494752022</v>
      </c>
      <c r="AC367">
        <f t="shared" si="512"/>
        <v>77.368359813580682</v>
      </c>
      <c r="AD367">
        <f t="shared" si="513"/>
        <v>2304.3093386109022</v>
      </c>
      <c r="AE367">
        <f t="shared" si="514"/>
        <v>-649.19077339622265</v>
      </c>
      <c r="AF367">
        <f t="shared" si="515"/>
        <v>-292.12124182271526</v>
      </c>
      <c r="AG367">
        <f t="shared" si="516"/>
        <v>4027.4510094030802</v>
      </c>
      <c r="AH367">
        <f t="shared" si="517"/>
        <v>21549.18618736065</v>
      </c>
      <c r="AI367">
        <f t="shared" si="518"/>
        <v>5.9858850520446252</v>
      </c>
      <c r="AJ367">
        <f t="shared" si="519"/>
        <v>246.66559608521118</v>
      </c>
      <c r="AK367">
        <f t="shared" si="520"/>
        <v>4.3051268030813707</v>
      </c>
      <c r="AL367">
        <f t="shared" si="521"/>
        <v>246</v>
      </c>
      <c r="AM367">
        <f t="shared" si="522"/>
        <v>39</v>
      </c>
      <c r="AN367">
        <f t="shared" si="523"/>
        <v>56</v>
      </c>
      <c r="AP367">
        <f t="shared" si="524"/>
        <v>3.2446060127639429</v>
      </c>
      <c r="AQ367">
        <f t="shared" si="525"/>
        <v>5.6629057852735962E-2</v>
      </c>
      <c r="AR367" t="str">
        <f t="shared" si="526"/>
        <v>POSITIF</v>
      </c>
      <c r="AS367">
        <f t="shared" si="527"/>
        <v>3</v>
      </c>
      <c r="AT367">
        <f t="shared" si="528"/>
        <v>14</v>
      </c>
      <c r="AU367">
        <f t="shared" si="529"/>
        <v>40</v>
      </c>
      <c r="AV367">
        <f t="shared" si="530"/>
        <v>0.9892444717001061</v>
      </c>
      <c r="AW367" s="4">
        <f t="shared" si="531"/>
        <v>4.1218519654171087E-2</v>
      </c>
      <c r="AX367">
        <f t="shared" si="532"/>
        <v>1.726557313831872E-2</v>
      </c>
      <c r="AY367">
        <f t="shared" si="533"/>
        <v>0.26954979558347375</v>
      </c>
      <c r="AZ367" s="4">
        <f t="shared" si="534"/>
        <v>1.123124148264474E-2</v>
      </c>
      <c r="BA367">
        <f t="shared" si="535"/>
        <v>369423.9884329036</v>
      </c>
      <c r="BB367" t="s">
        <v>191</v>
      </c>
      <c r="BC367">
        <f t="shared" si="536"/>
        <v>1.670261955076335E-2</v>
      </c>
      <c r="BD367">
        <f t="shared" si="537"/>
        <v>209.63966953113632</v>
      </c>
      <c r="BE367">
        <f t="shared" si="538"/>
        <v>23.437439424796434</v>
      </c>
      <c r="BF367">
        <f t="shared" si="539"/>
        <v>-2.0672087559312552E-3</v>
      </c>
      <c r="BG367">
        <f t="shared" si="540"/>
        <v>23.435372216040502</v>
      </c>
      <c r="BH367" s="19">
        <f t="shared" si="541"/>
        <v>0.14239164849164437</v>
      </c>
      <c r="BI367">
        <f t="shared" si="542"/>
        <v>20.944728541638082</v>
      </c>
      <c r="BJ367">
        <f t="shared" si="543"/>
        <v>4.3657285416380809</v>
      </c>
      <c r="BK367">
        <f t="shared" si="544"/>
        <v>176.80610302966002</v>
      </c>
      <c r="BL367">
        <f t="shared" si="545"/>
        <v>3.0858486354878889</v>
      </c>
      <c r="BM367">
        <f t="shared" si="546"/>
        <v>248.67982509491119</v>
      </c>
      <c r="BN367">
        <f t="shared" si="547"/>
        <v>16.578655006327413</v>
      </c>
      <c r="BO367">
        <f t="shared" si="548"/>
        <v>16</v>
      </c>
      <c r="BP367">
        <f t="shared" si="549"/>
        <v>34</v>
      </c>
      <c r="BQ367">
        <f t="shared" si="550"/>
        <v>43</v>
      </c>
      <c r="BR367">
        <f t="shared" si="551"/>
        <v>-18.22018179159771</v>
      </c>
      <c r="BS367" t="str">
        <f t="shared" si="552"/>
        <v>NEGATIF</v>
      </c>
      <c r="BT367">
        <f t="shared" si="553"/>
        <v>-0.31800216257529934</v>
      </c>
      <c r="BU367">
        <f t="shared" si="554"/>
        <v>18</v>
      </c>
      <c r="BV367">
        <f t="shared" si="555"/>
        <v>-2174</v>
      </c>
      <c r="BW367">
        <f t="shared" si="556"/>
        <v>47</v>
      </c>
      <c r="BX367" t="str">
        <f t="shared" si="557"/>
        <v>NEGATIF</v>
      </c>
      <c r="BY367">
        <f t="shared" si="558"/>
        <v>7.0821627928976918</v>
      </c>
      <c r="BZ367">
        <f t="shared" si="559"/>
        <v>187.08216279289769</v>
      </c>
      <c r="CA367">
        <f t="shared" si="560"/>
        <v>-64.580859644587036</v>
      </c>
      <c r="CB367" t="str">
        <f t="shared" si="567"/>
        <v>NEGATIF</v>
      </c>
      <c r="CC367">
        <f t="shared" si="568"/>
        <v>64</v>
      </c>
      <c r="CD367">
        <f t="shared" si="569"/>
        <v>34</v>
      </c>
      <c r="CE367">
        <f t="shared" si="570"/>
        <v>51</v>
      </c>
      <c r="CG367">
        <f t="shared" si="561"/>
        <v>4.3402817311898207</v>
      </c>
      <c r="CH367">
        <f t="shared" si="562"/>
        <v>0.40902440660030664</v>
      </c>
      <c r="CI367">
        <f t="shared" si="563"/>
        <v>0.4090604861994237</v>
      </c>
    </row>
    <row r="368" spans="1:87">
      <c r="A368">
        <f t="shared" ref="A368:F368" si="739">A74</f>
        <v>-7.0027777777777782</v>
      </c>
      <c r="B368">
        <f t="shared" si="739"/>
        <v>111.315</v>
      </c>
      <c r="C368">
        <f t="shared" si="739"/>
        <v>7</v>
      </c>
      <c r="D368">
        <f t="shared" si="739"/>
        <v>2014</v>
      </c>
      <c r="E368">
        <f t="shared" si="739"/>
        <v>3</v>
      </c>
      <c r="F368">
        <f t="shared" si="739"/>
        <v>29</v>
      </c>
      <c r="G368">
        <f t="shared" si="494"/>
        <v>-0.12222152900771403</v>
      </c>
      <c r="H368">
        <f t="shared" ref="H368:J368" si="740">H74</f>
        <v>15</v>
      </c>
      <c r="I368">
        <f t="shared" si="740"/>
        <v>45</v>
      </c>
      <c r="J368">
        <f t="shared" si="740"/>
        <v>15.75</v>
      </c>
      <c r="L368">
        <f t="shared" ref="L368:M368" si="741">L74</f>
        <v>20</v>
      </c>
      <c r="M368">
        <f t="shared" si="741"/>
        <v>-13</v>
      </c>
      <c r="N368">
        <f t="shared" si="497"/>
        <v>2456745.8645833335</v>
      </c>
      <c r="O368">
        <f t="shared" si="498"/>
        <v>7.9449039617955674E-4</v>
      </c>
      <c r="P368">
        <f t="shared" si="499"/>
        <v>2456745.8653778238</v>
      </c>
      <c r="Q368">
        <f t="shared" si="500"/>
        <v>0.14239193368443046</v>
      </c>
      <c r="R368">
        <f t="shared" si="501"/>
        <v>240.67971103316654</v>
      </c>
      <c r="S368">
        <f t="shared" si="502"/>
        <v>44.220861094538122</v>
      </c>
      <c r="T368">
        <f t="shared" si="503"/>
        <v>4.2006534002772797</v>
      </c>
      <c r="U368">
        <f t="shared" si="504"/>
        <v>0.77179962416675374</v>
      </c>
      <c r="V368">
        <f t="shared" si="505"/>
        <v>209.63478059972829</v>
      </c>
      <c r="W368">
        <f t="shared" si="506"/>
        <v>3.6588171481611917</v>
      </c>
      <c r="X368">
        <f t="shared" si="507"/>
        <v>6.6851120364999588</v>
      </c>
      <c r="Y368">
        <f t="shared" si="508"/>
        <v>0.11667721590162762</v>
      </c>
      <c r="Z368">
        <f t="shared" si="509"/>
        <v>83.500340302496625</v>
      </c>
      <c r="AA368">
        <f t="shared" si="510"/>
        <v>1.4573558648142839</v>
      </c>
      <c r="AB368">
        <f t="shared" si="511"/>
        <v>16119.953218745211</v>
      </c>
      <c r="AC368">
        <f t="shared" si="512"/>
        <v>76.356279129021118</v>
      </c>
      <c r="AD368">
        <f t="shared" si="513"/>
        <v>2292.4456868288971</v>
      </c>
      <c r="AE368">
        <f t="shared" si="514"/>
        <v>-647.54059560583812</v>
      </c>
      <c r="AF368">
        <f t="shared" si="515"/>
        <v>-293.14469896738785</v>
      </c>
      <c r="AG368">
        <f t="shared" si="516"/>
        <v>4021.3599527906345</v>
      </c>
      <c r="AH368">
        <f t="shared" si="517"/>
        <v>21569.429842920534</v>
      </c>
      <c r="AI368">
        <f t="shared" si="518"/>
        <v>5.9915082897001479</v>
      </c>
      <c r="AJ368">
        <f t="shared" si="519"/>
        <v>246.67121932286668</v>
      </c>
      <c r="AK368">
        <f t="shared" si="520"/>
        <v>4.3052249470930812</v>
      </c>
      <c r="AL368">
        <f t="shared" si="521"/>
        <v>246</v>
      </c>
      <c r="AM368">
        <f t="shared" si="522"/>
        <v>40</v>
      </c>
      <c r="AN368">
        <f t="shared" si="523"/>
        <v>16</v>
      </c>
      <c r="AP368">
        <f t="shared" si="524"/>
        <v>3.2501711503364907</v>
      </c>
      <c r="AQ368">
        <f t="shared" si="525"/>
        <v>5.672618782670337E-2</v>
      </c>
      <c r="AR368" t="str">
        <f t="shared" si="526"/>
        <v>POSITIF</v>
      </c>
      <c r="AS368">
        <f t="shared" si="527"/>
        <v>3</v>
      </c>
      <c r="AT368">
        <f t="shared" si="528"/>
        <v>15</v>
      </c>
      <c r="AU368">
        <f t="shared" si="529"/>
        <v>0</v>
      </c>
      <c r="AV368">
        <f t="shared" si="530"/>
        <v>0.9891703768920258</v>
      </c>
      <c r="AW368" s="4">
        <f t="shared" si="531"/>
        <v>4.1215432370501077E-2</v>
      </c>
      <c r="AX368">
        <f t="shared" si="532"/>
        <v>1.7264279939959083E-2</v>
      </c>
      <c r="AY368">
        <f t="shared" si="533"/>
        <v>0.26952960805261789</v>
      </c>
      <c r="AZ368" s="4">
        <f t="shared" si="534"/>
        <v>1.1230400335525746E-2</v>
      </c>
      <c r="BA368">
        <f t="shared" si="535"/>
        <v>369451.657760965</v>
      </c>
      <c r="BB368" t="s">
        <v>191</v>
      </c>
      <c r="BC368">
        <f t="shared" si="536"/>
        <v>1.6702619538785254E-2</v>
      </c>
      <c r="BD368">
        <f t="shared" si="537"/>
        <v>209.63911792942767</v>
      </c>
      <c r="BE368">
        <f t="shared" si="538"/>
        <v>23.437439421087738</v>
      </c>
      <c r="BF368">
        <f t="shared" si="539"/>
        <v>-2.0672340335384947E-3</v>
      </c>
      <c r="BG368">
        <f t="shared" si="540"/>
        <v>23.435372187054199</v>
      </c>
      <c r="BH368" s="19">
        <f t="shared" si="541"/>
        <v>0.14239193368443046</v>
      </c>
      <c r="BI368">
        <f t="shared" si="542"/>
        <v>21.195413004979493</v>
      </c>
      <c r="BJ368">
        <f t="shared" si="543"/>
        <v>4.616413004979492</v>
      </c>
      <c r="BK368">
        <f t="shared" si="544"/>
        <v>180.56127287749626</v>
      </c>
      <c r="BL368">
        <f t="shared" si="545"/>
        <v>3.1513887133042457</v>
      </c>
      <c r="BM368">
        <f t="shared" si="546"/>
        <v>248.68492219719613</v>
      </c>
      <c r="BN368">
        <f t="shared" si="547"/>
        <v>16.578994813146409</v>
      </c>
      <c r="BO368">
        <f t="shared" si="548"/>
        <v>16</v>
      </c>
      <c r="BP368">
        <f t="shared" si="549"/>
        <v>34</v>
      </c>
      <c r="BQ368">
        <f t="shared" si="550"/>
        <v>44</v>
      </c>
      <c r="BR368">
        <f t="shared" si="551"/>
        <v>-18.215624669951318</v>
      </c>
      <c r="BS368" t="str">
        <f t="shared" si="552"/>
        <v>NEGATIF</v>
      </c>
      <c r="BT368">
        <f t="shared" si="553"/>
        <v>-0.31792262579815589</v>
      </c>
      <c r="BU368">
        <f t="shared" si="554"/>
        <v>18</v>
      </c>
      <c r="BV368">
        <f t="shared" si="555"/>
        <v>-2173</v>
      </c>
      <c r="BW368">
        <f t="shared" si="556"/>
        <v>3</v>
      </c>
      <c r="BX368" t="str">
        <f t="shared" si="557"/>
        <v>NEGATIF</v>
      </c>
      <c r="BY368">
        <f t="shared" si="558"/>
        <v>-1.2511079220317496</v>
      </c>
      <c r="BZ368">
        <f t="shared" si="559"/>
        <v>178.74889207796826</v>
      </c>
      <c r="CA368">
        <f t="shared" si="560"/>
        <v>-64.775515050780058</v>
      </c>
      <c r="CB368" t="str">
        <f t="shared" si="567"/>
        <v>NEGATIF</v>
      </c>
      <c r="CC368">
        <f t="shared" si="568"/>
        <v>64</v>
      </c>
      <c r="CD368">
        <f t="shared" si="569"/>
        <v>46</v>
      </c>
      <c r="CE368">
        <f t="shared" si="570"/>
        <v>31</v>
      </c>
      <c r="CG368">
        <f t="shared" si="561"/>
        <v>4.3403706924070038</v>
      </c>
      <c r="CH368">
        <f t="shared" si="562"/>
        <v>0.40902440609440022</v>
      </c>
      <c r="CI368">
        <f t="shared" si="563"/>
        <v>0.40906048613469476</v>
      </c>
    </row>
    <row r="369" spans="1:87">
      <c r="A369">
        <f t="shared" ref="A369:F369" si="742">A75</f>
        <v>-7.0027777777777782</v>
      </c>
      <c r="B369">
        <f t="shared" si="742"/>
        <v>111.315</v>
      </c>
      <c r="C369">
        <f t="shared" si="742"/>
        <v>7</v>
      </c>
      <c r="D369">
        <f t="shared" si="742"/>
        <v>2014</v>
      </c>
      <c r="E369">
        <f t="shared" si="742"/>
        <v>3</v>
      </c>
      <c r="F369">
        <f t="shared" si="742"/>
        <v>29</v>
      </c>
      <c r="G369">
        <f t="shared" si="494"/>
        <v>-0.12222152900771403</v>
      </c>
      <c r="H369">
        <f t="shared" ref="H369:J369" si="743">H75</f>
        <v>16</v>
      </c>
      <c r="I369">
        <f t="shared" si="743"/>
        <v>0</v>
      </c>
      <c r="J369">
        <f t="shared" si="743"/>
        <v>16</v>
      </c>
      <c r="L369">
        <f t="shared" ref="L369:M369" si="744">L75</f>
        <v>20</v>
      </c>
      <c r="M369">
        <f t="shared" si="744"/>
        <v>-13</v>
      </c>
      <c r="N369">
        <f t="shared" si="497"/>
        <v>2456745.875</v>
      </c>
      <c r="O369">
        <f t="shared" si="498"/>
        <v>7.9449039617955674E-4</v>
      </c>
      <c r="P369">
        <f t="shared" si="499"/>
        <v>2456745.8757944903</v>
      </c>
      <c r="Q369">
        <f t="shared" si="500"/>
        <v>0.14239221887721654</v>
      </c>
      <c r="R369">
        <f t="shared" si="501"/>
        <v>240.67971103316654</v>
      </c>
      <c r="S369">
        <f t="shared" si="502"/>
        <v>44.356954763803515</v>
      </c>
      <c r="T369">
        <f t="shared" si="503"/>
        <v>4.2006534002772797</v>
      </c>
      <c r="U369">
        <f t="shared" si="504"/>
        <v>0.77417490678655498</v>
      </c>
      <c r="V369">
        <f t="shared" si="505"/>
        <v>209.63422899638266</v>
      </c>
      <c r="W369">
        <f t="shared" si="506"/>
        <v>3.6588075208666453</v>
      </c>
      <c r="X369">
        <f t="shared" si="507"/>
        <v>6.6953791961122988</v>
      </c>
      <c r="Y369">
        <f t="shared" si="508"/>
        <v>0.11685641164169074</v>
      </c>
      <c r="Z369">
        <f t="shared" si="509"/>
        <v>83.510606971862217</v>
      </c>
      <c r="AA369">
        <f t="shared" si="510"/>
        <v>1.4575350519979273</v>
      </c>
      <c r="AB369">
        <f t="shared" si="511"/>
        <v>16158.447857656429</v>
      </c>
      <c r="AC369">
        <f t="shared" si="512"/>
        <v>75.336149451104347</v>
      </c>
      <c r="AD369">
        <f t="shared" si="513"/>
        <v>2279.61544033874</v>
      </c>
      <c r="AE369">
        <f t="shared" si="514"/>
        <v>-645.82216472235166</v>
      </c>
      <c r="AF369">
        <f t="shared" si="515"/>
        <v>-294.17000741646945</v>
      </c>
      <c r="AG369">
        <f t="shared" si="516"/>
        <v>4015.2393804402104</v>
      </c>
      <c r="AH369">
        <f t="shared" si="517"/>
        <v>21588.646655747663</v>
      </c>
      <c r="AI369">
        <f t="shared" si="518"/>
        <v>5.99684629326324</v>
      </c>
      <c r="AJ369">
        <f t="shared" si="519"/>
        <v>246.67655732642979</v>
      </c>
      <c r="AK369">
        <f t="shared" si="520"/>
        <v>4.305318112830741</v>
      </c>
      <c r="AL369">
        <f t="shared" si="521"/>
        <v>246</v>
      </c>
      <c r="AM369">
        <f t="shared" si="522"/>
        <v>40</v>
      </c>
      <c r="AN369">
        <f t="shared" si="523"/>
        <v>35</v>
      </c>
      <c r="AP369">
        <f t="shared" si="524"/>
        <v>3.261133306887817</v>
      </c>
      <c r="AQ369">
        <f t="shared" si="525"/>
        <v>5.6917513551643081E-2</v>
      </c>
      <c r="AR369" t="str">
        <f t="shared" si="526"/>
        <v>POSITIF</v>
      </c>
      <c r="AS369">
        <f t="shared" si="527"/>
        <v>3</v>
      </c>
      <c r="AT369">
        <f t="shared" si="528"/>
        <v>15</v>
      </c>
      <c r="AU369">
        <f t="shared" si="529"/>
        <v>40</v>
      </c>
      <c r="AV369">
        <f t="shared" si="530"/>
        <v>0.98909604246135385</v>
      </c>
      <c r="AW369" s="4">
        <f t="shared" si="531"/>
        <v>4.1212335102556411E-2</v>
      </c>
      <c r="AX369">
        <f t="shared" si="532"/>
        <v>1.7262982559396265E-2</v>
      </c>
      <c r="AY369">
        <f t="shared" si="533"/>
        <v>0.26950935523487279</v>
      </c>
      <c r="AZ369" s="4">
        <f t="shared" si="534"/>
        <v>1.1229556468119699E-2</v>
      </c>
      <c r="BA369">
        <f t="shared" si="535"/>
        <v>369479.42073747469</v>
      </c>
      <c r="BB369" t="s">
        <v>191</v>
      </c>
      <c r="BC369">
        <f t="shared" si="536"/>
        <v>1.6702619526807159E-2</v>
      </c>
      <c r="BD369">
        <f t="shared" si="537"/>
        <v>209.63856632771902</v>
      </c>
      <c r="BE369">
        <f t="shared" si="538"/>
        <v>23.437439417379043</v>
      </c>
      <c r="BF369">
        <f t="shared" si="539"/>
        <v>-2.0672593307256818E-3</v>
      </c>
      <c r="BG369">
        <f t="shared" si="540"/>
        <v>23.435372158048317</v>
      </c>
      <c r="BH369" s="19">
        <f t="shared" si="541"/>
        <v>0.14239221887721654</v>
      </c>
      <c r="BI369">
        <f t="shared" si="542"/>
        <v>21.446097468305378</v>
      </c>
      <c r="BJ369">
        <f t="shared" si="543"/>
        <v>4.8670974683053778</v>
      </c>
      <c r="BK369">
        <f t="shared" si="544"/>
        <v>184.3167012460793</v>
      </c>
      <c r="BL369">
        <f t="shared" si="545"/>
        <v>3.216933303158819</v>
      </c>
      <c r="BM369">
        <f t="shared" si="546"/>
        <v>248.68976077850135</v>
      </c>
      <c r="BN369">
        <f t="shared" si="547"/>
        <v>16.579317385233423</v>
      </c>
      <c r="BO369">
        <f t="shared" si="548"/>
        <v>16</v>
      </c>
      <c r="BP369">
        <f t="shared" si="549"/>
        <v>34</v>
      </c>
      <c r="BQ369">
        <f t="shared" si="550"/>
        <v>45</v>
      </c>
      <c r="BR369">
        <f t="shared" si="551"/>
        <v>-18.205697708216903</v>
      </c>
      <c r="BS369" t="str">
        <f t="shared" si="552"/>
        <v>NEGATIF</v>
      </c>
      <c r="BT369">
        <f t="shared" si="553"/>
        <v>-0.31774936763117084</v>
      </c>
      <c r="BU369">
        <f t="shared" si="554"/>
        <v>18</v>
      </c>
      <c r="BV369">
        <f t="shared" si="555"/>
        <v>-2173</v>
      </c>
      <c r="BW369">
        <f t="shared" si="556"/>
        <v>39</v>
      </c>
      <c r="BX369" t="str">
        <f t="shared" si="557"/>
        <v>NEGATIF</v>
      </c>
      <c r="BY369">
        <f t="shared" si="558"/>
        <v>-9.5370640686016568</v>
      </c>
      <c r="BZ369">
        <f t="shared" si="559"/>
        <v>170.46293593139833</v>
      </c>
      <c r="CA369">
        <f t="shared" si="560"/>
        <v>-64.434083646077781</v>
      </c>
      <c r="CB369" t="str">
        <f t="shared" si="567"/>
        <v>NEGATIF</v>
      </c>
      <c r="CC369">
        <f t="shared" si="568"/>
        <v>64</v>
      </c>
      <c r="CD369">
        <f t="shared" si="569"/>
        <v>26</v>
      </c>
      <c r="CE369">
        <f t="shared" si="570"/>
        <v>2</v>
      </c>
      <c r="CG369">
        <f t="shared" si="561"/>
        <v>4.3404551415819048</v>
      </c>
      <c r="CH369">
        <f t="shared" si="562"/>
        <v>0.40902440558815206</v>
      </c>
      <c r="CI369">
        <f t="shared" si="563"/>
        <v>0.40906048606996581</v>
      </c>
    </row>
    <row r="370" spans="1:87">
      <c r="A370">
        <f t="shared" ref="A370:F370" si="745">A76</f>
        <v>-7.0027777777777782</v>
      </c>
      <c r="B370">
        <f t="shared" si="745"/>
        <v>111.315</v>
      </c>
      <c r="C370">
        <f t="shared" si="745"/>
        <v>7</v>
      </c>
      <c r="D370">
        <f t="shared" si="745"/>
        <v>2014</v>
      </c>
      <c r="E370">
        <f t="shared" si="745"/>
        <v>3</v>
      </c>
      <c r="F370">
        <f t="shared" si="745"/>
        <v>29</v>
      </c>
      <c r="G370">
        <f t="shared" si="494"/>
        <v>-0.12222152900771403</v>
      </c>
      <c r="H370">
        <f t="shared" ref="H370:J370" si="746">H76</f>
        <v>16</v>
      </c>
      <c r="I370">
        <f t="shared" si="746"/>
        <v>15</v>
      </c>
      <c r="J370">
        <f t="shared" si="746"/>
        <v>16.25</v>
      </c>
      <c r="L370">
        <f t="shared" ref="L370:M370" si="747">L76</f>
        <v>20</v>
      </c>
      <c r="M370">
        <f t="shared" si="747"/>
        <v>-13</v>
      </c>
      <c r="N370">
        <f t="shared" si="497"/>
        <v>2456745.885416667</v>
      </c>
      <c r="O370">
        <f t="shared" si="498"/>
        <v>7.9449039617955674E-4</v>
      </c>
      <c r="P370">
        <f t="shared" si="499"/>
        <v>2456745.8862111573</v>
      </c>
      <c r="Q370">
        <f t="shared" si="500"/>
        <v>0.14239250407001536</v>
      </c>
      <c r="R370">
        <f t="shared" si="501"/>
        <v>240.67971103316654</v>
      </c>
      <c r="S370">
        <f t="shared" si="502"/>
        <v>44.493048439137056</v>
      </c>
      <c r="T370">
        <f t="shared" si="503"/>
        <v>4.2006534002772797</v>
      </c>
      <c r="U370">
        <f t="shared" si="504"/>
        <v>0.77655018951226551</v>
      </c>
      <c r="V370">
        <f t="shared" si="505"/>
        <v>209.63367739301236</v>
      </c>
      <c r="W370">
        <f t="shared" si="506"/>
        <v>3.6587978935716685</v>
      </c>
      <c r="X370">
        <f t="shared" si="507"/>
        <v>6.7056463561830242</v>
      </c>
      <c r="Y370">
        <f t="shared" si="508"/>
        <v>0.11703560738975419</v>
      </c>
      <c r="Z370">
        <f t="shared" si="509"/>
        <v>83.520873641686194</v>
      </c>
      <c r="AA370">
        <f t="shared" si="510"/>
        <v>1.4577142391895708</v>
      </c>
      <c r="AB370">
        <f t="shared" si="511"/>
        <v>16196.853196010698</v>
      </c>
      <c r="AC370">
        <f t="shared" si="512"/>
        <v>74.308078269338793</v>
      </c>
      <c r="AD370">
        <f t="shared" si="513"/>
        <v>2265.8240082927232</v>
      </c>
      <c r="AE370">
        <f t="shared" si="514"/>
        <v>-644.03566179323946</v>
      </c>
      <c r="AF370">
        <f t="shared" si="515"/>
        <v>-295.19714055075292</v>
      </c>
      <c r="AG370">
        <f t="shared" si="516"/>
        <v>4009.0893374703223</v>
      </c>
      <c r="AH370">
        <f t="shared" si="517"/>
        <v>21606.841817699089</v>
      </c>
      <c r="AI370">
        <f t="shared" si="518"/>
        <v>6.0019005049164136</v>
      </c>
      <c r="AJ370">
        <f t="shared" si="519"/>
        <v>246.68161153808296</v>
      </c>
      <c r="AK370">
        <f t="shared" si="520"/>
        <v>4.3054063254651807</v>
      </c>
      <c r="AL370">
        <f t="shared" si="521"/>
        <v>246</v>
      </c>
      <c r="AM370">
        <f t="shared" si="522"/>
        <v>40</v>
      </c>
      <c r="AN370">
        <f t="shared" si="523"/>
        <v>53</v>
      </c>
      <c r="AP370">
        <f t="shared" si="524"/>
        <v>3.2481131384425019</v>
      </c>
      <c r="AQ370">
        <f t="shared" si="525"/>
        <v>5.6690268743108063E-2</v>
      </c>
      <c r="AR370" t="str">
        <f t="shared" si="526"/>
        <v>POSITIF</v>
      </c>
      <c r="AS370">
        <f t="shared" si="527"/>
        <v>3</v>
      </c>
      <c r="AT370">
        <f t="shared" si="528"/>
        <v>14</v>
      </c>
      <c r="AU370">
        <f t="shared" si="529"/>
        <v>53</v>
      </c>
      <c r="AV370">
        <f t="shared" si="530"/>
        <v>0.9890214690184489</v>
      </c>
      <c r="AW370" s="4">
        <f t="shared" si="531"/>
        <v>4.1209227875768702E-2</v>
      </c>
      <c r="AX370">
        <f t="shared" si="532"/>
        <v>1.7261681007283022E-2</v>
      </c>
      <c r="AY370">
        <f t="shared" si="533"/>
        <v>0.26948903729652984</v>
      </c>
      <c r="AZ370" s="4">
        <f t="shared" si="534"/>
        <v>1.122870988735541E-2</v>
      </c>
      <c r="BA370">
        <f t="shared" si="535"/>
        <v>369507.27717571741</v>
      </c>
      <c r="BB370" t="s">
        <v>191</v>
      </c>
      <c r="BC370">
        <f t="shared" si="536"/>
        <v>1.670261951482906E-2</v>
      </c>
      <c r="BD370">
        <f t="shared" si="537"/>
        <v>209.6380147259857</v>
      </c>
      <c r="BE370">
        <f t="shared" si="538"/>
        <v>23.437439413670347</v>
      </c>
      <c r="BF370">
        <f t="shared" si="539"/>
        <v>-2.0672846474922607E-3</v>
      </c>
      <c r="BG370">
        <f t="shared" si="540"/>
        <v>23.435372129022856</v>
      </c>
      <c r="BH370" s="19">
        <f t="shared" si="541"/>
        <v>0.14239250407001536</v>
      </c>
      <c r="BI370">
        <f t="shared" si="542"/>
        <v>21.696781942853704</v>
      </c>
      <c r="BJ370">
        <f t="shared" si="543"/>
        <v>5.1177819428537035</v>
      </c>
      <c r="BK370">
        <f t="shared" si="544"/>
        <v>188.07238700068191</v>
      </c>
      <c r="BL370">
        <f t="shared" si="545"/>
        <v>3.2824823852468823</v>
      </c>
      <c r="BM370">
        <f t="shared" si="546"/>
        <v>248.69434214212362</v>
      </c>
      <c r="BN370">
        <f t="shared" si="547"/>
        <v>16.579622809474909</v>
      </c>
      <c r="BO370">
        <f t="shared" si="548"/>
        <v>16</v>
      </c>
      <c r="BP370">
        <f t="shared" si="549"/>
        <v>34</v>
      </c>
      <c r="BQ370">
        <f t="shared" si="550"/>
        <v>46</v>
      </c>
      <c r="BR370">
        <f t="shared" si="551"/>
        <v>-18.219374139959221</v>
      </c>
      <c r="BS370" t="str">
        <f t="shared" si="552"/>
        <v>NEGATIF</v>
      </c>
      <c r="BT370">
        <f t="shared" si="553"/>
        <v>-0.3179880663949986</v>
      </c>
      <c r="BU370">
        <f t="shared" si="554"/>
        <v>18</v>
      </c>
      <c r="BV370">
        <f t="shared" si="555"/>
        <v>-2174</v>
      </c>
      <c r="BW370">
        <f t="shared" si="556"/>
        <v>50</v>
      </c>
      <c r="BX370" t="str">
        <f t="shared" si="557"/>
        <v>NEGATIF</v>
      </c>
      <c r="BY370">
        <f t="shared" si="558"/>
        <v>-17.42491142070374</v>
      </c>
      <c r="BZ370">
        <f t="shared" si="559"/>
        <v>162.57508857929625</v>
      </c>
      <c r="CA370">
        <f t="shared" si="560"/>
        <v>-63.549662491980271</v>
      </c>
      <c r="CB370" t="str">
        <f t="shared" si="567"/>
        <v>NEGATIF</v>
      </c>
      <c r="CC370">
        <f t="shared" si="568"/>
        <v>63</v>
      </c>
      <c r="CD370">
        <f t="shared" si="569"/>
        <v>32</v>
      </c>
      <c r="CE370">
        <f t="shared" si="570"/>
        <v>58</v>
      </c>
      <c r="CG370">
        <f t="shared" si="561"/>
        <v>4.3405351014613451</v>
      </c>
      <c r="CH370">
        <f t="shared" si="562"/>
        <v>0.40902440508156218</v>
      </c>
      <c r="CI370">
        <f t="shared" si="563"/>
        <v>0.40906048600523687</v>
      </c>
    </row>
    <row r="371" spans="1:87">
      <c r="A371">
        <f t="shared" ref="A371:F371" si="748">A77</f>
        <v>-7.0027777777777782</v>
      </c>
      <c r="B371">
        <f t="shared" si="748"/>
        <v>111.315</v>
      </c>
      <c r="C371">
        <f t="shared" si="748"/>
        <v>7</v>
      </c>
      <c r="D371">
        <f t="shared" si="748"/>
        <v>2014</v>
      </c>
      <c r="E371">
        <f t="shared" si="748"/>
        <v>3</v>
      </c>
      <c r="F371">
        <f t="shared" si="748"/>
        <v>29</v>
      </c>
      <c r="G371">
        <f t="shared" si="494"/>
        <v>-0.12222152900771403</v>
      </c>
      <c r="H371">
        <f t="shared" ref="H371:J371" si="749">H77</f>
        <v>16</v>
      </c>
      <c r="I371">
        <f t="shared" si="749"/>
        <v>30</v>
      </c>
      <c r="J371">
        <f t="shared" si="749"/>
        <v>16.5</v>
      </c>
      <c r="L371">
        <f t="shared" ref="L371:M371" si="750">L77</f>
        <v>20</v>
      </c>
      <c r="M371">
        <f t="shared" si="750"/>
        <v>-13</v>
      </c>
      <c r="N371">
        <f t="shared" si="497"/>
        <v>2456745.8958333335</v>
      </c>
      <c r="O371">
        <f t="shared" si="498"/>
        <v>7.9449039617955674E-4</v>
      </c>
      <c r="P371">
        <f t="shared" si="499"/>
        <v>2456745.8966278238</v>
      </c>
      <c r="Q371">
        <f t="shared" si="500"/>
        <v>0.14239278926280144</v>
      </c>
      <c r="R371">
        <f t="shared" si="501"/>
        <v>240.67971103316654</v>
      </c>
      <c r="S371">
        <f t="shared" si="502"/>
        <v>44.629142108402448</v>
      </c>
      <c r="T371">
        <f t="shared" si="503"/>
        <v>4.2006534002772797</v>
      </c>
      <c r="U371">
        <f t="shared" si="504"/>
        <v>0.77892547213206675</v>
      </c>
      <c r="V371">
        <f t="shared" si="505"/>
        <v>209.63312578966668</v>
      </c>
      <c r="W371">
        <f t="shared" si="506"/>
        <v>3.6587882662771212</v>
      </c>
      <c r="X371">
        <f t="shared" si="507"/>
        <v>6.7159135157953642</v>
      </c>
      <c r="Y371">
        <f t="shared" si="508"/>
        <v>0.11721480312981732</v>
      </c>
      <c r="Z371">
        <f t="shared" si="509"/>
        <v>83.531140311052695</v>
      </c>
      <c r="AA371">
        <f t="shared" si="510"/>
        <v>1.4578934263732299</v>
      </c>
      <c r="AB371">
        <f t="shared" si="511"/>
        <v>16235.169013701612</v>
      </c>
      <c r="AC371">
        <f t="shared" si="512"/>
        <v>73.272174048247649</v>
      </c>
      <c r="AD371">
        <f t="shared" si="513"/>
        <v>2251.0772069892496</v>
      </c>
      <c r="AE371">
        <f t="shared" si="514"/>
        <v>-642.18127528165394</v>
      </c>
      <c r="AF371">
        <f t="shared" si="515"/>
        <v>-296.22607156595518</v>
      </c>
      <c r="AG371">
        <f t="shared" si="516"/>
        <v>4002.9098700429263</v>
      </c>
      <c r="AH371">
        <f t="shared" si="517"/>
        <v>21624.020917934427</v>
      </c>
      <c r="AI371">
        <f t="shared" si="518"/>
        <v>6.0066724772040079</v>
      </c>
      <c r="AJ371">
        <f t="shared" si="519"/>
        <v>246.68638351037055</v>
      </c>
      <c r="AK371">
        <f t="shared" si="520"/>
        <v>4.305489612093413</v>
      </c>
      <c r="AL371">
        <f t="shared" si="521"/>
        <v>246</v>
      </c>
      <c r="AM371">
        <f t="shared" si="522"/>
        <v>41</v>
      </c>
      <c r="AN371">
        <f t="shared" si="523"/>
        <v>10</v>
      </c>
      <c r="AP371">
        <f t="shared" si="524"/>
        <v>3.2491350093358697</v>
      </c>
      <c r="AQ371">
        <f t="shared" si="525"/>
        <v>5.6708103754727623E-2</v>
      </c>
      <c r="AR371" t="str">
        <f t="shared" si="526"/>
        <v>POSITIF</v>
      </c>
      <c r="AS371">
        <f t="shared" si="527"/>
        <v>3</v>
      </c>
      <c r="AT371">
        <f t="shared" si="528"/>
        <v>14</v>
      </c>
      <c r="AU371">
        <f t="shared" si="529"/>
        <v>56</v>
      </c>
      <c r="AV371">
        <f t="shared" si="530"/>
        <v>0.98894665718508556</v>
      </c>
      <c r="AW371" s="4">
        <f t="shared" si="531"/>
        <v>4.1206110716045234E-2</v>
      </c>
      <c r="AX371">
        <f t="shared" si="532"/>
        <v>1.7260375294471379E-2</v>
      </c>
      <c r="AY371">
        <f t="shared" si="533"/>
        <v>0.26946865440699092</v>
      </c>
      <c r="AZ371" s="4">
        <f t="shared" si="534"/>
        <v>1.1227860600291288E-2</v>
      </c>
      <c r="BA371">
        <f t="shared" si="535"/>
        <v>369535.22688472254</v>
      </c>
      <c r="BB371" t="s">
        <v>191</v>
      </c>
      <c r="BC371">
        <f t="shared" si="536"/>
        <v>1.6702619502850964E-2</v>
      </c>
      <c r="BD371">
        <f t="shared" si="537"/>
        <v>209.63746312427705</v>
      </c>
      <c r="BE371">
        <f t="shared" si="538"/>
        <v>23.437439409961652</v>
      </c>
      <c r="BF371">
        <f t="shared" si="539"/>
        <v>-2.0673099838342799E-3</v>
      </c>
      <c r="BG371">
        <f t="shared" si="540"/>
        <v>23.435372099977819</v>
      </c>
      <c r="BH371" s="19">
        <f t="shared" si="541"/>
        <v>0.14239278926280144</v>
      </c>
      <c r="BI371">
        <f t="shared" si="542"/>
        <v>21.947466406210637</v>
      </c>
      <c r="BJ371">
        <f t="shared" si="543"/>
        <v>5.3684664062106364</v>
      </c>
      <c r="BK371">
        <f t="shared" si="544"/>
        <v>191.82832840152534</v>
      </c>
      <c r="BL371">
        <f t="shared" si="545"/>
        <v>3.3480359292035682</v>
      </c>
      <c r="BM371">
        <f t="shared" si="546"/>
        <v>248.69866769163423</v>
      </c>
      <c r="BN371">
        <f t="shared" si="547"/>
        <v>16.579911179442281</v>
      </c>
      <c r="BO371">
        <f t="shared" si="548"/>
        <v>16</v>
      </c>
      <c r="BP371">
        <f t="shared" si="549"/>
        <v>34</v>
      </c>
      <c r="BQ371">
        <f t="shared" si="550"/>
        <v>47</v>
      </c>
      <c r="BR371">
        <f t="shared" si="551"/>
        <v>-18.219155934491109</v>
      </c>
      <c r="BS371" t="str">
        <f t="shared" si="552"/>
        <v>NEGATIF</v>
      </c>
      <c r="BT371">
        <f t="shared" si="553"/>
        <v>-0.31798425799113417</v>
      </c>
      <c r="BU371">
        <f t="shared" si="554"/>
        <v>18</v>
      </c>
      <c r="BV371">
        <f t="shared" si="555"/>
        <v>-2174</v>
      </c>
      <c r="BW371">
        <f t="shared" si="556"/>
        <v>51</v>
      </c>
      <c r="BX371" t="str">
        <f t="shared" si="557"/>
        <v>NEGATIF</v>
      </c>
      <c r="BY371">
        <f t="shared" si="558"/>
        <v>-24.682022818700265</v>
      </c>
      <c r="BZ371">
        <f t="shared" si="559"/>
        <v>155.31797718129974</v>
      </c>
      <c r="CA371">
        <f t="shared" si="560"/>
        <v>-62.207880606008906</v>
      </c>
      <c r="CB371" t="str">
        <f t="shared" si="567"/>
        <v>NEGATIF</v>
      </c>
      <c r="CC371">
        <f t="shared" si="568"/>
        <v>62</v>
      </c>
      <c r="CD371">
        <f t="shared" si="569"/>
        <v>12</v>
      </c>
      <c r="CE371">
        <f t="shared" si="570"/>
        <v>28</v>
      </c>
      <c r="CG371">
        <f t="shared" si="561"/>
        <v>4.3406105965422626</v>
      </c>
      <c r="CH371">
        <f t="shared" si="562"/>
        <v>0.40902440457463068</v>
      </c>
      <c r="CI371">
        <f t="shared" si="563"/>
        <v>0.40906048594050792</v>
      </c>
    </row>
    <row r="372" spans="1:87">
      <c r="A372">
        <f t="shared" ref="A372:F372" si="751">A78</f>
        <v>-7.0027777777777782</v>
      </c>
      <c r="B372">
        <f t="shared" si="751"/>
        <v>111.315</v>
      </c>
      <c r="C372">
        <f t="shared" si="751"/>
        <v>7</v>
      </c>
      <c r="D372">
        <f t="shared" si="751"/>
        <v>2014</v>
      </c>
      <c r="E372">
        <f t="shared" si="751"/>
        <v>3</v>
      </c>
      <c r="F372">
        <f t="shared" si="751"/>
        <v>29</v>
      </c>
      <c r="G372">
        <f t="shared" si="494"/>
        <v>-0.12222152900771403</v>
      </c>
      <c r="H372">
        <f t="shared" ref="H372:J372" si="752">H78</f>
        <v>16</v>
      </c>
      <c r="I372">
        <f t="shared" si="752"/>
        <v>45</v>
      </c>
      <c r="J372">
        <f t="shared" si="752"/>
        <v>16.75</v>
      </c>
      <c r="L372">
        <f t="shared" ref="L372:M372" si="753">L78</f>
        <v>20</v>
      </c>
      <c r="M372">
        <f t="shared" si="753"/>
        <v>-13</v>
      </c>
      <c r="N372">
        <f t="shared" si="497"/>
        <v>2456745.90625</v>
      </c>
      <c r="O372">
        <f t="shared" si="498"/>
        <v>7.9449039617955674E-4</v>
      </c>
      <c r="P372">
        <f t="shared" si="499"/>
        <v>2456745.9070444903</v>
      </c>
      <c r="Q372">
        <f t="shared" si="500"/>
        <v>0.14239307445558749</v>
      </c>
      <c r="R372">
        <f t="shared" si="501"/>
        <v>240.67971103316654</v>
      </c>
      <c r="S372">
        <f t="shared" si="502"/>
        <v>44.765235777653288</v>
      </c>
      <c r="T372">
        <f t="shared" si="503"/>
        <v>4.2006534002772797</v>
      </c>
      <c r="U372">
        <f t="shared" si="504"/>
        <v>0.78130075475161409</v>
      </c>
      <c r="V372">
        <f t="shared" si="505"/>
        <v>209.63257418632111</v>
      </c>
      <c r="W372">
        <f t="shared" si="506"/>
        <v>3.658778638982576</v>
      </c>
      <c r="X372">
        <f t="shared" si="507"/>
        <v>6.7261806754067948</v>
      </c>
      <c r="Y372">
        <f t="shared" si="508"/>
        <v>0.11739399886986455</v>
      </c>
      <c r="Z372">
        <f t="shared" si="509"/>
        <v>83.541406980417378</v>
      </c>
      <c r="AA372">
        <f t="shared" si="510"/>
        <v>1.4580726135568571</v>
      </c>
      <c r="AB372">
        <f t="shared" si="511"/>
        <v>16273.395096263008</v>
      </c>
      <c r="AC372">
        <f t="shared" si="512"/>
        <v>72.228545940636323</v>
      </c>
      <c r="AD372">
        <f t="shared" si="513"/>
        <v>2235.3812537276131</v>
      </c>
      <c r="AE372">
        <f t="shared" si="514"/>
        <v>-640.25920056881739</v>
      </c>
      <c r="AF372">
        <f t="shared" si="515"/>
        <v>-297.25677374811829</v>
      </c>
      <c r="AG372">
        <f t="shared" si="516"/>
        <v>3996.7010237181325</v>
      </c>
      <c r="AH372">
        <f t="shared" si="517"/>
        <v>21640.189945332451</v>
      </c>
      <c r="AI372">
        <f t="shared" si="518"/>
        <v>6.0111638737034587</v>
      </c>
      <c r="AJ372">
        <f t="shared" si="519"/>
        <v>246.69087490686999</v>
      </c>
      <c r="AK372">
        <f t="shared" si="520"/>
        <v>4.3055680017503413</v>
      </c>
      <c r="AL372">
        <f t="shared" si="521"/>
        <v>246</v>
      </c>
      <c r="AM372">
        <f t="shared" si="522"/>
        <v>41</v>
      </c>
      <c r="AN372">
        <f t="shared" si="523"/>
        <v>27</v>
      </c>
      <c r="AP372">
        <f t="shared" si="524"/>
        <v>3.2623795032962279</v>
      </c>
      <c r="AQ372">
        <f t="shared" si="525"/>
        <v>5.6939263782096378E-2</v>
      </c>
      <c r="AR372" t="str">
        <f t="shared" si="526"/>
        <v>POSITIF</v>
      </c>
      <c r="AS372">
        <f t="shared" si="527"/>
        <v>3</v>
      </c>
      <c r="AT372">
        <f t="shared" si="528"/>
        <v>15</v>
      </c>
      <c r="AU372">
        <f t="shared" si="529"/>
        <v>44</v>
      </c>
      <c r="AV372">
        <f t="shared" si="530"/>
        <v>0.98887160757450454</v>
      </c>
      <c r="AW372" s="4">
        <f t="shared" si="531"/>
        <v>4.1202983648937687E-2</v>
      </c>
      <c r="AX372">
        <f t="shared" si="532"/>
        <v>1.7259065431664403E-2</v>
      </c>
      <c r="AY372">
        <f t="shared" si="533"/>
        <v>0.26944820673333286</v>
      </c>
      <c r="AZ372" s="4">
        <f t="shared" si="534"/>
        <v>1.1227008613888869E-2</v>
      </c>
      <c r="BA372">
        <f t="shared" si="535"/>
        <v>369563.26967671595</v>
      </c>
      <c r="BB372" t="s">
        <v>191</v>
      </c>
      <c r="BC372">
        <f t="shared" si="536"/>
        <v>1.6702619490872865E-2</v>
      </c>
      <c r="BD372">
        <f t="shared" si="537"/>
        <v>209.63691152256845</v>
      </c>
      <c r="BE372">
        <f t="shared" si="538"/>
        <v>23.437439406252956</v>
      </c>
      <c r="BF372">
        <f t="shared" si="539"/>
        <v>-2.0673353397511729E-3</v>
      </c>
      <c r="BG372">
        <f t="shared" si="540"/>
        <v>23.435372070913203</v>
      </c>
      <c r="BH372" s="19">
        <f t="shared" si="541"/>
        <v>0.14239307445558749</v>
      </c>
      <c r="BI372">
        <f t="shared" si="542"/>
        <v>22.198150869536523</v>
      </c>
      <c r="BJ372">
        <f t="shared" si="543"/>
        <v>5.6191508695365222</v>
      </c>
      <c r="BK372">
        <f t="shared" si="544"/>
        <v>195.5845241115623</v>
      </c>
      <c r="BL372">
        <f t="shared" si="545"/>
        <v>3.4135939116929994</v>
      </c>
      <c r="BM372">
        <f t="shared" si="546"/>
        <v>248.70273893148556</v>
      </c>
      <c r="BN372">
        <f t="shared" si="547"/>
        <v>16.580182595432369</v>
      </c>
      <c r="BO372">
        <f t="shared" si="548"/>
        <v>16</v>
      </c>
      <c r="BP372">
        <f t="shared" si="549"/>
        <v>34</v>
      </c>
      <c r="BQ372">
        <f t="shared" si="550"/>
        <v>48</v>
      </c>
      <c r="BR372">
        <f t="shared" si="551"/>
        <v>-18.206837441735949</v>
      </c>
      <c r="BS372" t="str">
        <f t="shared" si="552"/>
        <v>NEGATIF</v>
      </c>
      <c r="BT372">
        <f t="shared" si="553"/>
        <v>-0.31776925973367359</v>
      </c>
      <c r="BU372">
        <f t="shared" si="554"/>
        <v>18</v>
      </c>
      <c r="BV372">
        <f t="shared" si="555"/>
        <v>-2173</v>
      </c>
      <c r="BW372">
        <f t="shared" si="556"/>
        <v>35</v>
      </c>
      <c r="BX372" t="str">
        <f t="shared" si="557"/>
        <v>NEGATIF</v>
      </c>
      <c r="BY372">
        <f t="shared" si="558"/>
        <v>-31.183568310718979</v>
      </c>
      <c r="BZ372">
        <f t="shared" si="559"/>
        <v>148.81643168928102</v>
      </c>
      <c r="CA372">
        <f t="shared" si="560"/>
        <v>-60.469323025006588</v>
      </c>
      <c r="CB372" t="str">
        <f t="shared" si="567"/>
        <v>NEGATIF</v>
      </c>
      <c r="CC372">
        <f t="shared" si="568"/>
        <v>60</v>
      </c>
      <c r="CD372">
        <f t="shared" si="569"/>
        <v>28</v>
      </c>
      <c r="CE372">
        <f t="shared" si="570"/>
        <v>9</v>
      </c>
      <c r="CG372">
        <f t="shared" si="561"/>
        <v>4.3406816530823074</v>
      </c>
      <c r="CH372">
        <f t="shared" si="562"/>
        <v>0.40902440406735741</v>
      </c>
      <c r="CI372">
        <f t="shared" si="563"/>
        <v>0.40906048587577892</v>
      </c>
    </row>
    <row r="373" spans="1:87">
      <c r="A373">
        <f t="shared" ref="A373:F373" si="754">A79</f>
        <v>-7.0027777777777782</v>
      </c>
      <c r="B373">
        <f t="shared" si="754"/>
        <v>111.315</v>
      </c>
      <c r="C373">
        <f t="shared" si="754"/>
        <v>7</v>
      </c>
      <c r="D373">
        <f t="shared" si="754"/>
        <v>2014</v>
      </c>
      <c r="E373">
        <f t="shared" si="754"/>
        <v>3</v>
      </c>
      <c r="F373">
        <f t="shared" si="754"/>
        <v>29</v>
      </c>
      <c r="G373">
        <f t="shared" si="494"/>
        <v>-0.12222152900771403</v>
      </c>
      <c r="H373" s="6">
        <f t="shared" ref="H373:J373" si="755">H79</f>
        <v>17</v>
      </c>
      <c r="I373" s="6">
        <f t="shared" si="755"/>
        <v>0</v>
      </c>
      <c r="J373" s="6">
        <f t="shared" si="755"/>
        <v>17</v>
      </c>
      <c r="K373" s="6"/>
      <c r="L373" s="6">
        <f t="shared" ref="L373:M373" si="756">L79</f>
        <v>20</v>
      </c>
      <c r="M373" s="6">
        <f t="shared" si="756"/>
        <v>-13</v>
      </c>
      <c r="N373" s="6">
        <f t="shared" si="497"/>
        <v>2456745.916666667</v>
      </c>
      <c r="O373" s="6">
        <f t="shared" si="498"/>
        <v>7.9449039617955674E-4</v>
      </c>
      <c r="P373" s="6">
        <f t="shared" si="499"/>
        <v>2456745.9174611573</v>
      </c>
      <c r="Q373" s="6">
        <f t="shared" si="500"/>
        <v>0.14239335964838634</v>
      </c>
      <c r="R373" s="6">
        <f t="shared" si="501"/>
        <v>240.67971103316654</v>
      </c>
      <c r="S373" s="6">
        <f t="shared" si="502"/>
        <v>44.901329453001381</v>
      </c>
      <c r="T373" s="6">
        <f t="shared" si="503"/>
        <v>4.2006534002772797</v>
      </c>
      <c r="U373" s="6">
        <f t="shared" si="504"/>
        <v>0.78367603747757864</v>
      </c>
      <c r="V373" s="6">
        <f t="shared" si="505"/>
        <v>209.63202258295075</v>
      </c>
      <c r="W373" s="6">
        <f t="shared" si="506"/>
        <v>3.6587690116875984</v>
      </c>
      <c r="X373" s="6">
        <f t="shared" si="507"/>
        <v>6.7364478354784296</v>
      </c>
      <c r="Y373" s="6">
        <f t="shared" si="508"/>
        <v>0.11757319461794388</v>
      </c>
      <c r="Z373" s="6">
        <f t="shared" si="509"/>
        <v>83.551673650242265</v>
      </c>
      <c r="AA373" s="6">
        <f t="shared" si="510"/>
        <v>1.4582518007485166</v>
      </c>
      <c r="AB373" s="6">
        <f t="shared" si="511"/>
        <v>16311.531229735321</v>
      </c>
      <c r="AC373" s="6">
        <f t="shared" si="512"/>
        <v>71.177303911762735</v>
      </c>
      <c r="AD373" s="6">
        <f t="shared" si="513"/>
        <v>2218.742765835626</v>
      </c>
      <c r="AE373" s="6">
        <f t="shared" si="514"/>
        <v>-638.26964015726003</v>
      </c>
      <c r="AF373" s="6">
        <f t="shared" si="515"/>
        <v>-298.28922033780412</v>
      </c>
      <c r="AG373" s="6">
        <f t="shared" si="516"/>
        <v>3990.4628442674884</v>
      </c>
      <c r="AH373" s="6">
        <f t="shared" si="517"/>
        <v>21655.355283255132</v>
      </c>
      <c r="AI373" s="6">
        <f t="shared" si="518"/>
        <v>6.0153764675708699</v>
      </c>
      <c r="AJ373" s="6">
        <f t="shared" si="519"/>
        <v>246.6950875007374</v>
      </c>
      <c r="AK373" s="6">
        <f t="shared" si="520"/>
        <v>4.3056415253833764</v>
      </c>
      <c r="AL373" s="6">
        <f t="shared" si="521"/>
        <v>246</v>
      </c>
      <c r="AM373" s="6">
        <f t="shared" si="522"/>
        <v>41</v>
      </c>
      <c r="AN373" s="6">
        <f t="shared" si="523"/>
        <v>42</v>
      </c>
      <c r="AO373" s="6"/>
      <c r="AP373" s="6">
        <f t="shared" si="524"/>
        <v>3.2524315706395468</v>
      </c>
      <c r="AQ373" s="6">
        <f t="shared" si="525"/>
        <v>5.6765639603470627E-2</v>
      </c>
      <c r="AR373" s="6" t="str">
        <f t="shared" si="526"/>
        <v>POSITIF</v>
      </c>
      <c r="AS373" s="6">
        <f t="shared" si="527"/>
        <v>3</v>
      </c>
      <c r="AT373" s="6">
        <f t="shared" si="528"/>
        <v>15</v>
      </c>
      <c r="AU373" s="6">
        <f t="shared" si="529"/>
        <v>8</v>
      </c>
      <c r="AV373" s="6">
        <f t="shared" si="530"/>
        <v>0.98879632080129232</v>
      </c>
      <c r="AW373" s="22">
        <f t="shared" si="531"/>
        <v>4.1199846700053847E-2</v>
      </c>
      <c r="AX373" s="6">
        <f t="shared" si="532"/>
        <v>1.7257751429588648E-2</v>
      </c>
      <c r="AY373" s="6">
        <f t="shared" si="533"/>
        <v>0.26942769444299897</v>
      </c>
      <c r="AZ373" s="22">
        <f t="shared" si="534"/>
        <v>1.1226153935124958E-2</v>
      </c>
      <c r="BA373" s="6">
        <f t="shared" si="535"/>
        <v>369591.40536342829</v>
      </c>
      <c r="BB373" s="6" t="s">
        <v>191</v>
      </c>
      <c r="BC373" s="6">
        <f t="shared" si="536"/>
        <v>1.6702619478894769E-2</v>
      </c>
      <c r="BD373" s="6">
        <f t="shared" si="537"/>
        <v>209.63635992083513</v>
      </c>
      <c r="BE373" s="6">
        <f t="shared" si="538"/>
        <v>23.437439402544261</v>
      </c>
      <c r="BF373" s="6">
        <f t="shared" si="539"/>
        <v>-2.0673607152423864E-3</v>
      </c>
      <c r="BG373" s="6">
        <f t="shared" si="540"/>
        <v>23.435372041829019</v>
      </c>
      <c r="BH373" s="19">
        <f t="shared" si="541"/>
        <v>0.14239335964838634</v>
      </c>
      <c r="BI373">
        <f t="shared" si="542"/>
        <v>22.448835344084848</v>
      </c>
      <c r="BJ373">
        <f t="shared" si="543"/>
        <v>5.8698353440848479</v>
      </c>
      <c r="BK373">
        <f t="shared" si="544"/>
        <v>199.34097269558202</v>
      </c>
      <c r="BL373" s="6">
        <f t="shared" si="545"/>
        <v>3.4791563076660226</v>
      </c>
      <c r="BM373">
        <f t="shared" si="546"/>
        <v>248.70655746569068</v>
      </c>
      <c r="BN373" s="6">
        <f t="shared" si="547"/>
        <v>16.580437164379379</v>
      </c>
      <c r="BO373" s="6">
        <f t="shared" si="548"/>
        <v>16</v>
      </c>
      <c r="BP373" s="6">
        <f t="shared" si="549"/>
        <v>34</v>
      </c>
      <c r="BQ373" s="6">
        <f t="shared" si="550"/>
        <v>49</v>
      </c>
      <c r="BR373">
        <f t="shared" si="551"/>
        <v>-18.217344620588012</v>
      </c>
      <c r="BS373" s="6" t="str">
        <f t="shared" si="552"/>
        <v>NEGATIF</v>
      </c>
      <c r="BT373" s="6">
        <f t="shared" ref="BT373:BT436" si="757">RADIANS(BR373)</f>
        <v>-0.31795264459973799</v>
      </c>
      <c r="BU373" s="6">
        <f t="shared" ref="BU373:BU436" si="758">INT(ABS(BR373))</f>
        <v>18</v>
      </c>
      <c r="BV373" s="6">
        <f t="shared" ref="BV373:BV436" si="759">INT(60*(BR373-BU373))</f>
        <v>-2174</v>
      </c>
      <c r="BW373" s="6">
        <f t="shared" ref="BW373:BW436" si="760">INT(3600*(BR373-BU373)-60*BV373)</f>
        <v>57</v>
      </c>
      <c r="BX373" s="6" t="str">
        <f t="shared" ref="BX373:BX436" si="761">IF(BR373&lt;0, "NEGATIF", "POSITIF")</f>
        <v>NEGATIF</v>
      </c>
      <c r="BY373">
        <f t="shared" si="558"/>
        <v>-36.862740502987542</v>
      </c>
      <c r="BZ373" s="6">
        <f t="shared" si="559"/>
        <v>143.13725949701245</v>
      </c>
      <c r="CA373">
        <f t="shared" si="560"/>
        <v>-58.37196141624279</v>
      </c>
      <c r="CB373" s="6" t="str">
        <f t="shared" si="567"/>
        <v>NEGATIF</v>
      </c>
      <c r="CC373" s="6">
        <f t="shared" si="568"/>
        <v>58</v>
      </c>
      <c r="CD373" s="6">
        <f t="shared" si="569"/>
        <v>22</v>
      </c>
      <c r="CE373" s="6">
        <f t="shared" si="570"/>
        <v>19</v>
      </c>
      <c r="CF373" s="6"/>
      <c r="CG373">
        <f t="shared" si="561"/>
        <v>4.3407482990767861</v>
      </c>
      <c r="CH373">
        <f t="shared" si="562"/>
        <v>0.40902440355974268</v>
      </c>
      <c r="CI373">
        <f t="shared" si="563"/>
        <v>0.40906048581104998</v>
      </c>
    </row>
    <row r="374" spans="1:87">
      <c r="A374">
        <f t="shared" ref="A374:F374" si="762">A80</f>
        <v>-7.0027777777777782</v>
      </c>
      <c r="B374">
        <f t="shared" si="762"/>
        <v>111.315</v>
      </c>
      <c r="C374">
        <f t="shared" si="762"/>
        <v>7</v>
      </c>
      <c r="D374">
        <f t="shared" si="762"/>
        <v>2014</v>
      </c>
      <c r="E374">
        <f t="shared" si="762"/>
        <v>3</v>
      </c>
      <c r="F374">
        <f t="shared" si="762"/>
        <v>29</v>
      </c>
      <c r="G374">
        <f t="shared" ref="G374:G437" si="763">RADIANS(A374)</f>
        <v>-0.12222152900771403</v>
      </c>
      <c r="H374" s="6">
        <f t="shared" ref="H374:J374" si="764">H80</f>
        <v>17</v>
      </c>
      <c r="I374" s="6">
        <f t="shared" si="764"/>
        <v>15</v>
      </c>
      <c r="J374" s="6">
        <f t="shared" si="764"/>
        <v>17.25</v>
      </c>
      <c r="K374" s="6"/>
      <c r="L374" s="6">
        <f t="shared" ref="L374:M374" si="765">L80</f>
        <v>20</v>
      </c>
      <c r="M374" s="6">
        <f t="shared" si="765"/>
        <v>-13</v>
      </c>
      <c r="N374" s="6">
        <f t="shared" ref="N374:N437" si="766">1720994.5+INT(365.25*D374)+INT(30.60001*(E374+1))+M374+F374+(H374+I374/60)/24 -C374/24</f>
        <v>2456745.9270833335</v>
      </c>
      <c r="O374" s="6">
        <f t="shared" ref="O374:O437" si="767">O80</f>
        <v>7.9449039617955674E-4</v>
      </c>
      <c r="P374" s="6">
        <f t="shared" ref="P374:P437" si="768">N374+O374</f>
        <v>2456745.9278778238</v>
      </c>
      <c r="Q374" s="6">
        <f t="shared" ref="Q374:Q437" si="769">(P374-2451545)/36525</f>
        <v>0.1423936448411724</v>
      </c>
      <c r="R374" s="6">
        <f t="shared" ref="R374:R437" si="770" xml:space="preserve"> MOD(218.317 + 481267.883*O374, 360)</f>
        <v>240.67971103316654</v>
      </c>
      <c r="S374" s="6">
        <f t="shared" ref="S374:S437" si="771" xml:space="preserve"> MOD(134.954 + 477198.849*Q374, 360)</f>
        <v>45.037423122252221</v>
      </c>
      <c r="T374" s="6">
        <f t="shared" ref="T374:T437" si="772">RADIANS(R374)</f>
        <v>4.2006534002772797</v>
      </c>
      <c r="U374" s="6">
        <f t="shared" ref="U374:U437" si="773">RADIANS(S374)</f>
        <v>0.78605132009712586</v>
      </c>
      <c r="V374" s="6">
        <f t="shared" ref="V374:V437" si="774" xml:space="preserve"> MOD(125.041 - 1934.142*Q374, 360)</f>
        <v>209.63147097960513</v>
      </c>
      <c r="W374" s="6">
        <f t="shared" ref="W374:W437" si="775">RADIANS(V374)</f>
        <v>3.6587593843930524</v>
      </c>
      <c r="X374" s="6">
        <f t="shared" ref="X374:X437" si="776" xml:space="preserve"> MOD(280.466 + 36000.769*Q374, 360)</f>
        <v>6.7467149950898602</v>
      </c>
      <c r="Y374" s="6">
        <f t="shared" ref="Y374:Y437" si="777">RADIANS(X374)</f>
        <v>0.11775239035799112</v>
      </c>
      <c r="Z374" s="6">
        <f t="shared" ref="Z374:Z437" si="778" xml:space="preserve"> MOD(357.526 + 35999.05*Q374, 360)</f>
        <v>83.561940319606947</v>
      </c>
      <c r="AA374" s="6">
        <f t="shared" ref="AA374:AA437" si="779">RADIANS(Z374)</f>
        <v>1.458430987932144</v>
      </c>
      <c r="AB374" s="6">
        <f t="shared" ref="AB374:AB437" si="780" xml:space="preserve"> 22640*SIN(U374) + 769*SIN(2*D100) + 36*SIN(3*D100)</f>
        <v>16349.577195538684</v>
      </c>
      <c r="AC374" s="6">
        <f t="shared" ref="AC374:AC437" si="781" xml:space="preserve"> -125*SIN(T374 - X374)</f>
        <v>70.118558871114885</v>
      </c>
      <c r="AD374" s="6">
        <f t="shared" ref="AD374:AD437" si="782" xml:space="preserve"> 2370*SIN(2*(T374 - X374))</f>
        <v>2201.1687603142427</v>
      </c>
      <c r="AE374" s="6">
        <f t="shared" ref="AE374:AE437" si="783" xml:space="preserve"> -668*SIN(Z374)</f>
        <v>-636.21280393212271</v>
      </c>
      <c r="AF374" s="6">
        <f t="shared" ref="AF374:AF437" si="784" xml:space="preserve"> -412*SIN(2*(T374 - W374)) + 212*SIN(2*(T374 - Y374 - U374))</f>
        <v>-299.32338439111965</v>
      </c>
      <c r="AG374" s="6">
        <f t="shared" ref="AG374:AG437" si="785" xml:space="preserve"> 4586*SIN(2*(T374 - Y374) - U374) + 206*SIN(2*(T374 - Y374) - U374 -AA374) + 192*SIN(2*(T374 - Y374) + U374) + 165*SIN(2*(T374 - Y374) - AA374) + 148*SIN(U374 - AA374) - 110*SIN(U374 + AA374)</f>
        <v>3984.1953785212877</v>
      </c>
      <c r="AH374" s="6">
        <f t="shared" ref="AH374:AH437" si="786" xml:space="preserve"> SUM(AB374:AG374)</f>
        <v>21669.523704922089</v>
      </c>
      <c r="AI374" s="6">
        <f t="shared" ref="AI374:AI437" si="787">AH374/3600</f>
        <v>6.0193121402561358</v>
      </c>
      <c r="AJ374" s="6">
        <f t="shared" ref="AJ374:AJ437" si="788">MOD(R374+AI374,360)</f>
        <v>246.69902317342269</v>
      </c>
      <c r="AK374" s="6">
        <f t="shared" ref="AK374:AK437" si="789">RADIANS(AJ374)</f>
        <v>4.3057102158300156</v>
      </c>
      <c r="AL374" s="6">
        <f t="shared" ref="AL374:AL437" si="790">INT(AJ374)</f>
        <v>246</v>
      </c>
      <c r="AM374" s="6">
        <f t="shared" ref="AM374:AM437" si="791">INT(60*(AJ374-AL374))</f>
        <v>41</v>
      </c>
      <c r="AN374" s="6">
        <f t="shared" ref="AN374:AN437" si="792">INT(3600*(AJ374-AL374)-60*AM374)</f>
        <v>56</v>
      </c>
      <c r="AO374" s="6"/>
      <c r="AP374" s="6">
        <f t="shared" ref="AP374:AP437" si="793">(18520*SIN(AK374-W374+0.114*SIN(2*(T374-W374))*PI()/180+0.15*SIN(AA374)*PI()/180)-526*SIN(2*Y374-T374-W374)+44*SIN(2*Y374-T374-W374+U374)-31*SIN((2*Y374-T374-W374-U374)-23*SIN((2*Y374-T374-W374+AA374)+11*SIN((2*Y374-T374-W374-AA374)-25*SIN(T374-W374-2*U374)+21*SIN(T374-W374-U374)))))/3600</f>
        <v>3.2468710538123005</v>
      </c>
      <c r="AQ374" s="6">
        <f t="shared" ref="AQ374:AQ437" si="794">RADIANS(AP374)</f>
        <v>5.6668590276722629E-2</v>
      </c>
      <c r="AR374" s="6" t="str">
        <f t="shared" ref="AR374:AR437" si="795">IF(B116&lt;0, "NEGATIF", "POSITIF")</f>
        <v>POSITIF</v>
      </c>
      <c r="AS374" s="6">
        <f t="shared" ref="AS374:AS437" si="796">INT(ABS(AP374))</f>
        <v>3</v>
      </c>
      <c r="AT374" s="6">
        <f t="shared" ref="AT374:AT437" si="797">INT(60*(ABS(AP374)-AS374))</f>
        <v>14</v>
      </c>
      <c r="AU374" s="6">
        <f t="shared" ref="AU374:AU437" si="798">INT(3600*(ABS(AP374)-AS374)-60*AT374)</f>
        <v>48</v>
      </c>
      <c r="AV374" s="6">
        <f t="shared" ref="AV374:AV437" si="799">(3423 + 187*COS(U374)+10*COS(2*U374)+34*COS(2*(T374-Y374)-U374)+28*COS(2*(T374-Y374))+3*COS(2*(T374-Y374)+U374))/3600</f>
        <v>0.98872079749157871</v>
      </c>
      <c r="AW374" s="22">
        <f t="shared" ref="AW374:AW437" si="800">AV374/24</f>
        <v>4.1196699895482448E-2</v>
      </c>
      <c r="AX374" s="6">
        <f t="shared" ref="AX374:AX437" si="801">RADIANS(AV374)</f>
        <v>1.725643329917214E-2</v>
      </c>
      <c r="AY374" s="6">
        <f t="shared" ref="AY374:AY437" si="802">DEGREES(ASIN(0.272493*SIN(AX374)))</f>
        <v>0.26940711770657755</v>
      </c>
      <c r="AZ374" s="22">
        <f t="shared" ref="AZ374:AZ437" si="803">AY374/24</f>
        <v>1.1225296571107398E-2</v>
      </c>
      <c r="BA374" s="6">
        <f t="shared" ref="BA374:BA437" si="804">6378/SIN(AX374)</f>
        <v>369619.63375228201</v>
      </c>
      <c r="BB374" s="6" t="s">
        <v>191</v>
      </c>
      <c r="BC374" s="6">
        <f t="shared" ref="BC374:BC437" si="805">0.0167086 - 0.000042*Q374</f>
        <v>1.670261946691667E-2</v>
      </c>
      <c r="BD374" s="6">
        <f t="shared" ref="BD374:BD437" si="806">MOD(125.04452-1934.13626*Q374, 360)</f>
        <v>209.63580831912654</v>
      </c>
      <c r="BE374" s="6">
        <f t="shared" ref="BE374:BE437" si="807">23.43929111 - 0.01300417*Q374</f>
        <v>23.437439398835565</v>
      </c>
      <c r="BF374" s="6">
        <f t="shared" ref="BF374:BF437" si="808">9.2*COS(W374)/3600 + 0.57*COS(2*Y374)/3600</f>
        <v>-2.0673861103039466E-3</v>
      </c>
      <c r="BG374" s="6">
        <f t="shared" ref="BG374:BG437" si="809">BE374+BF374</f>
        <v>23.43537201272526</v>
      </c>
      <c r="BH374" s="19">
        <f t="shared" ref="BH374:BH437" si="810">(P374-2451545)/36525</f>
        <v>0.1423936448411724</v>
      </c>
      <c r="BI374">
        <f t="shared" ref="BI374:BI437" si="811">MOD(280.46061837+360.98564736629*(N374-2451545)+0.000387933*BH374*BH374+(-17.2*SIN(W374)-1.32*SIN(2*Y374))*COS(CH374)/3600,360)/15</f>
        <v>22.69951980742626</v>
      </c>
      <c r="BJ374">
        <f t="shared" ref="BJ374:BJ437" si="812">MOD(BI374+B374/15,24)</f>
        <v>6.120519807426259</v>
      </c>
      <c r="BK374">
        <f t="shared" ref="BK374:BK437" si="813">MOD(BJ374-BN374,24)*15</f>
        <v>203.09767211473704</v>
      </c>
      <c r="BL374" s="6">
        <f t="shared" ref="BL374:BL437" si="814">RADIANS(BK374)</f>
        <v>3.5447230815380362</v>
      </c>
      <c r="BM374">
        <f t="shared" ref="BM374:BM437" si="815">MOD(DEGREES(ATAN2(COS(AK374),SIN(AK374)*COS(CH374)-TAN(CI374)*SIN(CH374))),360)</f>
        <v>248.71012499665687</v>
      </c>
      <c r="BN374" s="6">
        <f t="shared" ref="BN374:BN437" si="816">BM374/15</f>
        <v>16.580674999777123</v>
      </c>
      <c r="BO374" s="6">
        <f t="shared" ref="BO374:BO437" si="817">INT(BN374)</f>
        <v>16</v>
      </c>
      <c r="BP374" s="6">
        <f t="shared" ref="BP374:BP437" si="818">INT(60*(BN374-BO374))</f>
        <v>34</v>
      </c>
      <c r="BQ374" s="6">
        <f t="shared" ref="BQ374:BQ437" si="819">INT(3600*(BN374-BO374)-60*BP374)</f>
        <v>50</v>
      </c>
      <c r="BR374">
        <f t="shared" ref="BR374:BR437" si="820">DEGREES(ASIN(SIN(AQ374)*COS(CH374)+COS(AQ374)*SIN(CH374)*SIN(AK374)))</f>
        <v>-18.223479149772224</v>
      </c>
      <c r="BS374" s="6" t="str">
        <f t="shared" ref="BS374:BS437" si="821">IF(BR374&lt;0, "NEGATIF", "POSITIF")</f>
        <v>NEGATIF</v>
      </c>
      <c r="BT374" s="6">
        <f t="shared" si="757"/>
        <v>-0.31805971233206215</v>
      </c>
      <c r="BU374" s="6">
        <f t="shared" si="758"/>
        <v>18</v>
      </c>
      <c r="BV374" s="6">
        <f t="shared" si="759"/>
        <v>-2174</v>
      </c>
      <c r="BW374" s="6">
        <f t="shared" si="760"/>
        <v>35</v>
      </c>
      <c r="BX374" s="6" t="str">
        <f t="shared" si="761"/>
        <v>NEGATIF</v>
      </c>
      <c r="BY374">
        <f t="shared" ref="BY374:BY437" si="822">DEGREES(ATAN2(COS(BL374)*SIN(G374)-TAN(BT374)*COS(G374),SIN(BL374)))</f>
        <v>-41.789474723627002</v>
      </c>
      <c r="BZ374" s="6">
        <f t="shared" ref="BZ374:BZ437" si="823">MOD(BY374+180,360)</f>
        <v>138.210525276373</v>
      </c>
      <c r="CA374">
        <f t="shared" ref="CA374:CA437" si="824">DEGREES(ASIN(SIN(G374)*SIN(BT374)+COS(G374)*COS(BT374)*COS(BL374)))</f>
        <v>-56.002083658676732</v>
      </c>
      <c r="CB374" s="6" t="str">
        <f t="shared" ref="CB374:CB437" si="825">IF(CA374&lt;0, "NEGATIF", "POSITIF")</f>
        <v>NEGATIF</v>
      </c>
      <c r="CC374" s="6">
        <f t="shared" ref="CC374:CC437" si="826">INT(ABS(CA374))</f>
        <v>56</v>
      </c>
      <c r="CD374" s="6">
        <f t="shared" ref="CD374:CD437" si="827">INT(60*(ABS(CA374)-CC374))</f>
        <v>0</v>
      </c>
      <c r="CE374" s="6">
        <f t="shared" ref="CE374:CE437" si="828">INT(3600*(ABS(CA374)-CC374)-60*CD374)</f>
        <v>7</v>
      </c>
      <c r="CF374" s="6"/>
      <c r="CG374">
        <f t="shared" ref="CG374:CG437" si="829">RADIANS(BM374)</f>
        <v>4.3408105642383132</v>
      </c>
      <c r="CH374">
        <f t="shared" ref="CH374:CH437" si="830">RADIANS(BG374)</f>
        <v>0.40902440305178622</v>
      </c>
      <c r="CI374">
        <f t="shared" ref="CI374:CI437" si="831">RADIANS(BE374)</f>
        <v>0.40906048574632103</v>
      </c>
    </row>
    <row r="375" spans="1:87">
      <c r="A375">
        <f t="shared" ref="A375:F375" si="832">A81</f>
        <v>-7.0027777777777782</v>
      </c>
      <c r="B375">
        <f t="shared" si="832"/>
        <v>111.315</v>
      </c>
      <c r="C375">
        <f t="shared" si="832"/>
        <v>7</v>
      </c>
      <c r="D375">
        <f t="shared" si="832"/>
        <v>2014</v>
      </c>
      <c r="E375">
        <f t="shared" si="832"/>
        <v>3</v>
      </c>
      <c r="F375">
        <f t="shared" si="832"/>
        <v>29</v>
      </c>
      <c r="G375">
        <f t="shared" si="763"/>
        <v>-0.12222152900771403</v>
      </c>
      <c r="H375" s="6">
        <f t="shared" ref="H375:J375" si="833">H81</f>
        <v>17</v>
      </c>
      <c r="I375" s="6">
        <f t="shared" si="833"/>
        <v>30</v>
      </c>
      <c r="J375" s="6">
        <f t="shared" si="833"/>
        <v>17.5</v>
      </c>
      <c r="K375" s="6"/>
      <c r="L375" s="6">
        <f t="shared" ref="L375:M375" si="834">L81</f>
        <v>20</v>
      </c>
      <c r="M375" s="6">
        <f t="shared" si="834"/>
        <v>-13</v>
      </c>
      <c r="N375" s="6">
        <f t="shared" si="766"/>
        <v>2456745.9375</v>
      </c>
      <c r="O375" s="6">
        <f t="shared" si="767"/>
        <v>7.9449039617955674E-4</v>
      </c>
      <c r="P375" s="6">
        <f t="shared" si="768"/>
        <v>2456745.9382944903</v>
      </c>
      <c r="Q375" s="6">
        <f t="shared" si="769"/>
        <v>0.14239393003395848</v>
      </c>
      <c r="R375" s="6">
        <f t="shared" si="770"/>
        <v>240.67971103316654</v>
      </c>
      <c r="S375" s="6">
        <f t="shared" si="771"/>
        <v>45.173516791517613</v>
      </c>
      <c r="T375" s="6">
        <f t="shared" si="772"/>
        <v>4.2006534002772797</v>
      </c>
      <c r="U375" s="6">
        <f t="shared" si="773"/>
        <v>0.78842660271692722</v>
      </c>
      <c r="V375" s="6">
        <f t="shared" si="774"/>
        <v>209.6309193762595</v>
      </c>
      <c r="W375" s="6">
        <f t="shared" si="775"/>
        <v>3.6587497570985059</v>
      </c>
      <c r="X375" s="6">
        <f t="shared" si="776"/>
        <v>6.7569821547012907</v>
      </c>
      <c r="Y375" s="6">
        <f t="shared" si="777"/>
        <v>0.11793158609803837</v>
      </c>
      <c r="Z375" s="6">
        <f t="shared" si="778"/>
        <v>83.572206988973448</v>
      </c>
      <c r="AA375" s="6">
        <f t="shared" si="779"/>
        <v>1.4586101751158032</v>
      </c>
      <c r="AB375" s="6">
        <f t="shared" si="780"/>
        <v>16387.532780733738</v>
      </c>
      <c r="AC375" s="6">
        <f t="shared" si="781"/>
        <v>69.052422377911867</v>
      </c>
      <c r="AD375" s="6">
        <f t="shared" si="782"/>
        <v>2182.6666464030654</v>
      </c>
      <c r="AE375" s="6">
        <f t="shared" si="783"/>
        <v>-634.08890860324118</v>
      </c>
      <c r="AF375" s="6">
        <f t="shared" si="784"/>
        <v>-300.35923905817589</v>
      </c>
      <c r="AG375" s="6">
        <f t="shared" si="785"/>
        <v>3977.8986726899907</v>
      </c>
      <c r="AH375" s="6">
        <f t="shared" si="786"/>
        <v>21682.702374543285</v>
      </c>
      <c r="AI375" s="6">
        <f t="shared" si="787"/>
        <v>6.0229728818175792</v>
      </c>
      <c r="AJ375" s="6">
        <f t="shared" si="788"/>
        <v>246.70268391498411</v>
      </c>
      <c r="AK375" s="6">
        <f t="shared" si="789"/>
        <v>4.3057741078233276</v>
      </c>
      <c r="AL375" s="6">
        <f t="shared" si="790"/>
        <v>246</v>
      </c>
      <c r="AM375" s="6">
        <f t="shared" si="791"/>
        <v>42</v>
      </c>
      <c r="AN375" s="6">
        <f t="shared" si="792"/>
        <v>9</v>
      </c>
      <c r="AO375" s="6"/>
      <c r="AP375" s="6">
        <f t="shared" si="793"/>
        <v>3.2600961778957216</v>
      </c>
      <c r="AQ375" s="6">
        <f t="shared" si="794"/>
        <v>5.6899412235963127E-2</v>
      </c>
      <c r="AR375" s="6" t="str">
        <f t="shared" si="795"/>
        <v>POSITIF</v>
      </c>
      <c r="AS375" s="6">
        <f t="shared" si="796"/>
        <v>3</v>
      </c>
      <c r="AT375" s="6">
        <f t="shared" si="797"/>
        <v>15</v>
      </c>
      <c r="AU375" s="6">
        <f t="shared" si="798"/>
        <v>36</v>
      </c>
      <c r="AV375" s="6">
        <f t="shared" si="799"/>
        <v>0.98864503826277461</v>
      </c>
      <c r="AW375" s="22">
        <f t="shared" si="800"/>
        <v>4.1193543260948942E-2</v>
      </c>
      <c r="AX375" s="6">
        <f t="shared" si="801"/>
        <v>1.7255111051190736E-2</v>
      </c>
      <c r="AY375" s="6">
        <f t="shared" si="802"/>
        <v>0.26938647669228161</v>
      </c>
      <c r="AZ375" s="22">
        <f t="shared" si="803"/>
        <v>1.1224436528845068E-2</v>
      </c>
      <c r="BA375" s="6">
        <f t="shared" si="804"/>
        <v>369647.95465396205</v>
      </c>
      <c r="BB375" s="6" t="s">
        <v>191</v>
      </c>
      <c r="BC375" s="6">
        <f t="shared" si="805"/>
        <v>1.6702619454938575E-2</v>
      </c>
      <c r="BD375" s="6">
        <f t="shared" si="806"/>
        <v>209.63525671741789</v>
      </c>
      <c r="BE375" s="6">
        <f t="shared" si="807"/>
        <v>23.437439395126869</v>
      </c>
      <c r="BF375" s="6">
        <f t="shared" si="808"/>
        <v>-2.0674115249352904E-3</v>
      </c>
      <c r="BG375" s="6">
        <f t="shared" si="809"/>
        <v>23.435371983601932</v>
      </c>
      <c r="BH375" s="19">
        <f t="shared" si="810"/>
        <v>0.14239393003395848</v>
      </c>
      <c r="BI375">
        <f t="shared" si="811"/>
        <v>22.950204270767667</v>
      </c>
      <c r="BJ375">
        <f t="shared" si="812"/>
        <v>6.3712042707676666</v>
      </c>
      <c r="BK375">
        <f t="shared" si="813"/>
        <v>206.85462073604731</v>
      </c>
      <c r="BL375" s="6">
        <f t="shared" si="814"/>
        <v>3.6102942048081617</v>
      </c>
      <c r="BM375">
        <f t="shared" si="815"/>
        <v>248.71344332546767</v>
      </c>
      <c r="BN375" s="6">
        <f t="shared" si="816"/>
        <v>16.580896221697845</v>
      </c>
      <c r="BO375" s="6">
        <f t="shared" si="817"/>
        <v>16</v>
      </c>
      <c r="BP375" s="6">
        <f t="shared" si="818"/>
        <v>34</v>
      </c>
      <c r="BQ375" s="6">
        <f t="shared" si="819"/>
        <v>51</v>
      </c>
      <c r="BR375">
        <f t="shared" si="820"/>
        <v>-18.211041895315809</v>
      </c>
      <c r="BS375" s="6" t="str">
        <f t="shared" si="821"/>
        <v>NEGATIF</v>
      </c>
      <c r="BT375" s="6">
        <f t="shared" si="757"/>
        <v>-0.31784264129188938</v>
      </c>
      <c r="BU375" s="6">
        <f t="shared" si="758"/>
        <v>18</v>
      </c>
      <c r="BV375" s="6">
        <f t="shared" si="759"/>
        <v>-2173</v>
      </c>
      <c r="BW375" s="6">
        <f t="shared" si="760"/>
        <v>20</v>
      </c>
      <c r="BX375" s="6" t="str">
        <f t="shared" si="761"/>
        <v>NEGATIF</v>
      </c>
      <c r="BY375">
        <f t="shared" si="822"/>
        <v>-46.060242379526798</v>
      </c>
      <c r="BZ375" s="6">
        <f t="shared" si="823"/>
        <v>133.93975762047319</v>
      </c>
      <c r="CA375">
        <f t="shared" si="824"/>
        <v>-53.421951022921611</v>
      </c>
      <c r="CB375" s="6" t="str">
        <f t="shared" si="825"/>
        <v>NEGATIF</v>
      </c>
      <c r="CC375" s="6">
        <f t="shared" si="826"/>
        <v>53</v>
      </c>
      <c r="CD375" s="6">
        <f t="shared" si="827"/>
        <v>25</v>
      </c>
      <c r="CE375" s="6">
        <f t="shared" si="828"/>
        <v>19</v>
      </c>
      <c r="CF375" s="6"/>
      <c r="CG375">
        <f t="shared" si="829"/>
        <v>4.3408684800017259</v>
      </c>
      <c r="CH375">
        <f t="shared" si="830"/>
        <v>0.40902440254348826</v>
      </c>
      <c r="CI375">
        <f t="shared" si="831"/>
        <v>0.40906048568159209</v>
      </c>
    </row>
    <row r="376" spans="1:87">
      <c r="A376">
        <f t="shared" ref="A376:F376" si="835">A82</f>
        <v>-7.0027777777777782</v>
      </c>
      <c r="B376">
        <f t="shared" si="835"/>
        <v>111.315</v>
      </c>
      <c r="C376">
        <f t="shared" si="835"/>
        <v>7</v>
      </c>
      <c r="D376">
        <f t="shared" si="835"/>
        <v>2014</v>
      </c>
      <c r="E376">
        <f t="shared" si="835"/>
        <v>3</v>
      </c>
      <c r="F376">
        <f t="shared" si="835"/>
        <v>29</v>
      </c>
      <c r="G376">
        <f t="shared" si="763"/>
        <v>-0.12222152900771403</v>
      </c>
      <c r="H376" s="6">
        <f t="shared" ref="H376:J376" si="836">H82</f>
        <v>17</v>
      </c>
      <c r="I376" s="6">
        <f t="shared" si="836"/>
        <v>45</v>
      </c>
      <c r="J376" s="6">
        <f t="shared" si="836"/>
        <v>17.75</v>
      </c>
      <c r="K376" s="6"/>
      <c r="L376" s="6">
        <f t="shared" ref="L376:M376" si="837">L82</f>
        <v>20</v>
      </c>
      <c r="M376" s="6">
        <f t="shared" si="837"/>
        <v>-13</v>
      </c>
      <c r="N376" s="6">
        <f t="shared" si="766"/>
        <v>2456745.947916667</v>
      </c>
      <c r="O376" s="6">
        <f t="shared" si="767"/>
        <v>7.9449039617955674E-4</v>
      </c>
      <c r="P376" s="6">
        <f t="shared" si="768"/>
        <v>2456745.9487111573</v>
      </c>
      <c r="Q376" s="6">
        <f t="shared" si="769"/>
        <v>0.1423942152267573</v>
      </c>
      <c r="R376" s="6">
        <f t="shared" si="770"/>
        <v>240.67971103316654</v>
      </c>
      <c r="S376" s="6">
        <f t="shared" si="771"/>
        <v>45.309610466851154</v>
      </c>
      <c r="T376" s="6">
        <f t="shared" si="772"/>
        <v>4.2006534002772797</v>
      </c>
      <c r="U376" s="6">
        <f t="shared" si="773"/>
        <v>0.79080188544263774</v>
      </c>
      <c r="V376" s="6">
        <f t="shared" si="774"/>
        <v>209.6303677728892</v>
      </c>
      <c r="W376" s="6">
        <f t="shared" si="775"/>
        <v>3.6587401298035291</v>
      </c>
      <c r="X376" s="6">
        <f t="shared" si="776"/>
        <v>6.7672493147729256</v>
      </c>
      <c r="Y376" s="6">
        <f t="shared" si="777"/>
        <v>0.11811078184611769</v>
      </c>
      <c r="Z376" s="6">
        <f t="shared" si="778"/>
        <v>83.582473658797426</v>
      </c>
      <c r="AA376" s="6">
        <f t="shared" si="779"/>
        <v>1.4587893623074466</v>
      </c>
      <c r="AB376" s="6">
        <f t="shared" si="780"/>
        <v>16425.39777285864</v>
      </c>
      <c r="AC376" s="6">
        <f t="shared" si="781"/>
        <v>67.979006769207601</v>
      </c>
      <c r="AD376" s="6">
        <f t="shared" si="782"/>
        <v>2163.2442245061584</v>
      </c>
      <c r="AE376" s="6">
        <f t="shared" si="783"/>
        <v>-631.89817793802933</v>
      </c>
      <c r="AF376" s="6">
        <f t="shared" si="784"/>
        <v>-301.39675744484452</v>
      </c>
      <c r="AG376" s="6">
        <f t="shared" si="785"/>
        <v>3971.5727731994057</v>
      </c>
      <c r="AH376" s="6">
        <f t="shared" si="786"/>
        <v>21694.898841950537</v>
      </c>
      <c r="AI376" s="6">
        <f t="shared" si="787"/>
        <v>6.0263607894307043</v>
      </c>
      <c r="AJ376" s="6">
        <f t="shared" si="788"/>
        <v>246.70607182259724</v>
      </c>
      <c r="AK376" s="6">
        <f t="shared" si="789"/>
        <v>4.3058332379659294</v>
      </c>
      <c r="AL376" s="6">
        <f t="shared" si="790"/>
        <v>246</v>
      </c>
      <c r="AM376" s="6">
        <f t="shared" si="791"/>
        <v>42</v>
      </c>
      <c r="AN376" s="6">
        <f t="shared" si="792"/>
        <v>21</v>
      </c>
      <c r="AO376" s="6"/>
      <c r="AP376" s="6">
        <f t="shared" si="793"/>
        <v>3.2614927228886028</v>
      </c>
      <c r="AQ376" s="6">
        <f t="shared" si="794"/>
        <v>5.6923786544241142E-2</v>
      </c>
      <c r="AR376" s="6" t="str">
        <f t="shared" si="795"/>
        <v>POSITIF</v>
      </c>
      <c r="AS376" s="6">
        <f t="shared" si="796"/>
        <v>3</v>
      </c>
      <c r="AT376" s="6">
        <f t="shared" si="797"/>
        <v>15</v>
      </c>
      <c r="AU376" s="6">
        <f t="shared" si="798"/>
        <v>41</v>
      </c>
      <c r="AV376" s="6">
        <f t="shared" si="799"/>
        <v>0.98856904373367893</v>
      </c>
      <c r="AW376" s="22">
        <f t="shared" si="800"/>
        <v>4.119037682223662E-2</v>
      </c>
      <c r="AX376" s="6">
        <f t="shared" si="801"/>
        <v>1.7253784696444514E-2</v>
      </c>
      <c r="AY376" s="6">
        <f t="shared" si="802"/>
        <v>0.26936577156870234</v>
      </c>
      <c r="AZ376" s="22">
        <f t="shared" si="803"/>
        <v>1.1223573815362597E-2</v>
      </c>
      <c r="BA376" s="6">
        <f t="shared" si="804"/>
        <v>369676.36787863815</v>
      </c>
      <c r="BB376" s="6" t="s">
        <v>191</v>
      </c>
      <c r="BC376" s="6">
        <f t="shared" si="805"/>
        <v>1.6702619442960476E-2</v>
      </c>
      <c r="BD376" s="6">
        <f t="shared" si="806"/>
        <v>209.63470511568457</v>
      </c>
      <c r="BE376" s="6">
        <f t="shared" si="807"/>
        <v>23.437439391418174</v>
      </c>
      <c r="BF376" s="6">
        <f t="shared" si="808"/>
        <v>-2.0674369591358534E-3</v>
      </c>
      <c r="BG376" s="6">
        <f t="shared" si="809"/>
        <v>23.435371954459036</v>
      </c>
      <c r="BH376" s="19">
        <f t="shared" si="810"/>
        <v>0.1423942152267573</v>
      </c>
      <c r="BI376">
        <f t="shared" si="811"/>
        <v>23.200888745315993</v>
      </c>
      <c r="BJ376">
        <f t="shared" si="812"/>
        <v>6.6218887453159923</v>
      </c>
      <c r="BK376">
        <f t="shared" si="813"/>
        <v>210.61181682921165</v>
      </c>
      <c r="BL376" s="6">
        <f t="shared" si="814"/>
        <v>3.6758696472769472</v>
      </c>
      <c r="BM376">
        <f t="shared" si="815"/>
        <v>248.7165143505282</v>
      </c>
      <c r="BN376" s="6">
        <f t="shared" si="816"/>
        <v>16.581100956701881</v>
      </c>
      <c r="BO376" s="6">
        <f t="shared" si="817"/>
        <v>16</v>
      </c>
      <c r="BP376" s="6">
        <f t="shared" si="818"/>
        <v>34</v>
      </c>
      <c r="BQ376" s="6">
        <f t="shared" si="819"/>
        <v>51</v>
      </c>
      <c r="BR376">
        <f t="shared" si="820"/>
        <v>-18.210224660674541</v>
      </c>
      <c r="BS376" s="6" t="str">
        <f t="shared" si="821"/>
        <v>NEGATIF</v>
      </c>
      <c r="BT376" s="6">
        <f t="shared" si="757"/>
        <v>-0.31782837785663792</v>
      </c>
      <c r="BU376" s="6">
        <f t="shared" si="758"/>
        <v>18</v>
      </c>
      <c r="BV376" s="6">
        <f t="shared" si="759"/>
        <v>-2173</v>
      </c>
      <c r="BW376" s="6">
        <f t="shared" si="760"/>
        <v>23</v>
      </c>
      <c r="BX376" s="6" t="str">
        <f t="shared" si="761"/>
        <v>NEGATIF</v>
      </c>
      <c r="BY376">
        <f t="shared" si="822"/>
        <v>-49.725891816406808</v>
      </c>
      <c r="BZ376" s="6">
        <f t="shared" si="823"/>
        <v>130.2741081835932</v>
      </c>
      <c r="CA376">
        <f t="shared" si="824"/>
        <v>-50.654301651342315</v>
      </c>
      <c r="CB376" s="6" t="str">
        <f t="shared" si="825"/>
        <v>NEGATIF</v>
      </c>
      <c r="CC376" s="6">
        <f t="shared" si="826"/>
        <v>50</v>
      </c>
      <c r="CD376" s="6">
        <f t="shared" si="827"/>
        <v>39</v>
      </c>
      <c r="CE376" s="6">
        <f t="shared" si="828"/>
        <v>15</v>
      </c>
      <c r="CF376" s="6"/>
      <c r="CG376">
        <f t="shared" si="829"/>
        <v>4.3409220795004435</v>
      </c>
      <c r="CH376">
        <f t="shared" si="830"/>
        <v>0.4090244020348488</v>
      </c>
      <c r="CI376">
        <f t="shared" si="831"/>
        <v>0.40906048561686315</v>
      </c>
    </row>
    <row r="377" spans="1:87">
      <c r="A377">
        <f t="shared" ref="A377:F377" si="838">A83</f>
        <v>-7.0027777777777782</v>
      </c>
      <c r="B377">
        <f t="shared" si="838"/>
        <v>111.315</v>
      </c>
      <c r="C377">
        <f t="shared" si="838"/>
        <v>7</v>
      </c>
      <c r="D377">
        <f t="shared" si="838"/>
        <v>2014</v>
      </c>
      <c r="E377">
        <f t="shared" si="838"/>
        <v>3</v>
      </c>
      <c r="F377">
        <f t="shared" si="838"/>
        <v>29</v>
      </c>
      <c r="G377">
        <f t="shared" si="763"/>
        <v>-0.12222152900771403</v>
      </c>
      <c r="H377" s="6">
        <f t="shared" ref="H377:J377" si="839">H83</f>
        <v>18</v>
      </c>
      <c r="I377" s="6">
        <f t="shared" si="839"/>
        <v>0</v>
      </c>
      <c r="J377" s="6">
        <f t="shared" si="839"/>
        <v>18</v>
      </c>
      <c r="K377" s="6"/>
      <c r="L377" s="6">
        <f t="shared" ref="L377:M377" si="840">L83</f>
        <v>20</v>
      </c>
      <c r="M377" s="6">
        <f t="shared" si="840"/>
        <v>-13</v>
      </c>
      <c r="N377" s="6">
        <f t="shared" si="766"/>
        <v>2456745.9583333335</v>
      </c>
      <c r="O377" s="6">
        <f t="shared" si="767"/>
        <v>7.9449039617955674E-4</v>
      </c>
      <c r="P377" s="6">
        <f t="shared" si="768"/>
        <v>2456745.9591278238</v>
      </c>
      <c r="Q377" s="6">
        <f t="shared" si="769"/>
        <v>0.14239450041954338</v>
      </c>
      <c r="R377" s="6">
        <f t="shared" si="770"/>
        <v>240.67971103316654</v>
      </c>
      <c r="S377" s="6">
        <f t="shared" si="771"/>
        <v>45.445704136116547</v>
      </c>
      <c r="T377" s="6">
        <f t="shared" si="772"/>
        <v>4.2006534002772797</v>
      </c>
      <c r="U377" s="6">
        <f t="shared" si="773"/>
        <v>0.79317716806243899</v>
      </c>
      <c r="V377" s="6">
        <f t="shared" si="774"/>
        <v>209.62981616954352</v>
      </c>
      <c r="W377" s="6">
        <f t="shared" si="775"/>
        <v>3.6587305025089818</v>
      </c>
      <c r="X377" s="6">
        <f t="shared" si="776"/>
        <v>6.7775164743843561</v>
      </c>
      <c r="Y377" s="6">
        <f t="shared" si="777"/>
        <v>0.11828997758616494</v>
      </c>
      <c r="Z377" s="6">
        <f t="shared" si="778"/>
        <v>83.592740328163018</v>
      </c>
      <c r="AA377" s="6">
        <f t="shared" si="779"/>
        <v>1.4589685494910898</v>
      </c>
      <c r="AB377" s="6">
        <f t="shared" si="780"/>
        <v>16463.17195490377</v>
      </c>
      <c r="AC377" s="6">
        <f t="shared" si="781"/>
        <v>66.898425293875547</v>
      </c>
      <c r="AD377" s="6">
        <f t="shared" si="782"/>
        <v>2142.9096857015734</v>
      </c>
      <c r="AE377" s="6">
        <f t="shared" si="783"/>
        <v>-629.64084304276537</v>
      </c>
      <c r="AF377" s="6">
        <f t="shared" si="784"/>
        <v>-302.43591247479992</v>
      </c>
      <c r="AG377" s="6">
        <f t="shared" si="785"/>
        <v>3965.2177275400609</v>
      </c>
      <c r="AH377" s="6">
        <f t="shared" si="786"/>
        <v>21706.121037921712</v>
      </c>
      <c r="AI377" s="6">
        <f t="shared" si="787"/>
        <v>6.0294780660893643</v>
      </c>
      <c r="AJ377" s="6">
        <f t="shared" si="788"/>
        <v>246.70918909925589</v>
      </c>
      <c r="AK377" s="6">
        <f t="shared" si="789"/>
        <v>4.3058876447073189</v>
      </c>
      <c r="AL377" s="6">
        <f t="shared" si="790"/>
        <v>246</v>
      </c>
      <c r="AM377" s="6">
        <f t="shared" si="791"/>
        <v>42</v>
      </c>
      <c r="AN377" s="6">
        <f t="shared" si="792"/>
        <v>33</v>
      </c>
      <c r="AO377" s="6"/>
      <c r="AP377" s="6">
        <f t="shared" si="793"/>
        <v>3.2496631600582617</v>
      </c>
      <c r="AQ377" s="6">
        <f t="shared" si="794"/>
        <v>5.6717321723780155E-2</v>
      </c>
      <c r="AR377" s="6" t="str">
        <f t="shared" si="795"/>
        <v>POSITIF</v>
      </c>
      <c r="AS377" s="6">
        <f t="shared" si="796"/>
        <v>3</v>
      </c>
      <c r="AT377" s="6">
        <f t="shared" si="797"/>
        <v>14</v>
      </c>
      <c r="AU377" s="6">
        <f t="shared" si="798"/>
        <v>58</v>
      </c>
      <c r="AV377" s="6">
        <f t="shared" si="799"/>
        <v>0.98849281453463522</v>
      </c>
      <c r="AW377" s="22">
        <f t="shared" si="800"/>
        <v>4.1187200605609799E-2</v>
      </c>
      <c r="AX377" s="6">
        <f t="shared" si="801"/>
        <v>1.7252454245935044E-2</v>
      </c>
      <c r="AY377" s="6">
        <f t="shared" si="802"/>
        <v>0.26934500250757626</v>
      </c>
      <c r="AZ377" s="22">
        <f t="shared" si="803"/>
        <v>1.1222708437815677E-2</v>
      </c>
      <c r="BA377" s="6">
        <f t="shared" si="804"/>
        <v>369704.87323216535</v>
      </c>
      <c r="BB377" s="6" t="s">
        <v>191</v>
      </c>
      <c r="BC377" s="6">
        <f t="shared" si="805"/>
        <v>1.670261943098238E-2</v>
      </c>
      <c r="BD377" s="6">
        <f t="shared" si="806"/>
        <v>209.63415351397592</v>
      </c>
      <c r="BE377" s="6">
        <f t="shared" si="807"/>
        <v>23.437439387709478</v>
      </c>
      <c r="BF377" s="6">
        <f t="shared" si="808"/>
        <v>-2.0674624129016542E-3</v>
      </c>
      <c r="BG377" s="6">
        <f t="shared" si="809"/>
        <v>23.435371925296575</v>
      </c>
      <c r="BH377" s="19">
        <f t="shared" si="810"/>
        <v>0.14239450041954338</v>
      </c>
      <c r="BI377">
        <f t="shared" si="811"/>
        <v>23.451573208657404</v>
      </c>
      <c r="BJ377">
        <f t="shared" si="812"/>
        <v>6.8725732086574034</v>
      </c>
      <c r="BK377">
        <f t="shared" si="813"/>
        <v>214.36925806347642</v>
      </c>
      <c r="BL377" s="6">
        <f t="shared" si="814"/>
        <v>3.7414493682650671</v>
      </c>
      <c r="BM377">
        <f t="shared" si="815"/>
        <v>248.71934006638463</v>
      </c>
      <c r="BN377" s="6">
        <f t="shared" si="816"/>
        <v>16.581289337758975</v>
      </c>
      <c r="BO377" s="6">
        <f t="shared" si="817"/>
        <v>16</v>
      </c>
      <c r="BP377" s="6">
        <f t="shared" si="818"/>
        <v>34</v>
      </c>
      <c r="BQ377" s="6">
        <f t="shared" si="819"/>
        <v>52</v>
      </c>
      <c r="BR377">
        <f t="shared" si="820"/>
        <v>-18.222406212493194</v>
      </c>
      <c r="BS377" s="6" t="str">
        <f t="shared" si="821"/>
        <v>NEGATIF</v>
      </c>
      <c r="BT377" s="6">
        <f t="shared" si="757"/>
        <v>-0.31804098604387571</v>
      </c>
      <c r="BU377" s="6">
        <f t="shared" si="758"/>
        <v>18</v>
      </c>
      <c r="BV377" s="6">
        <f t="shared" si="759"/>
        <v>-2174</v>
      </c>
      <c r="BW377" s="6">
        <f t="shared" si="760"/>
        <v>39</v>
      </c>
      <c r="BX377" s="6" t="str">
        <f t="shared" si="761"/>
        <v>NEGATIF</v>
      </c>
      <c r="BY377">
        <f t="shared" si="822"/>
        <v>-52.87113996927166</v>
      </c>
      <c r="BZ377" s="6">
        <f t="shared" si="823"/>
        <v>127.12886003072833</v>
      </c>
      <c r="CA377">
        <f t="shared" si="824"/>
        <v>-47.735568990655587</v>
      </c>
      <c r="CB377" s="6" t="str">
        <f t="shared" si="825"/>
        <v>NEGATIF</v>
      </c>
      <c r="CC377" s="6">
        <f t="shared" si="826"/>
        <v>47</v>
      </c>
      <c r="CD377" s="6">
        <f t="shared" si="827"/>
        <v>44</v>
      </c>
      <c r="CE377" s="6">
        <f t="shared" si="828"/>
        <v>8</v>
      </c>
      <c r="CF377" s="6"/>
      <c r="CG377">
        <f t="shared" si="829"/>
        <v>4.3409713975458635</v>
      </c>
      <c r="CH377">
        <f t="shared" si="830"/>
        <v>0.40902440152586783</v>
      </c>
      <c r="CI377">
        <f t="shared" si="831"/>
        <v>0.4090604855521342</v>
      </c>
    </row>
    <row r="378" spans="1:87">
      <c r="A378">
        <f t="shared" ref="A378:F378" si="841">A84</f>
        <v>-7.0027777777777782</v>
      </c>
      <c r="B378">
        <f t="shared" si="841"/>
        <v>111.315</v>
      </c>
      <c r="C378">
        <f t="shared" si="841"/>
        <v>7</v>
      </c>
      <c r="D378">
        <f t="shared" si="841"/>
        <v>2014</v>
      </c>
      <c r="E378">
        <f t="shared" si="841"/>
        <v>3</v>
      </c>
      <c r="F378">
        <f t="shared" si="841"/>
        <v>29</v>
      </c>
      <c r="G378">
        <f t="shared" si="763"/>
        <v>-0.12222152900771403</v>
      </c>
      <c r="H378" s="6">
        <f t="shared" ref="H378:J378" si="842">H84</f>
        <v>18</v>
      </c>
      <c r="I378" s="6">
        <f t="shared" si="842"/>
        <v>15</v>
      </c>
      <c r="J378" s="6">
        <f t="shared" si="842"/>
        <v>18.25</v>
      </c>
      <c r="K378" s="6"/>
      <c r="L378" s="6">
        <f t="shared" ref="L378:M378" si="843">L84</f>
        <v>20</v>
      </c>
      <c r="M378" s="6">
        <f t="shared" si="843"/>
        <v>-13</v>
      </c>
      <c r="N378" s="6">
        <f t="shared" si="766"/>
        <v>2456745.96875</v>
      </c>
      <c r="O378" s="6">
        <f t="shared" si="767"/>
        <v>7.9449039617955674E-4</v>
      </c>
      <c r="P378" s="6">
        <f t="shared" si="768"/>
        <v>2456745.9695444903</v>
      </c>
      <c r="Q378" s="6">
        <f t="shared" si="769"/>
        <v>0.14239478561232946</v>
      </c>
      <c r="R378" s="6">
        <f t="shared" si="770"/>
        <v>240.67971103316654</v>
      </c>
      <c r="S378" s="6">
        <f t="shared" si="771"/>
        <v>45.581797805381939</v>
      </c>
      <c r="T378" s="6">
        <f t="shared" si="772"/>
        <v>4.2006534002772797</v>
      </c>
      <c r="U378" s="6">
        <f t="shared" si="773"/>
        <v>0.79555245068224034</v>
      </c>
      <c r="V378" s="6">
        <f t="shared" si="774"/>
        <v>209.62926456619789</v>
      </c>
      <c r="W378" s="6">
        <f t="shared" si="775"/>
        <v>3.6587208752144358</v>
      </c>
      <c r="X378" s="6">
        <f t="shared" si="776"/>
        <v>6.7877836339966962</v>
      </c>
      <c r="Y378" s="6">
        <f t="shared" si="777"/>
        <v>0.11846917332622806</v>
      </c>
      <c r="Z378" s="6">
        <f t="shared" si="778"/>
        <v>83.603006997529519</v>
      </c>
      <c r="AA378" s="6">
        <f t="shared" si="779"/>
        <v>1.459147736674749</v>
      </c>
      <c r="AB378" s="6">
        <f t="shared" si="780"/>
        <v>16500.855115438884</v>
      </c>
      <c r="AC378" s="6">
        <f t="shared" si="781"/>
        <v>65.810791811894873</v>
      </c>
      <c r="AD378" s="6">
        <f t="shared" si="782"/>
        <v>2121.6716030624784</v>
      </c>
      <c r="AE378" s="6">
        <f t="shared" si="783"/>
        <v>-627.31714175208492</v>
      </c>
      <c r="AF378" s="6">
        <f t="shared" si="784"/>
        <v>-303.47667716779648</v>
      </c>
      <c r="AG378" s="6">
        <f t="shared" si="785"/>
        <v>3958.8335825738195</v>
      </c>
      <c r="AH378" s="6">
        <f t="shared" si="786"/>
        <v>21716.377273967191</v>
      </c>
      <c r="AI378" s="6">
        <f t="shared" si="787"/>
        <v>6.0323270205464423</v>
      </c>
      <c r="AJ378" s="6">
        <f t="shared" si="788"/>
        <v>246.71203805371297</v>
      </c>
      <c r="AK378" s="6">
        <f t="shared" si="789"/>
        <v>4.3059373683428346</v>
      </c>
      <c r="AL378" s="6">
        <f t="shared" si="790"/>
        <v>246</v>
      </c>
      <c r="AM378" s="6">
        <f t="shared" si="791"/>
        <v>42</v>
      </c>
      <c r="AN378" s="6">
        <f t="shared" si="792"/>
        <v>43</v>
      </c>
      <c r="AO378" s="6"/>
      <c r="AP378" s="6">
        <f t="shared" si="793"/>
        <v>3.2487024906432382</v>
      </c>
      <c r="AQ378" s="6">
        <f t="shared" si="794"/>
        <v>5.6700554879464786E-2</v>
      </c>
      <c r="AR378" s="6" t="str">
        <f t="shared" si="795"/>
        <v>POSITIF</v>
      </c>
      <c r="AS378" s="6">
        <f t="shared" si="796"/>
        <v>3</v>
      </c>
      <c r="AT378" s="6">
        <f t="shared" si="797"/>
        <v>14</v>
      </c>
      <c r="AU378" s="6">
        <f t="shared" si="798"/>
        <v>55</v>
      </c>
      <c r="AV378" s="6">
        <f t="shared" si="799"/>
        <v>0.98841635128721017</v>
      </c>
      <c r="AW378" s="22">
        <f t="shared" si="800"/>
        <v>4.1184014636967088E-2</v>
      </c>
      <c r="AX378" s="6">
        <f t="shared" si="801"/>
        <v>1.7251119710510712E-2</v>
      </c>
      <c r="AY378" s="6">
        <f t="shared" si="802"/>
        <v>0.2693241696782484</v>
      </c>
      <c r="AZ378" s="22">
        <f t="shared" si="803"/>
        <v>1.1221840403260351E-2</v>
      </c>
      <c r="BA378" s="6">
        <f t="shared" si="804"/>
        <v>369733.47052368044</v>
      </c>
      <c r="BB378" s="6" t="s">
        <v>191</v>
      </c>
      <c r="BC378" s="6">
        <f t="shared" si="805"/>
        <v>1.6702619419004281E-2</v>
      </c>
      <c r="BD378" s="6">
        <f t="shared" si="806"/>
        <v>209.63360191226727</v>
      </c>
      <c r="BE378" s="6">
        <f t="shared" si="807"/>
        <v>23.437439384000783</v>
      </c>
      <c r="BF378" s="6">
        <f t="shared" si="808"/>
        <v>-2.0674878862321205E-3</v>
      </c>
      <c r="BG378" s="6">
        <f t="shared" si="809"/>
        <v>23.43537189611455</v>
      </c>
      <c r="BH378" s="19">
        <f t="shared" si="810"/>
        <v>0.14239478561232946</v>
      </c>
      <c r="BI378">
        <f t="shared" si="811"/>
        <v>23.702257672014337</v>
      </c>
      <c r="BJ378">
        <f t="shared" si="812"/>
        <v>7.1232576720143364</v>
      </c>
      <c r="BK378">
        <f t="shared" si="813"/>
        <v>218.1269425165485</v>
      </c>
      <c r="BL378" s="6">
        <f t="shared" si="814"/>
        <v>3.8070333342221772</v>
      </c>
      <c r="BM378">
        <f t="shared" si="815"/>
        <v>248.72192256366657</v>
      </c>
      <c r="BN378" s="6">
        <f t="shared" si="816"/>
        <v>16.581461504244437</v>
      </c>
      <c r="BO378" s="6">
        <f t="shared" si="817"/>
        <v>16</v>
      </c>
      <c r="BP378" s="6">
        <f t="shared" si="818"/>
        <v>34</v>
      </c>
      <c r="BQ378" s="6">
        <f t="shared" si="819"/>
        <v>53</v>
      </c>
      <c r="BR378">
        <f t="shared" si="820"/>
        <v>-18.22382448421525</v>
      </c>
      <c r="BS378" s="6" t="str">
        <f t="shared" si="821"/>
        <v>NEGATIF</v>
      </c>
      <c r="BT378" s="6">
        <f t="shared" si="757"/>
        <v>-0.31806573955511352</v>
      </c>
      <c r="BU378" s="6">
        <f t="shared" si="758"/>
        <v>18</v>
      </c>
      <c r="BV378" s="6">
        <f t="shared" si="759"/>
        <v>-2174</v>
      </c>
      <c r="BW378" s="6">
        <f t="shared" si="760"/>
        <v>34</v>
      </c>
      <c r="BX378" s="6" t="str">
        <f t="shared" si="761"/>
        <v>NEGATIF</v>
      </c>
      <c r="BY378">
        <f t="shared" si="822"/>
        <v>-55.603339555935783</v>
      </c>
      <c r="BZ378" s="6">
        <f t="shared" si="823"/>
        <v>124.39666044406422</v>
      </c>
      <c r="CA378">
        <f t="shared" si="824"/>
        <v>-44.707460335735718</v>
      </c>
      <c r="CB378" s="6" t="str">
        <f t="shared" si="825"/>
        <v>NEGATIF</v>
      </c>
      <c r="CC378" s="6">
        <f t="shared" si="826"/>
        <v>44</v>
      </c>
      <c r="CD378" s="6">
        <f t="shared" si="827"/>
        <v>42</v>
      </c>
      <c r="CE378" s="6">
        <f t="shared" si="828"/>
        <v>26</v>
      </c>
      <c r="CF378" s="6"/>
      <c r="CG378">
        <f t="shared" si="829"/>
        <v>4.3410164706263572</v>
      </c>
      <c r="CH378">
        <f t="shared" si="830"/>
        <v>0.40902440101654541</v>
      </c>
      <c r="CI378">
        <f t="shared" si="831"/>
        <v>0.40906048548740526</v>
      </c>
    </row>
    <row r="379" spans="1:87">
      <c r="A379">
        <f t="shared" ref="A379:F379" si="844">A85</f>
        <v>-7.0027777777777782</v>
      </c>
      <c r="B379">
        <f t="shared" si="844"/>
        <v>111.315</v>
      </c>
      <c r="C379">
        <f t="shared" si="844"/>
        <v>7</v>
      </c>
      <c r="D379">
        <f t="shared" si="844"/>
        <v>2014</v>
      </c>
      <c r="E379">
        <f t="shared" si="844"/>
        <v>3</v>
      </c>
      <c r="F379">
        <f t="shared" si="844"/>
        <v>29</v>
      </c>
      <c r="G379">
        <f t="shared" si="763"/>
        <v>-0.12222152900771403</v>
      </c>
      <c r="H379" s="6">
        <f t="shared" ref="H379:J379" si="845">H85</f>
        <v>18</v>
      </c>
      <c r="I379" s="6">
        <f t="shared" si="845"/>
        <v>30</v>
      </c>
      <c r="J379" s="6">
        <f t="shared" si="845"/>
        <v>18.5</v>
      </c>
      <c r="K379" s="6"/>
      <c r="L379" s="6">
        <f t="shared" ref="L379:M379" si="846">L85</f>
        <v>20</v>
      </c>
      <c r="M379" s="6">
        <f t="shared" si="846"/>
        <v>-13</v>
      </c>
      <c r="N379" s="6">
        <f t="shared" si="766"/>
        <v>2456745.979166667</v>
      </c>
      <c r="O379" s="6">
        <f t="shared" si="767"/>
        <v>7.9449039617955674E-4</v>
      </c>
      <c r="P379" s="6">
        <f t="shared" si="768"/>
        <v>2456745.9799611573</v>
      </c>
      <c r="Q379" s="6">
        <f t="shared" si="769"/>
        <v>0.14239507080512828</v>
      </c>
      <c r="R379" s="6">
        <f t="shared" si="770"/>
        <v>240.67971103316654</v>
      </c>
      <c r="S379" s="6">
        <f t="shared" si="771"/>
        <v>45.71789148071548</v>
      </c>
      <c r="T379" s="6">
        <f t="shared" si="772"/>
        <v>4.2006534002772797</v>
      </c>
      <c r="U379" s="6">
        <f t="shared" si="773"/>
        <v>0.79792773340795076</v>
      </c>
      <c r="V379" s="6">
        <f t="shared" si="774"/>
        <v>209.62871296282754</v>
      </c>
      <c r="W379" s="6">
        <f t="shared" si="775"/>
        <v>3.6587112479194581</v>
      </c>
      <c r="X379" s="6">
        <f t="shared" si="776"/>
        <v>6.7980507940674215</v>
      </c>
      <c r="Y379" s="6">
        <f t="shared" si="777"/>
        <v>0.11864836907429151</v>
      </c>
      <c r="Z379" s="6">
        <f t="shared" si="778"/>
        <v>83.613273667353496</v>
      </c>
      <c r="AA379" s="6">
        <f t="shared" si="779"/>
        <v>1.4593269238663924</v>
      </c>
      <c r="AB379" s="6">
        <f t="shared" si="780"/>
        <v>16538.447043531014</v>
      </c>
      <c r="AC379" s="6">
        <f t="shared" si="781"/>
        <v>64.716220925744722</v>
      </c>
      <c r="AD379" s="6">
        <f t="shared" si="782"/>
        <v>2099.5389304811047</v>
      </c>
      <c r="AE379" s="6">
        <f t="shared" si="783"/>
        <v>-624.92731888464766</v>
      </c>
      <c r="AF379" s="6">
        <f t="shared" si="784"/>
        <v>-304.51902450183468</v>
      </c>
      <c r="AG379" s="6">
        <f t="shared" si="785"/>
        <v>3952.4203853748568</v>
      </c>
      <c r="AH379" s="6">
        <f t="shared" si="786"/>
        <v>21725.676236926236</v>
      </c>
      <c r="AI379" s="6">
        <f t="shared" si="787"/>
        <v>6.0349100658128432</v>
      </c>
      <c r="AJ379" s="6">
        <f t="shared" si="788"/>
        <v>246.71462109897939</v>
      </c>
      <c r="AK379" s="6">
        <f t="shared" si="789"/>
        <v>4.3059824509874618</v>
      </c>
      <c r="AL379" s="6">
        <f t="shared" si="790"/>
        <v>246</v>
      </c>
      <c r="AM379" s="6">
        <f t="shared" si="791"/>
        <v>42</v>
      </c>
      <c r="AN379" s="6">
        <f t="shared" si="792"/>
        <v>52</v>
      </c>
      <c r="AO379" s="6"/>
      <c r="AP379" s="6">
        <f t="shared" si="793"/>
        <v>3.2593904329821028</v>
      </c>
      <c r="AQ379" s="6">
        <f t="shared" si="794"/>
        <v>5.6887094663541277E-2</v>
      </c>
      <c r="AR379" s="6" t="str">
        <f t="shared" si="795"/>
        <v>POSITIF</v>
      </c>
      <c r="AS379" s="6">
        <f t="shared" si="796"/>
        <v>3</v>
      </c>
      <c r="AT379" s="6">
        <f t="shared" si="797"/>
        <v>15</v>
      </c>
      <c r="AU379" s="6">
        <f t="shared" si="798"/>
        <v>33</v>
      </c>
      <c r="AV379" s="6">
        <f t="shared" si="799"/>
        <v>0.98833965461429707</v>
      </c>
      <c r="AW379" s="22">
        <f t="shared" si="800"/>
        <v>4.118081894226238E-2</v>
      </c>
      <c r="AX379" s="6">
        <f t="shared" si="801"/>
        <v>1.7249781101043051E-2</v>
      </c>
      <c r="AY379" s="6">
        <f t="shared" si="802"/>
        <v>0.26930327325042547</v>
      </c>
      <c r="AZ379" s="22">
        <f t="shared" si="803"/>
        <v>1.1220969718767728E-2</v>
      </c>
      <c r="BA379" s="6">
        <f t="shared" si="804"/>
        <v>369762.15956182359</v>
      </c>
      <c r="BB379" s="6" t="s">
        <v>191</v>
      </c>
      <c r="BC379" s="6">
        <f t="shared" si="805"/>
        <v>1.6702619407026185E-2</v>
      </c>
      <c r="BD379" s="6">
        <f t="shared" si="806"/>
        <v>209.633050310534</v>
      </c>
      <c r="BE379" s="6">
        <f t="shared" si="807"/>
        <v>23.437439380292087</v>
      </c>
      <c r="BF379" s="6">
        <f t="shared" si="808"/>
        <v>-2.0675133791266827E-3</v>
      </c>
      <c r="BG379" s="6">
        <f t="shared" si="809"/>
        <v>23.435371866912959</v>
      </c>
      <c r="BH379" s="19">
        <f t="shared" si="810"/>
        <v>0.14239507080512828</v>
      </c>
      <c r="BI379">
        <f t="shared" si="811"/>
        <v>23.952942146562659</v>
      </c>
      <c r="BJ379">
        <f t="shared" si="812"/>
        <v>7.3739421465626585</v>
      </c>
      <c r="BK379">
        <f t="shared" si="813"/>
        <v>221.88486817071771</v>
      </c>
      <c r="BL379" s="6">
        <f t="shared" si="814"/>
        <v>3.8726215099325918</v>
      </c>
      <c r="BM379">
        <f t="shared" si="815"/>
        <v>248.72426402772214</v>
      </c>
      <c r="BN379" s="6">
        <f t="shared" si="816"/>
        <v>16.581617601848144</v>
      </c>
      <c r="BO379" s="6">
        <f t="shared" si="817"/>
        <v>16</v>
      </c>
      <c r="BP379" s="6">
        <f t="shared" si="818"/>
        <v>34</v>
      </c>
      <c r="BQ379" s="6">
        <f t="shared" si="819"/>
        <v>53</v>
      </c>
      <c r="BR379">
        <f t="shared" si="820"/>
        <v>-18.213710827420378</v>
      </c>
      <c r="BS379" s="6" t="str">
        <f t="shared" si="821"/>
        <v>NEGATIF</v>
      </c>
      <c r="BT379" s="6">
        <f t="shared" si="757"/>
        <v>-0.31788922294462629</v>
      </c>
      <c r="BU379" s="6">
        <f t="shared" si="758"/>
        <v>18</v>
      </c>
      <c r="BV379" s="6">
        <f t="shared" si="759"/>
        <v>-2173</v>
      </c>
      <c r="BW379" s="6">
        <f t="shared" si="760"/>
        <v>10</v>
      </c>
      <c r="BX379" s="6" t="str">
        <f t="shared" si="761"/>
        <v>NEGATIF</v>
      </c>
      <c r="BY379">
        <f t="shared" si="822"/>
        <v>-57.989221093531555</v>
      </c>
      <c r="BZ379" s="6">
        <f t="shared" si="823"/>
        <v>122.01077890646845</v>
      </c>
      <c r="CA379">
        <f t="shared" si="824"/>
        <v>-41.590697312674536</v>
      </c>
      <c r="CB379" s="6" t="str">
        <f t="shared" si="825"/>
        <v>NEGATIF</v>
      </c>
      <c r="CC379" s="6">
        <f t="shared" si="826"/>
        <v>41</v>
      </c>
      <c r="CD379" s="6">
        <f t="shared" si="827"/>
        <v>35</v>
      </c>
      <c r="CE379" s="6">
        <f t="shared" si="828"/>
        <v>26</v>
      </c>
      <c r="CF379" s="6"/>
      <c r="CG379">
        <f t="shared" si="829"/>
        <v>4.341057336883444</v>
      </c>
      <c r="CH379">
        <f t="shared" si="830"/>
        <v>0.40902440050688149</v>
      </c>
      <c r="CI379">
        <f t="shared" si="831"/>
        <v>0.40906048542267631</v>
      </c>
    </row>
    <row r="380" spans="1:87">
      <c r="A380">
        <f t="shared" ref="A380:F380" si="847">A86</f>
        <v>-7.0027777777777782</v>
      </c>
      <c r="B380">
        <f t="shared" si="847"/>
        <v>111.315</v>
      </c>
      <c r="C380">
        <f t="shared" si="847"/>
        <v>7</v>
      </c>
      <c r="D380">
        <f t="shared" si="847"/>
        <v>2014</v>
      </c>
      <c r="E380">
        <f t="shared" si="847"/>
        <v>3</v>
      </c>
      <c r="F380">
        <f t="shared" si="847"/>
        <v>29</v>
      </c>
      <c r="G380">
        <f t="shared" si="763"/>
        <v>-0.12222152900771403</v>
      </c>
      <c r="H380">
        <f t="shared" ref="H380:J380" si="848">H86</f>
        <v>18</v>
      </c>
      <c r="I380">
        <f t="shared" si="848"/>
        <v>45</v>
      </c>
      <c r="J380">
        <f t="shared" si="848"/>
        <v>18.75</v>
      </c>
      <c r="L380">
        <f t="shared" ref="L380:M380" si="849">L86</f>
        <v>20</v>
      </c>
      <c r="M380">
        <f t="shared" si="849"/>
        <v>-13</v>
      </c>
      <c r="N380">
        <f t="shared" si="766"/>
        <v>2456745.9895833335</v>
      </c>
      <c r="O380">
        <f t="shared" si="767"/>
        <v>7.9449039617955674E-4</v>
      </c>
      <c r="P380">
        <f t="shared" si="768"/>
        <v>2456745.9903778238</v>
      </c>
      <c r="Q380">
        <f t="shared" si="769"/>
        <v>0.14239535599791436</v>
      </c>
      <c r="R380">
        <f t="shared" si="770"/>
        <v>240.67971103316654</v>
      </c>
      <c r="S380">
        <f t="shared" si="771"/>
        <v>45.853985149980872</v>
      </c>
      <c r="T380">
        <f t="shared" si="772"/>
        <v>4.2006534002772797</v>
      </c>
      <c r="U380">
        <f t="shared" si="773"/>
        <v>0.80030301602775211</v>
      </c>
      <c r="V380">
        <f t="shared" si="774"/>
        <v>209.62816135948191</v>
      </c>
      <c r="W380">
        <f t="shared" si="775"/>
        <v>3.6587016206249117</v>
      </c>
      <c r="X380">
        <f t="shared" si="776"/>
        <v>6.8083179536797616</v>
      </c>
      <c r="Y380">
        <f t="shared" si="777"/>
        <v>0.11882756481435462</v>
      </c>
      <c r="Z380">
        <f t="shared" si="778"/>
        <v>83.623540336719088</v>
      </c>
      <c r="AA380">
        <f t="shared" si="779"/>
        <v>1.4595061110500358</v>
      </c>
      <c r="AB380">
        <f t="shared" si="780"/>
        <v>16575.947523735529</v>
      </c>
      <c r="AC380">
        <f t="shared" si="781"/>
        <v>63.614828115862025</v>
      </c>
      <c r="AD380">
        <f t="shared" si="782"/>
        <v>2076.5210020300669</v>
      </c>
      <c r="AE380">
        <f t="shared" si="783"/>
        <v>-622.47162654952149</v>
      </c>
      <c r="AF380">
        <f t="shared" si="784"/>
        <v>-305.56292727412966</v>
      </c>
      <c r="AG380">
        <f t="shared" si="785"/>
        <v>3945.9781840927117</v>
      </c>
      <c r="AH380">
        <f t="shared" si="786"/>
        <v>21734.026984150514</v>
      </c>
      <c r="AI380">
        <f t="shared" si="787"/>
        <v>6.0372297178195868</v>
      </c>
      <c r="AJ380">
        <f t="shared" si="788"/>
        <v>246.71694075098614</v>
      </c>
      <c r="AK380">
        <f t="shared" si="789"/>
        <v>4.3060229365524796</v>
      </c>
      <c r="AL380">
        <f t="shared" si="790"/>
        <v>246</v>
      </c>
      <c r="AM380">
        <f t="shared" si="791"/>
        <v>43</v>
      </c>
      <c r="AN380">
        <f t="shared" si="792"/>
        <v>0</v>
      </c>
      <c r="AP380">
        <f t="shared" si="793"/>
        <v>3.2647175345675659</v>
      </c>
      <c r="AQ380">
        <f t="shared" si="794"/>
        <v>5.6980070125795812E-2</v>
      </c>
      <c r="AR380" t="str">
        <f t="shared" si="795"/>
        <v>POSITIF</v>
      </c>
      <c r="AS380">
        <f t="shared" si="796"/>
        <v>3</v>
      </c>
      <c r="AT380">
        <f t="shared" si="797"/>
        <v>15</v>
      </c>
      <c r="AU380">
        <f t="shared" si="798"/>
        <v>52</v>
      </c>
      <c r="AV380">
        <f t="shared" si="799"/>
        <v>0.98826272515041513</v>
      </c>
      <c r="AW380" s="4">
        <f t="shared" si="800"/>
        <v>4.1177613547933964E-2</v>
      </c>
      <c r="AX380">
        <f t="shared" si="801"/>
        <v>1.7248438428606516E-2</v>
      </c>
      <c r="AY380">
        <f t="shared" si="802"/>
        <v>0.26928231339698172</v>
      </c>
      <c r="AZ380" s="4">
        <f t="shared" si="803"/>
        <v>1.1220096391540904E-2</v>
      </c>
      <c r="BA380">
        <f t="shared" si="804"/>
        <v>369790.94015088369</v>
      </c>
      <c r="BB380" t="s">
        <v>191</v>
      </c>
      <c r="BC380">
        <f t="shared" si="805"/>
        <v>1.6702619395048086E-2</v>
      </c>
      <c r="BD380">
        <f t="shared" si="806"/>
        <v>209.63249870882535</v>
      </c>
      <c r="BE380">
        <f t="shared" si="807"/>
        <v>23.437439376583391</v>
      </c>
      <c r="BF380">
        <f t="shared" si="808"/>
        <v>-2.067538891581349E-3</v>
      </c>
      <c r="BG380">
        <f t="shared" si="809"/>
        <v>23.435371837691811</v>
      </c>
      <c r="BH380" s="19">
        <f t="shared" si="810"/>
        <v>0.14239535599791436</v>
      </c>
      <c r="BI380">
        <f t="shared" si="811"/>
        <v>0.20362660990407069</v>
      </c>
      <c r="BJ380">
        <f t="shared" si="812"/>
        <v>7.6246266099040714</v>
      </c>
      <c r="BK380">
        <f t="shared" si="813"/>
        <v>225.64303241115994</v>
      </c>
      <c r="BL380">
        <f t="shared" si="814"/>
        <v>3.9382138497590202</v>
      </c>
      <c r="BM380">
        <f t="shared" si="815"/>
        <v>248.72636673740112</v>
      </c>
      <c r="BN380">
        <f t="shared" si="816"/>
        <v>16.581757782493408</v>
      </c>
      <c r="BO380">
        <f t="shared" si="817"/>
        <v>16</v>
      </c>
      <c r="BP380">
        <f t="shared" si="818"/>
        <v>34</v>
      </c>
      <c r="BQ380">
        <f t="shared" si="819"/>
        <v>54</v>
      </c>
      <c r="BR380">
        <f t="shared" si="820"/>
        <v>-18.208840452725813</v>
      </c>
      <c r="BS380" t="str">
        <f t="shared" si="821"/>
        <v>NEGATIF</v>
      </c>
      <c r="BT380">
        <f t="shared" si="757"/>
        <v>-0.31780421887040033</v>
      </c>
      <c r="BU380">
        <f t="shared" si="758"/>
        <v>18</v>
      </c>
      <c r="BV380">
        <f t="shared" si="759"/>
        <v>-2173</v>
      </c>
      <c r="BW380">
        <f t="shared" si="760"/>
        <v>28</v>
      </c>
      <c r="BX380" t="str">
        <f t="shared" si="761"/>
        <v>NEGATIF</v>
      </c>
      <c r="BY380">
        <f t="shared" si="822"/>
        <v>-60.064241010752163</v>
      </c>
      <c r="BZ380">
        <f t="shared" si="823"/>
        <v>119.93575898924783</v>
      </c>
      <c r="CA380">
        <f t="shared" si="824"/>
        <v>-38.394011402596313</v>
      </c>
      <c r="CB380" t="str">
        <f t="shared" si="825"/>
        <v>NEGATIF</v>
      </c>
      <c r="CC380">
        <f t="shared" si="826"/>
        <v>38</v>
      </c>
      <c r="CD380">
        <f t="shared" si="827"/>
        <v>23</v>
      </c>
      <c r="CE380">
        <f t="shared" si="828"/>
        <v>38</v>
      </c>
      <c r="CG380">
        <f t="shared" si="829"/>
        <v>4.3410940360905563</v>
      </c>
      <c r="CH380">
        <f t="shared" si="830"/>
        <v>0.40902439999687623</v>
      </c>
      <c r="CI380">
        <f t="shared" si="831"/>
        <v>0.40906048535794737</v>
      </c>
    </row>
    <row r="381" spans="1:87">
      <c r="A381">
        <f t="shared" ref="A381:F381" si="850">A87</f>
        <v>-7.0027777777777782</v>
      </c>
      <c r="B381">
        <f t="shared" si="850"/>
        <v>111.315</v>
      </c>
      <c r="C381">
        <f t="shared" si="850"/>
        <v>7</v>
      </c>
      <c r="D381">
        <f t="shared" si="850"/>
        <v>2014</v>
      </c>
      <c r="E381">
        <f t="shared" si="850"/>
        <v>3</v>
      </c>
      <c r="F381">
        <f t="shared" si="850"/>
        <v>29</v>
      </c>
      <c r="G381">
        <f t="shared" si="763"/>
        <v>-0.12222152900771403</v>
      </c>
      <c r="H381">
        <f t="shared" ref="H381:J381" si="851">H87</f>
        <v>19</v>
      </c>
      <c r="I381">
        <f t="shared" si="851"/>
        <v>0</v>
      </c>
      <c r="J381">
        <f t="shared" si="851"/>
        <v>19</v>
      </c>
      <c r="L381">
        <f t="shared" ref="L381:M381" si="852">L87</f>
        <v>20</v>
      </c>
      <c r="M381">
        <f t="shared" si="852"/>
        <v>-13</v>
      </c>
      <c r="N381">
        <f t="shared" si="766"/>
        <v>2456746</v>
      </c>
      <c r="O381">
        <f t="shared" si="767"/>
        <v>7.9449039617955674E-4</v>
      </c>
      <c r="P381">
        <f t="shared" si="768"/>
        <v>2456746.0007944903</v>
      </c>
      <c r="Q381">
        <f t="shared" si="769"/>
        <v>0.14239564119070044</v>
      </c>
      <c r="R381">
        <f t="shared" si="770"/>
        <v>240.67971103316654</v>
      </c>
      <c r="S381">
        <f t="shared" si="771"/>
        <v>45.990078819231712</v>
      </c>
      <c r="T381">
        <f t="shared" si="772"/>
        <v>4.2006534002772797</v>
      </c>
      <c r="U381">
        <f t="shared" si="773"/>
        <v>0.80267829864729945</v>
      </c>
      <c r="V381">
        <f t="shared" si="774"/>
        <v>209.62760975613622</v>
      </c>
      <c r="W381">
        <f t="shared" si="775"/>
        <v>3.6586919933303643</v>
      </c>
      <c r="X381">
        <f t="shared" si="776"/>
        <v>6.8185851132921016</v>
      </c>
      <c r="Y381">
        <f t="shared" si="777"/>
        <v>0.11900676055441775</v>
      </c>
      <c r="Z381">
        <f t="shared" si="778"/>
        <v>83.63380700608468</v>
      </c>
      <c r="AA381">
        <f t="shared" si="779"/>
        <v>1.459685298233679</v>
      </c>
      <c r="AB381">
        <f t="shared" si="780"/>
        <v>16613.356346150227</v>
      </c>
      <c r="AC381">
        <f t="shared" si="781"/>
        <v>62.506729435358537</v>
      </c>
      <c r="AD381">
        <f t="shared" si="782"/>
        <v>2052.6275220998987</v>
      </c>
      <c r="AE381">
        <f t="shared" si="783"/>
        <v>-619.95032348022892</v>
      </c>
      <c r="AF381">
        <f t="shared" si="784"/>
        <v>-306.6083583805987</v>
      </c>
      <c r="AG381">
        <f t="shared" si="785"/>
        <v>3939.5070262366421</v>
      </c>
      <c r="AH381">
        <f t="shared" si="786"/>
        <v>21741.438942061297</v>
      </c>
      <c r="AI381">
        <f t="shared" si="787"/>
        <v>6.0392885950170268</v>
      </c>
      <c r="AJ381">
        <f t="shared" si="788"/>
        <v>246.71899962818355</v>
      </c>
      <c r="AK381">
        <f t="shared" si="789"/>
        <v>4.306058870738469</v>
      </c>
      <c r="AL381">
        <f t="shared" si="790"/>
        <v>246</v>
      </c>
      <c r="AM381">
        <f t="shared" si="791"/>
        <v>43</v>
      </c>
      <c r="AN381">
        <f t="shared" si="792"/>
        <v>8</v>
      </c>
      <c r="AP381">
        <f t="shared" si="793"/>
        <v>3.2589374940058113</v>
      </c>
      <c r="AQ381">
        <f t="shared" si="794"/>
        <v>5.6879189387094374E-2</v>
      </c>
      <c r="AR381" t="str">
        <f t="shared" si="795"/>
        <v>POSITIF</v>
      </c>
      <c r="AS381">
        <f t="shared" si="796"/>
        <v>3</v>
      </c>
      <c r="AT381">
        <f t="shared" si="797"/>
        <v>15</v>
      </c>
      <c r="AU381">
        <f t="shared" si="798"/>
        <v>32</v>
      </c>
      <c r="AV381">
        <f t="shared" si="799"/>
        <v>0.98818556352119302</v>
      </c>
      <c r="AW381" s="4">
        <f t="shared" si="800"/>
        <v>4.1174398480049709E-2</v>
      </c>
      <c r="AX381">
        <f t="shared" si="801"/>
        <v>1.724709170412039E-2</v>
      </c>
      <c r="AY381">
        <f t="shared" si="802"/>
        <v>0.26926129028836904</v>
      </c>
      <c r="AZ381" s="4">
        <f t="shared" si="803"/>
        <v>1.1219220428682043E-2</v>
      </c>
      <c r="BA381">
        <f t="shared" si="804"/>
        <v>369819.81209847133</v>
      </c>
      <c r="BB381" t="s">
        <v>191</v>
      </c>
      <c r="BC381">
        <f t="shared" si="805"/>
        <v>1.6702619383069991E-2</v>
      </c>
      <c r="BD381">
        <f t="shared" si="806"/>
        <v>209.6319471071167</v>
      </c>
      <c r="BE381">
        <f t="shared" si="807"/>
        <v>23.437439372874696</v>
      </c>
      <c r="BF381">
        <f t="shared" si="808"/>
        <v>-2.0675644235955424E-3</v>
      </c>
      <c r="BG381">
        <f t="shared" si="809"/>
        <v>23.435371808451102</v>
      </c>
      <c r="BH381" s="19">
        <f t="shared" si="810"/>
        <v>0.14239564119070044</v>
      </c>
      <c r="BI381">
        <f t="shared" si="811"/>
        <v>0.45431107324548065</v>
      </c>
      <c r="BJ381">
        <f t="shared" si="812"/>
        <v>7.8753110732454807</v>
      </c>
      <c r="BK381">
        <f t="shared" si="813"/>
        <v>229.40143303399515</v>
      </c>
      <c r="BL381">
        <f t="shared" si="814"/>
        <v>4.0038103152365005</v>
      </c>
      <c r="BM381">
        <f t="shared" si="815"/>
        <v>248.72823306468706</v>
      </c>
      <c r="BN381">
        <f t="shared" si="816"/>
        <v>16.581882204312471</v>
      </c>
      <c r="BO381">
        <f t="shared" si="817"/>
        <v>16</v>
      </c>
      <c r="BP381">
        <f t="shared" si="818"/>
        <v>34</v>
      </c>
      <c r="BQ381">
        <f t="shared" si="819"/>
        <v>54</v>
      </c>
      <c r="BR381">
        <f t="shared" si="820"/>
        <v>-18.214880939321542</v>
      </c>
      <c r="BS381" t="str">
        <f t="shared" si="821"/>
        <v>NEGATIF</v>
      </c>
      <c r="BT381">
        <f t="shared" si="757"/>
        <v>-0.31790964524991838</v>
      </c>
      <c r="BU381">
        <f t="shared" si="758"/>
        <v>18</v>
      </c>
      <c r="BV381">
        <f t="shared" si="759"/>
        <v>-2173</v>
      </c>
      <c r="BW381">
        <f t="shared" si="760"/>
        <v>6</v>
      </c>
      <c r="BX381" t="str">
        <f t="shared" si="761"/>
        <v>NEGATIF</v>
      </c>
      <c r="BY381">
        <f t="shared" si="822"/>
        <v>-61.868716881596875</v>
      </c>
      <c r="BZ381">
        <f t="shared" si="823"/>
        <v>118.13128311840313</v>
      </c>
      <c r="CA381">
        <f t="shared" si="824"/>
        <v>-35.12947661992245</v>
      </c>
      <c r="CB381" t="str">
        <f t="shared" si="825"/>
        <v>NEGATIF</v>
      </c>
      <c r="CC381">
        <f t="shared" si="826"/>
        <v>35</v>
      </c>
      <c r="CD381">
        <f t="shared" si="827"/>
        <v>7</v>
      </c>
      <c r="CE381">
        <f t="shared" si="828"/>
        <v>46</v>
      </c>
      <c r="CG381">
        <f t="shared" si="829"/>
        <v>4.341126609646615</v>
      </c>
      <c r="CH381">
        <f t="shared" si="830"/>
        <v>0.40902439948652958</v>
      </c>
      <c r="CI381">
        <f t="shared" si="831"/>
        <v>0.40906048529321842</v>
      </c>
    </row>
    <row r="382" spans="1:87">
      <c r="A382">
        <f t="shared" ref="A382:F382" si="853">A88</f>
        <v>-7.0027777777777782</v>
      </c>
      <c r="B382">
        <f t="shared" si="853"/>
        <v>111.315</v>
      </c>
      <c r="C382">
        <f t="shared" si="853"/>
        <v>7</v>
      </c>
      <c r="D382">
        <f t="shared" si="853"/>
        <v>2014</v>
      </c>
      <c r="E382">
        <f t="shared" si="853"/>
        <v>3</v>
      </c>
      <c r="F382">
        <f t="shared" si="853"/>
        <v>29</v>
      </c>
      <c r="G382">
        <f t="shared" si="763"/>
        <v>-0.12222152900771403</v>
      </c>
      <c r="H382">
        <f t="shared" ref="H382:J382" si="854">H88</f>
        <v>19</v>
      </c>
      <c r="I382">
        <f t="shared" si="854"/>
        <v>15</v>
      </c>
      <c r="J382">
        <f t="shared" si="854"/>
        <v>19.25</v>
      </c>
      <c r="L382">
        <f t="shared" ref="L382:M382" si="855">L88</f>
        <v>20</v>
      </c>
      <c r="M382">
        <f t="shared" si="855"/>
        <v>-13</v>
      </c>
      <c r="N382">
        <f t="shared" si="766"/>
        <v>2456746.010416667</v>
      </c>
      <c r="O382">
        <f t="shared" si="767"/>
        <v>7.9449039617955674E-4</v>
      </c>
      <c r="P382">
        <f t="shared" si="768"/>
        <v>2456746.0112111573</v>
      </c>
      <c r="Q382">
        <f t="shared" si="769"/>
        <v>0.14239592638349927</v>
      </c>
      <c r="R382">
        <f t="shared" si="770"/>
        <v>240.67971103316654</v>
      </c>
      <c r="S382">
        <f t="shared" si="771"/>
        <v>46.126172494579805</v>
      </c>
      <c r="T382">
        <f t="shared" si="772"/>
        <v>4.2006534002772797</v>
      </c>
      <c r="U382">
        <f t="shared" si="773"/>
        <v>0.80505358137326388</v>
      </c>
      <c r="V382">
        <f t="shared" si="774"/>
        <v>209.62705815276593</v>
      </c>
      <c r="W382">
        <f t="shared" si="775"/>
        <v>3.6586823660353875</v>
      </c>
      <c r="X382">
        <f t="shared" si="776"/>
        <v>6.828852273362827</v>
      </c>
      <c r="Y382">
        <f t="shared" si="777"/>
        <v>0.1191859563024812</v>
      </c>
      <c r="Z382">
        <f t="shared" si="778"/>
        <v>83.644073675909567</v>
      </c>
      <c r="AA382">
        <f t="shared" si="779"/>
        <v>1.4598644854253384</v>
      </c>
      <c r="AB382">
        <f t="shared" si="780"/>
        <v>16650.67330138967</v>
      </c>
      <c r="AC382">
        <f t="shared" si="781"/>
        <v>61.392041643038752</v>
      </c>
      <c r="AD382">
        <f t="shared" si="782"/>
        <v>2027.8685640953597</v>
      </c>
      <c r="AE382">
        <f t="shared" si="783"/>
        <v>-617.36367531394944</v>
      </c>
      <c r="AF382">
        <f t="shared" si="784"/>
        <v>-307.65529067795035</v>
      </c>
      <c r="AG382">
        <f t="shared" si="785"/>
        <v>3933.0069595244186</v>
      </c>
      <c r="AH382">
        <f t="shared" si="786"/>
        <v>21747.921900660585</v>
      </c>
      <c r="AI382">
        <f t="shared" si="787"/>
        <v>6.0410894168501628</v>
      </c>
      <c r="AJ382">
        <f t="shared" si="788"/>
        <v>246.7208004500167</v>
      </c>
      <c r="AK382">
        <f t="shared" si="789"/>
        <v>4.3060903010086991</v>
      </c>
      <c r="AL382">
        <f t="shared" si="790"/>
        <v>246</v>
      </c>
      <c r="AM382">
        <f t="shared" si="791"/>
        <v>43</v>
      </c>
      <c r="AN382">
        <f t="shared" si="792"/>
        <v>14</v>
      </c>
      <c r="AP382">
        <f t="shared" si="793"/>
        <v>3.2505779794703846</v>
      </c>
      <c r="AQ382">
        <f t="shared" si="794"/>
        <v>5.6733288334582854E-2</v>
      </c>
      <c r="AR382" t="str">
        <f t="shared" si="795"/>
        <v>POSITIF</v>
      </c>
      <c r="AS382">
        <f t="shared" si="796"/>
        <v>3</v>
      </c>
      <c r="AT382">
        <f t="shared" si="797"/>
        <v>15</v>
      </c>
      <c r="AU382">
        <f t="shared" si="798"/>
        <v>2</v>
      </c>
      <c r="AV382">
        <f t="shared" si="799"/>
        <v>0.98810817035352927</v>
      </c>
      <c r="AW382" s="4">
        <f t="shared" si="800"/>
        <v>4.1171173764730389E-2</v>
      </c>
      <c r="AX382">
        <f t="shared" si="801"/>
        <v>1.7245740938526107E-2</v>
      </c>
      <c r="AY382">
        <f t="shared" si="802"/>
        <v>0.26924020409538524</v>
      </c>
      <c r="AZ382" s="4">
        <f t="shared" si="803"/>
        <v>1.1218341837307718E-2</v>
      </c>
      <c r="BA382">
        <f t="shared" si="804"/>
        <v>369848.77521171758</v>
      </c>
      <c r="BB382" t="s">
        <v>191</v>
      </c>
      <c r="BC382">
        <f t="shared" si="805"/>
        <v>1.6702619371091895E-2</v>
      </c>
      <c r="BD382">
        <f t="shared" si="806"/>
        <v>209.63139550538344</v>
      </c>
      <c r="BE382">
        <f t="shared" si="807"/>
        <v>23.437439369166</v>
      </c>
      <c r="BF382">
        <f t="shared" si="808"/>
        <v>-2.0675899751686853E-3</v>
      </c>
      <c r="BG382">
        <f t="shared" si="809"/>
        <v>23.435371779190831</v>
      </c>
      <c r="BH382" s="19">
        <f t="shared" si="810"/>
        <v>0.14239592638349927</v>
      </c>
      <c r="BI382">
        <f t="shared" si="811"/>
        <v>0.70499554780932761</v>
      </c>
      <c r="BJ382">
        <f t="shared" si="812"/>
        <v>8.1259955478093282</v>
      </c>
      <c r="BK382">
        <f t="shared" si="813"/>
        <v>233.16006774383013</v>
      </c>
      <c r="BL382">
        <f t="shared" si="814"/>
        <v>4.0694108663028628</v>
      </c>
      <c r="BM382">
        <f t="shared" si="815"/>
        <v>248.72986547330979</v>
      </c>
      <c r="BN382">
        <f t="shared" si="816"/>
        <v>16.581991031553986</v>
      </c>
      <c r="BO382">
        <f t="shared" si="817"/>
        <v>16</v>
      </c>
      <c r="BP382">
        <f t="shared" si="818"/>
        <v>34</v>
      </c>
      <c r="BQ382">
        <f t="shared" si="819"/>
        <v>55</v>
      </c>
      <c r="BR382">
        <f t="shared" si="820"/>
        <v>-18.223422696465832</v>
      </c>
      <c r="BS382" t="str">
        <f t="shared" si="821"/>
        <v>NEGATIF</v>
      </c>
      <c r="BT382">
        <f t="shared" si="757"/>
        <v>-0.31805872703599197</v>
      </c>
      <c r="BU382">
        <f t="shared" si="758"/>
        <v>18</v>
      </c>
      <c r="BV382">
        <f t="shared" si="759"/>
        <v>-2174</v>
      </c>
      <c r="BW382">
        <f t="shared" si="760"/>
        <v>35</v>
      </c>
      <c r="BX382" t="str">
        <f t="shared" si="761"/>
        <v>NEGATIF</v>
      </c>
      <c r="BY382">
        <f t="shared" si="822"/>
        <v>-63.450820464802085</v>
      </c>
      <c r="BZ382">
        <f t="shared" si="823"/>
        <v>116.54917953519791</v>
      </c>
      <c r="CA382">
        <f t="shared" si="824"/>
        <v>-31.812032017843922</v>
      </c>
      <c r="CB382" t="str">
        <f t="shared" si="825"/>
        <v>NEGATIF</v>
      </c>
      <c r="CC382">
        <f t="shared" si="826"/>
        <v>31</v>
      </c>
      <c r="CD382">
        <f t="shared" si="827"/>
        <v>48</v>
      </c>
      <c r="CE382">
        <f t="shared" si="828"/>
        <v>43</v>
      </c>
      <c r="CG382">
        <f t="shared" si="829"/>
        <v>4.3411551005518199</v>
      </c>
      <c r="CH382">
        <f t="shared" si="830"/>
        <v>0.40902439897584153</v>
      </c>
      <c r="CI382">
        <f t="shared" si="831"/>
        <v>0.40906048522848948</v>
      </c>
    </row>
    <row r="383" spans="1:87">
      <c r="A383">
        <f t="shared" ref="A383:F383" si="856">A89</f>
        <v>-7.0027777777777782</v>
      </c>
      <c r="B383">
        <f t="shared" si="856"/>
        <v>111.315</v>
      </c>
      <c r="C383">
        <f t="shared" si="856"/>
        <v>7</v>
      </c>
      <c r="D383">
        <f t="shared" si="856"/>
        <v>2014</v>
      </c>
      <c r="E383">
        <f t="shared" si="856"/>
        <v>3</v>
      </c>
      <c r="F383">
        <f t="shared" si="856"/>
        <v>29</v>
      </c>
      <c r="G383">
        <f t="shared" si="763"/>
        <v>-0.12222152900771403</v>
      </c>
      <c r="H383">
        <f t="shared" ref="H383:J383" si="857">H89</f>
        <v>19</v>
      </c>
      <c r="I383">
        <f t="shared" si="857"/>
        <v>30</v>
      </c>
      <c r="J383">
        <f t="shared" si="857"/>
        <v>19.5</v>
      </c>
      <c r="L383">
        <f t="shared" ref="L383:M383" si="858">L89</f>
        <v>20</v>
      </c>
      <c r="M383">
        <f t="shared" si="858"/>
        <v>-13</v>
      </c>
      <c r="N383">
        <f t="shared" si="766"/>
        <v>2456746.0208333335</v>
      </c>
      <c r="O383">
        <f t="shared" si="767"/>
        <v>7.9449039617955674E-4</v>
      </c>
      <c r="P383">
        <f t="shared" si="768"/>
        <v>2456746.0216278238</v>
      </c>
      <c r="Q383">
        <f t="shared" si="769"/>
        <v>0.14239621157628535</v>
      </c>
      <c r="R383">
        <f t="shared" si="770"/>
        <v>240.67971103316654</v>
      </c>
      <c r="S383">
        <f t="shared" si="771"/>
        <v>46.262266163845197</v>
      </c>
      <c r="T383">
        <f t="shared" si="772"/>
        <v>4.2006534002772797</v>
      </c>
      <c r="U383">
        <f t="shared" si="773"/>
        <v>0.80742886399306524</v>
      </c>
      <c r="V383">
        <f t="shared" si="774"/>
        <v>209.6265065494203</v>
      </c>
      <c r="W383">
        <f t="shared" si="775"/>
        <v>3.6586727387408415</v>
      </c>
      <c r="X383">
        <f t="shared" si="776"/>
        <v>6.839119432975167</v>
      </c>
      <c r="Y383">
        <f t="shared" si="777"/>
        <v>0.11936515204254432</v>
      </c>
      <c r="Z383">
        <f t="shared" si="778"/>
        <v>83.654340345275159</v>
      </c>
      <c r="AA383">
        <f t="shared" si="779"/>
        <v>1.4600436726089816</v>
      </c>
      <c r="AB383">
        <f t="shared" si="780"/>
        <v>16687.898175573147</v>
      </c>
      <c r="AC383">
        <f t="shared" si="781"/>
        <v>60.270882341732182</v>
      </c>
      <c r="AD383">
        <f t="shared" si="782"/>
        <v>2002.2545696796071</v>
      </c>
      <c r="AE383">
        <f t="shared" si="783"/>
        <v>-614.71195492407787</v>
      </c>
      <c r="AF383">
        <f t="shared" si="784"/>
        <v>-308.70369684299595</v>
      </c>
      <c r="AG383">
        <f t="shared" si="785"/>
        <v>3926.4780327634594</v>
      </c>
      <c r="AH383">
        <f t="shared" si="786"/>
        <v>21753.486008590869</v>
      </c>
      <c r="AI383">
        <f t="shared" si="787"/>
        <v>6.0426350023863522</v>
      </c>
      <c r="AJ383">
        <f t="shared" si="788"/>
        <v>246.7223460355529</v>
      </c>
      <c r="AK383">
        <f t="shared" si="789"/>
        <v>4.3061172765651765</v>
      </c>
      <c r="AL383">
        <f t="shared" si="790"/>
        <v>246</v>
      </c>
      <c r="AM383">
        <f t="shared" si="791"/>
        <v>43</v>
      </c>
      <c r="AN383">
        <f t="shared" si="792"/>
        <v>20</v>
      </c>
      <c r="AP383">
        <f t="shared" si="793"/>
        <v>3.2482244686691346</v>
      </c>
      <c r="AQ383">
        <f t="shared" si="794"/>
        <v>5.6692211822119795E-2</v>
      </c>
      <c r="AR383" t="str">
        <f t="shared" si="795"/>
        <v>POSITIF</v>
      </c>
      <c r="AS383">
        <f t="shared" si="796"/>
        <v>3</v>
      </c>
      <c r="AT383">
        <f t="shared" si="797"/>
        <v>14</v>
      </c>
      <c r="AU383">
        <f t="shared" si="798"/>
        <v>53</v>
      </c>
      <c r="AV383">
        <f t="shared" si="799"/>
        <v>0.9880305462860679</v>
      </c>
      <c r="AW383" s="4">
        <f t="shared" si="800"/>
        <v>4.116793942858616E-2</v>
      </c>
      <c r="AX383">
        <f t="shared" si="801"/>
        <v>1.7244386142970115E-2</v>
      </c>
      <c r="AY383">
        <f t="shared" si="802"/>
        <v>0.26921905499202842</v>
      </c>
      <c r="AZ383" s="4">
        <f t="shared" si="803"/>
        <v>1.1217460624667851E-2</v>
      </c>
      <c r="BA383">
        <f t="shared" si="804"/>
        <v>369877.82929335139</v>
      </c>
      <c r="BB383" t="s">
        <v>191</v>
      </c>
      <c r="BC383">
        <f t="shared" si="805"/>
        <v>1.6702619359113796E-2</v>
      </c>
      <c r="BD383">
        <f t="shared" si="806"/>
        <v>209.63084390367479</v>
      </c>
      <c r="BE383">
        <f t="shared" si="807"/>
        <v>23.437439365457305</v>
      </c>
      <c r="BF383">
        <f t="shared" si="808"/>
        <v>-2.0676155462967735E-3</v>
      </c>
      <c r="BG383">
        <f t="shared" si="809"/>
        <v>23.43537174991101</v>
      </c>
      <c r="BH383" s="19">
        <f t="shared" si="810"/>
        <v>0.14239621157628535</v>
      </c>
      <c r="BI383">
        <f t="shared" si="811"/>
        <v>0.95568001115073764</v>
      </c>
      <c r="BJ383">
        <f t="shared" si="812"/>
        <v>8.3766800111507376</v>
      </c>
      <c r="BK383">
        <f t="shared" si="813"/>
        <v>236.91893364976445</v>
      </c>
      <c r="BL383">
        <f t="shared" si="814"/>
        <v>4.1350154525023761</v>
      </c>
      <c r="BM383">
        <f t="shared" si="815"/>
        <v>248.73126651749658</v>
      </c>
      <c r="BN383">
        <f t="shared" si="816"/>
        <v>16.582084434499773</v>
      </c>
      <c r="BO383">
        <f t="shared" si="817"/>
        <v>16</v>
      </c>
      <c r="BP383">
        <f t="shared" si="818"/>
        <v>34</v>
      </c>
      <c r="BQ383">
        <f t="shared" si="819"/>
        <v>55</v>
      </c>
      <c r="BR383">
        <f t="shared" si="820"/>
        <v>-18.22599908242324</v>
      </c>
      <c r="BS383" t="str">
        <f t="shared" si="821"/>
        <v>NEGATIF</v>
      </c>
      <c r="BT383">
        <f t="shared" si="757"/>
        <v>-0.31810369345375089</v>
      </c>
      <c r="BU383">
        <f t="shared" si="758"/>
        <v>18</v>
      </c>
      <c r="BV383">
        <f t="shared" si="759"/>
        <v>-2174</v>
      </c>
      <c r="BW383">
        <f t="shared" si="760"/>
        <v>26</v>
      </c>
      <c r="BX383" t="str">
        <f t="shared" si="761"/>
        <v>NEGATIF</v>
      </c>
      <c r="BY383">
        <f t="shared" si="822"/>
        <v>-64.850967581753764</v>
      </c>
      <c r="BZ383">
        <f t="shared" si="823"/>
        <v>115.14903241824624</v>
      </c>
      <c r="CA383">
        <f t="shared" si="824"/>
        <v>-28.453286837271698</v>
      </c>
      <c r="CB383" t="str">
        <f t="shared" si="825"/>
        <v>NEGATIF</v>
      </c>
      <c r="CC383">
        <f t="shared" si="826"/>
        <v>28</v>
      </c>
      <c r="CD383">
        <f t="shared" si="827"/>
        <v>27</v>
      </c>
      <c r="CE383">
        <f t="shared" si="828"/>
        <v>11</v>
      </c>
      <c r="CG383">
        <f t="shared" si="829"/>
        <v>4.341179553385845</v>
      </c>
      <c r="CH383">
        <f t="shared" si="830"/>
        <v>0.40902439846481226</v>
      </c>
      <c r="CI383">
        <f t="shared" si="831"/>
        <v>0.40906048516376053</v>
      </c>
    </row>
    <row r="384" spans="1:87">
      <c r="A384">
        <f t="shared" ref="A384:F384" si="859">A90</f>
        <v>-7.0027777777777782</v>
      </c>
      <c r="B384">
        <f t="shared" si="859"/>
        <v>111.315</v>
      </c>
      <c r="C384">
        <f t="shared" si="859"/>
        <v>7</v>
      </c>
      <c r="D384">
        <f t="shared" si="859"/>
        <v>2014</v>
      </c>
      <c r="E384">
        <f t="shared" si="859"/>
        <v>3</v>
      </c>
      <c r="F384">
        <f t="shared" si="859"/>
        <v>29</v>
      </c>
      <c r="G384">
        <f t="shared" si="763"/>
        <v>-0.12222152900771403</v>
      </c>
      <c r="H384">
        <f t="shared" ref="H384:J384" si="860">H90</f>
        <v>19</v>
      </c>
      <c r="I384">
        <f t="shared" si="860"/>
        <v>45</v>
      </c>
      <c r="J384">
        <f t="shared" si="860"/>
        <v>19.75</v>
      </c>
      <c r="L384">
        <f t="shared" ref="L384:M384" si="861">L90</f>
        <v>20</v>
      </c>
      <c r="M384">
        <f t="shared" si="861"/>
        <v>-13</v>
      </c>
      <c r="N384">
        <f t="shared" si="766"/>
        <v>2456746.03125</v>
      </c>
      <c r="O384">
        <f t="shared" si="767"/>
        <v>7.9449039617955674E-4</v>
      </c>
      <c r="P384">
        <f t="shared" si="768"/>
        <v>2456746.0320444903</v>
      </c>
      <c r="Q384">
        <f t="shared" si="769"/>
        <v>0.14239649676907143</v>
      </c>
      <c r="R384">
        <f t="shared" si="770"/>
        <v>240.67971103316654</v>
      </c>
      <c r="S384">
        <f t="shared" si="771"/>
        <v>46.398359833096038</v>
      </c>
      <c r="T384">
        <f t="shared" si="772"/>
        <v>4.2006534002772797</v>
      </c>
      <c r="U384">
        <f t="shared" si="773"/>
        <v>0.80980414661261257</v>
      </c>
      <c r="V384">
        <f t="shared" si="774"/>
        <v>209.62595494607461</v>
      </c>
      <c r="W384">
        <f t="shared" si="775"/>
        <v>3.6586631114462942</v>
      </c>
      <c r="X384">
        <f t="shared" si="776"/>
        <v>6.849386592587507</v>
      </c>
      <c r="Y384">
        <f t="shared" si="777"/>
        <v>0.11954434778260743</v>
      </c>
      <c r="Z384">
        <f t="shared" si="778"/>
        <v>83.664607014640751</v>
      </c>
      <c r="AA384">
        <f t="shared" si="779"/>
        <v>1.4602228597926248</v>
      </c>
      <c r="AB384">
        <f t="shared" si="780"/>
        <v>16725.030760345187</v>
      </c>
      <c r="AC384">
        <f t="shared" si="781"/>
        <v>59.14336966730248</v>
      </c>
      <c r="AD384">
        <f t="shared" si="782"/>
        <v>1975.7963377394738</v>
      </c>
      <c r="AE384">
        <f t="shared" si="783"/>
        <v>-611.99544169716228</v>
      </c>
      <c r="AF384">
        <f t="shared" si="784"/>
        <v>-309.75354965440755</v>
      </c>
      <c r="AG384">
        <f t="shared" si="785"/>
        <v>3919.9202941057292</v>
      </c>
      <c r="AH384">
        <f t="shared" si="786"/>
        <v>21758.141770506121</v>
      </c>
      <c r="AI384">
        <f t="shared" si="787"/>
        <v>6.0439282695850336</v>
      </c>
      <c r="AJ384">
        <f t="shared" si="788"/>
        <v>246.72363930275156</v>
      </c>
      <c r="AK384">
        <f t="shared" si="789"/>
        <v>4.3061398483359019</v>
      </c>
      <c r="AL384">
        <f t="shared" si="790"/>
        <v>246</v>
      </c>
      <c r="AM384">
        <f t="shared" si="791"/>
        <v>43</v>
      </c>
      <c r="AN384">
        <f t="shared" si="792"/>
        <v>25</v>
      </c>
      <c r="AP384">
        <f t="shared" si="793"/>
        <v>3.252703576004202</v>
      </c>
      <c r="AQ384">
        <f t="shared" si="794"/>
        <v>5.6770386992666948E-2</v>
      </c>
      <c r="AR384" t="str">
        <f t="shared" si="795"/>
        <v>POSITIF</v>
      </c>
      <c r="AS384">
        <f t="shared" si="796"/>
        <v>3</v>
      </c>
      <c r="AT384">
        <f t="shared" si="797"/>
        <v>15</v>
      </c>
      <c r="AU384">
        <f t="shared" si="798"/>
        <v>9</v>
      </c>
      <c r="AV384">
        <f t="shared" si="799"/>
        <v>0.98795269194841051</v>
      </c>
      <c r="AW384" s="4">
        <f t="shared" si="800"/>
        <v>4.1164695497850436E-2</v>
      </c>
      <c r="AX384">
        <f t="shared" si="801"/>
        <v>1.7243027328441036E-2</v>
      </c>
      <c r="AY384">
        <f t="shared" si="802"/>
        <v>0.26919784314983303</v>
      </c>
      <c r="AZ384" s="4">
        <f t="shared" si="803"/>
        <v>1.1216576797909709E-2</v>
      </c>
      <c r="BA384">
        <f t="shared" si="804"/>
        <v>369906.97414947755</v>
      </c>
      <c r="BB384" t="s">
        <v>191</v>
      </c>
      <c r="BC384">
        <f t="shared" si="805"/>
        <v>1.6702619347135701E-2</v>
      </c>
      <c r="BD384">
        <f t="shared" si="806"/>
        <v>209.63029230196614</v>
      </c>
      <c r="BE384">
        <f t="shared" si="807"/>
        <v>23.437439361748609</v>
      </c>
      <c r="BF384">
        <f t="shared" si="808"/>
        <v>-2.0676411369792273E-3</v>
      </c>
      <c r="BG384">
        <f t="shared" si="809"/>
        <v>23.435371720611631</v>
      </c>
      <c r="BH384" s="19">
        <f t="shared" si="810"/>
        <v>0.14239649676907143</v>
      </c>
      <c r="BI384">
        <f t="shared" si="811"/>
        <v>1.2063644745076696</v>
      </c>
      <c r="BJ384">
        <f t="shared" si="812"/>
        <v>8.6273644745076705</v>
      </c>
      <c r="BK384">
        <f t="shared" si="813"/>
        <v>240.6780282763107</v>
      </c>
      <c r="BL384">
        <f t="shared" si="814"/>
        <v>4.2006240306296343</v>
      </c>
      <c r="BM384">
        <f t="shared" si="815"/>
        <v>248.73243884130437</v>
      </c>
      <c r="BN384">
        <f t="shared" si="816"/>
        <v>16.582162589420292</v>
      </c>
      <c r="BO384">
        <f t="shared" si="817"/>
        <v>16</v>
      </c>
      <c r="BP384">
        <f t="shared" si="818"/>
        <v>34</v>
      </c>
      <c r="BQ384">
        <f t="shared" si="819"/>
        <v>55</v>
      </c>
      <c r="BR384">
        <f t="shared" si="820"/>
        <v>-18.221795340421096</v>
      </c>
      <c r="BS384" t="str">
        <f t="shared" si="821"/>
        <v>NEGATIF</v>
      </c>
      <c r="BT384">
        <f t="shared" si="757"/>
        <v>-0.31803032431490913</v>
      </c>
      <c r="BU384">
        <f t="shared" si="758"/>
        <v>18</v>
      </c>
      <c r="BV384">
        <f t="shared" si="759"/>
        <v>-2174</v>
      </c>
      <c r="BW384">
        <f t="shared" si="760"/>
        <v>41</v>
      </c>
      <c r="BX384" t="str">
        <f t="shared" si="761"/>
        <v>NEGATIF</v>
      </c>
      <c r="BY384">
        <f t="shared" si="822"/>
        <v>-66.095091008579345</v>
      </c>
      <c r="BZ384">
        <f t="shared" si="823"/>
        <v>113.90490899142065</v>
      </c>
      <c r="CA384">
        <f t="shared" si="824"/>
        <v>-25.059928301407592</v>
      </c>
      <c r="CB384" t="str">
        <f t="shared" si="825"/>
        <v>NEGATIF</v>
      </c>
      <c r="CC384">
        <f t="shared" si="826"/>
        <v>25</v>
      </c>
      <c r="CD384">
        <f t="shared" si="827"/>
        <v>3</v>
      </c>
      <c r="CE384">
        <f t="shared" si="828"/>
        <v>35</v>
      </c>
      <c r="CG384">
        <f t="shared" si="829"/>
        <v>4.3412000142961906</v>
      </c>
      <c r="CH384">
        <f t="shared" si="830"/>
        <v>0.40902439795344159</v>
      </c>
      <c r="CI384">
        <f t="shared" si="831"/>
        <v>0.40906048509903159</v>
      </c>
    </row>
    <row r="385" spans="1:87">
      <c r="A385">
        <f t="shared" ref="A385:F385" si="862">A91</f>
        <v>-7.0027777777777782</v>
      </c>
      <c r="B385">
        <f t="shared" si="862"/>
        <v>111.315</v>
      </c>
      <c r="C385">
        <f t="shared" si="862"/>
        <v>7</v>
      </c>
      <c r="D385">
        <f t="shared" si="862"/>
        <v>2014</v>
      </c>
      <c r="E385">
        <f t="shared" si="862"/>
        <v>3</v>
      </c>
      <c r="F385">
        <f t="shared" si="862"/>
        <v>29</v>
      </c>
      <c r="G385">
        <f t="shared" si="763"/>
        <v>-0.12222152900771403</v>
      </c>
      <c r="H385">
        <f t="shared" ref="H385:J385" si="863">H91</f>
        <v>20</v>
      </c>
      <c r="I385">
        <f t="shared" si="863"/>
        <v>0</v>
      </c>
      <c r="J385">
        <f t="shared" si="863"/>
        <v>20</v>
      </c>
      <c r="L385">
        <f t="shared" ref="L385:M385" si="864">L91</f>
        <v>20</v>
      </c>
      <c r="M385">
        <f t="shared" si="864"/>
        <v>-13</v>
      </c>
      <c r="N385">
        <f t="shared" si="766"/>
        <v>2456746.041666667</v>
      </c>
      <c r="O385">
        <f t="shared" si="767"/>
        <v>7.9449039617955674E-4</v>
      </c>
      <c r="P385">
        <f t="shared" si="768"/>
        <v>2456746.0424611573</v>
      </c>
      <c r="Q385">
        <f t="shared" si="769"/>
        <v>0.14239678196187025</v>
      </c>
      <c r="R385">
        <f t="shared" si="770"/>
        <v>240.67971103316654</v>
      </c>
      <c r="S385">
        <f t="shared" si="771"/>
        <v>46.53445350844413</v>
      </c>
      <c r="T385">
        <f t="shared" si="772"/>
        <v>4.2006534002772797</v>
      </c>
      <c r="U385">
        <f t="shared" si="773"/>
        <v>0.81217942933857701</v>
      </c>
      <c r="V385">
        <f t="shared" si="774"/>
        <v>209.62540334270432</v>
      </c>
      <c r="W385">
        <f t="shared" si="775"/>
        <v>3.6586534841513174</v>
      </c>
      <c r="X385">
        <f t="shared" si="776"/>
        <v>6.8596537526582324</v>
      </c>
      <c r="Y385">
        <f t="shared" si="777"/>
        <v>0.11972354353067088</v>
      </c>
      <c r="Z385">
        <f t="shared" si="778"/>
        <v>83.674873684465638</v>
      </c>
      <c r="AA385">
        <f t="shared" si="779"/>
        <v>1.4604020469842842</v>
      </c>
      <c r="AB385">
        <f t="shared" si="780"/>
        <v>16431.844081514144</v>
      </c>
      <c r="AC385">
        <f t="shared" si="781"/>
        <v>58.00962242421091</v>
      </c>
      <c r="AD385">
        <f t="shared" si="782"/>
        <v>1948.5050229782848</v>
      </c>
      <c r="AE385">
        <f t="shared" si="783"/>
        <v>-609.21442183755437</v>
      </c>
      <c r="AF385">
        <f t="shared" si="784"/>
        <v>-310.80482185366276</v>
      </c>
      <c r="AG385">
        <f t="shared" si="785"/>
        <v>3913.3337919112541</v>
      </c>
      <c r="AH385">
        <f t="shared" si="786"/>
        <v>21431.673275136676</v>
      </c>
      <c r="AI385">
        <f t="shared" si="787"/>
        <v>5.9532425764268542</v>
      </c>
      <c r="AJ385">
        <f t="shared" si="788"/>
        <v>246.63295360959339</v>
      </c>
      <c r="AK385">
        <f t="shared" si="789"/>
        <v>4.3045570844058378</v>
      </c>
      <c r="AL385">
        <f t="shared" si="790"/>
        <v>246</v>
      </c>
      <c r="AM385">
        <f t="shared" si="791"/>
        <v>37</v>
      </c>
      <c r="AN385">
        <f t="shared" si="792"/>
        <v>58</v>
      </c>
      <c r="AP385">
        <f t="shared" si="793"/>
        <v>3.2530673933737382</v>
      </c>
      <c r="AQ385">
        <f t="shared" si="794"/>
        <v>5.6776736803641301E-2</v>
      </c>
      <c r="AR385" t="str">
        <f t="shared" si="795"/>
        <v>POSITIF</v>
      </c>
      <c r="AS385">
        <f t="shared" si="796"/>
        <v>3</v>
      </c>
      <c r="AT385">
        <f t="shared" si="797"/>
        <v>15</v>
      </c>
      <c r="AU385">
        <f t="shared" si="798"/>
        <v>11</v>
      </c>
      <c r="AV385">
        <f t="shared" si="799"/>
        <v>0.98787460797141069</v>
      </c>
      <c r="AW385" s="4">
        <f t="shared" si="800"/>
        <v>4.1161441998808779E-2</v>
      </c>
      <c r="AX385">
        <f t="shared" si="801"/>
        <v>1.7241664505949338E-2</v>
      </c>
      <c r="AY385">
        <f t="shared" si="802"/>
        <v>0.26917656874067447</v>
      </c>
      <c r="AZ385" s="4">
        <f t="shared" si="803"/>
        <v>1.121569036419477E-2</v>
      </c>
      <c r="BA385">
        <f t="shared" si="804"/>
        <v>369936.20958572405</v>
      </c>
      <c r="BB385" t="s">
        <v>191</v>
      </c>
      <c r="BC385">
        <f t="shared" si="805"/>
        <v>1.6702619335157601E-2</v>
      </c>
      <c r="BD385">
        <f t="shared" si="806"/>
        <v>209.62974070023282</v>
      </c>
      <c r="BE385">
        <f t="shared" si="807"/>
        <v>23.437439358039914</v>
      </c>
      <c r="BF385">
        <f t="shared" si="808"/>
        <v>-2.0676667472154637E-3</v>
      </c>
      <c r="BG385">
        <f t="shared" si="809"/>
        <v>23.435371691292698</v>
      </c>
      <c r="BH385" s="19">
        <f t="shared" si="810"/>
        <v>0.14239678196187025</v>
      </c>
      <c r="BI385">
        <f t="shared" si="811"/>
        <v>1.4570489490715166</v>
      </c>
      <c r="BJ385">
        <f t="shared" si="812"/>
        <v>8.8780489490715162</v>
      </c>
      <c r="BK385">
        <f t="shared" si="813"/>
        <v>244.520496919723</v>
      </c>
      <c r="BL385">
        <f t="shared" si="814"/>
        <v>4.2676877598618193</v>
      </c>
      <c r="BM385">
        <f t="shared" si="815"/>
        <v>248.65023731634972</v>
      </c>
      <c r="BN385">
        <f t="shared" si="816"/>
        <v>16.576682487756649</v>
      </c>
      <c r="BO385">
        <f t="shared" si="817"/>
        <v>16</v>
      </c>
      <c r="BP385">
        <f t="shared" si="818"/>
        <v>34</v>
      </c>
      <c r="BQ385">
        <f t="shared" si="819"/>
        <v>36</v>
      </c>
      <c r="BR385">
        <f t="shared" si="820"/>
        <v>-18.206428891360531</v>
      </c>
      <c r="BS385" t="str">
        <f t="shared" si="821"/>
        <v>NEGATIF</v>
      </c>
      <c r="BT385">
        <f t="shared" si="757"/>
        <v>-0.31776212918446228</v>
      </c>
      <c r="BU385">
        <f t="shared" si="758"/>
        <v>18</v>
      </c>
      <c r="BV385">
        <f t="shared" si="759"/>
        <v>-2173</v>
      </c>
      <c r="BW385">
        <f t="shared" si="760"/>
        <v>36</v>
      </c>
      <c r="BX385" t="str">
        <f t="shared" si="761"/>
        <v>NEGATIF</v>
      </c>
      <c r="BY385">
        <f t="shared" si="822"/>
        <v>-67.231028975299736</v>
      </c>
      <c r="BZ385">
        <f t="shared" si="823"/>
        <v>112.76897102470026</v>
      </c>
      <c r="CA385">
        <f t="shared" si="824"/>
        <v>-21.562205113081614</v>
      </c>
      <c r="CB385" t="str">
        <f t="shared" si="825"/>
        <v>NEGATIF</v>
      </c>
      <c r="CC385">
        <f t="shared" si="826"/>
        <v>21</v>
      </c>
      <c r="CD385">
        <f t="shared" si="827"/>
        <v>33</v>
      </c>
      <c r="CE385">
        <f t="shared" si="828"/>
        <v>43</v>
      </c>
      <c r="CG385">
        <f t="shared" si="829"/>
        <v>4.3397653270355718</v>
      </c>
      <c r="CH385">
        <f t="shared" si="830"/>
        <v>0.40902439744172969</v>
      </c>
      <c r="CI385">
        <f t="shared" si="831"/>
        <v>0.40906048503430259</v>
      </c>
    </row>
    <row r="386" spans="1:87">
      <c r="A386">
        <f t="shared" ref="A386:F386" si="865">A92</f>
        <v>-7.0027777777777782</v>
      </c>
      <c r="B386">
        <f t="shared" si="865"/>
        <v>111.315</v>
      </c>
      <c r="C386">
        <f t="shared" si="865"/>
        <v>7</v>
      </c>
      <c r="D386">
        <f t="shared" si="865"/>
        <v>2014</v>
      </c>
      <c r="E386">
        <f t="shared" si="865"/>
        <v>3</v>
      </c>
      <c r="F386">
        <f t="shared" si="865"/>
        <v>29</v>
      </c>
      <c r="G386">
        <f t="shared" si="763"/>
        <v>-0.12222152900771403</v>
      </c>
      <c r="H386">
        <f t="shared" ref="H386:J386" si="866">H92</f>
        <v>20</v>
      </c>
      <c r="I386">
        <f t="shared" si="866"/>
        <v>15</v>
      </c>
      <c r="J386">
        <f t="shared" si="866"/>
        <v>20.25</v>
      </c>
      <c r="L386">
        <f t="shared" ref="L386:M386" si="867">L92</f>
        <v>20</v>
      </c>
      <c r="M386">
        <f t="shared" si="867"/>
        <v>-13</v>
      </c>
      <c r="N386">
        <f t="shared" si="766"/>
        <v>2456746.0520833335</v>
      </c>
      <c r="O386">
        <f t="shared" si="767"/>
        <v>7.9449039617955674E-4</v>
      </c>
      <c r="P386">
        <f t="shared" si="768"/>
        <v>2456746.0528778238</v>
      </c>
      <c r="Q386">
        <f t="shared" si="769"/>
        <v>0.14239706715465633</v>
      </c>
      <c r="R386">
        <f t="shared" si="770"/>
        <v>240.67971103316654</v>
      </c>
      <c r="S386">
        <f t="shared" si="771"/>
        <v>46.670547177709523</v>
      </c>
      <c r="T386">
        <f t="shared" si="772"/>
        <v>4.2006534002772797</v>
      </c>
      <c r="U386">
        <f t="shared" si="773"/>
        <v>0.81455471195837825</v>
      </c>
      <c r="V386">
        <f t="shared" si="774"/>
        <v>209.62485173935869</v>
      </c>
      <c r="W386">
        <f t="shared" si="775"/>
        <v>3.6586438568567714</v>
      </c>
      <c r="X386">
        <f t="shared" si="776"/>
        <v>6.8699209122705724</v>
      </c>
      <c r="Y386">
        <f t="shared" si="777"/>
        <v>0.119902739270734</v>
      </c>
      <c r="Z386">
        <f t="shared" si="778"/>
        <v>83.68514035383123</v>
      </c>
      <c r="AA386">
        <f t="shared" si="779"/>
        <v>1.4605812341679274</v>
      </c>
      <c r="AB386">
        <f t="shared" si="780"/>
        <v>16799.018225843029</v>
      </c>
      <c r="AC386">
        <f t="shared" si="781"/>
        <v>56.869760226114941</v>
      </c>
      <c r="AD386">
        <f t="shared" si="782"/>
        <v>1920.3921350369474</v>
      </c>
      <c r="AE386">
        <f t="shared" si="783"/>
        <v>-606.36918872351043</v>
      </c>
      <c r="AF386">
        <f t="shared" si="784"/>
        <v>-311.85748600389712</v>
      </c>
      <c r="AG386">
        <f t="shared" si="785"/>
        <v>3906.7185756401718</v>
      </c>
      <c r="AH386">
        <f t="shared" si="786"/>
        <v>21764.772022018857</v>
      </c>
      <c r="AI386">
        <f t="shared" si="787"/>
        <v>6.0457700061163493</v>
      </c>
      <c r="AJ386">
        <f t="shared" si="788"/>
        <v>246.7254810392829</v>
      </c>
      <c r="AK386">
        <f t="shared" si="789"/>
        <v>4.3061719927023274</v>
      </c>
      <c r="AL386">
        <f t="shared" si="790"/>
        <v>246</v>
      </c>
      <c r="AM386">
        <f t="shared" si="791"/>
        <v>43</v>
      </c>
      <c r="AN386">
        <f t="shared" si="792"/>
        <v>31</v>
      </c>
      <c r="AP386">
        <f t="shared" si="793"/>
        <v>3.264563623329324</v>
      </c>
      <c r="AQ386">
        <f t="shared" si="794"/>
        <v>5.6977383867932677E-2</v>
      </c>
      <c r="AR386" t="str">
        <f t="shared" si="795"/>
        <v>POSITIF</v>
      </c>
      <c r="AS386">
        <f t="shared" si="796"/>
        <v>3</v>
      </c>
      <c r="AT386">
        <f t="shared" si="797"/>
        <v>15</v>
      </c>
      <c r="AU386">
        <f t="shared" si="798"/>
        <v>52</v>
      </c>
      <c r="AV386">
        <f t="shared" si="799"/>
        <v>0.98779629499773736</v>
      </c>
      <c r="AW386" s="4">
        <f t="shared" si="800"/>
        <v>4.1158178958239054E-2</v>
      </c>
      <c r="AX386">
        <f t="shared" si="801"/>
        <v>1.724029768671171E-2</v>
      </c>
      <c r="AY386">
        <f t="shared" si="802"/>
        <v>0.26915523193964724</v>
      </c>
      <c r="AZ386" s="4">
        <f t="shared" si="803"/>
        <v>1.1214801330818635E-2</v>
      </c>
      <c r="BA386">
        <f t="shared" si="804"/>
        <v>369965.5354032843</v>
      </c>
      <c r="BB386" t="s">
        <v>191</v>
      </c>
      <c r="BC386">
        <f t="shared" si="805"/>
        <v>1.6702619323179506E-2</v>
      </c>
      <c r="BD386">
        <f t="shared" si="806"/>
        <v>209.62918909852417</v>
      </c>
      <c r="BE386">
        <f t="shared" si="807"/>
        <v>23.437439354331218</v>
      </c>
      <c r="BF386">
        <f t="shared" si="808"/>
        <v>-2.0676923770014646E-3</v>
      </c>
      <c r="BG386">
        <f t="shared" si="809"/>
        <v>23.435371661954218</v>
      </c>
      <c r="BH386" s="19">
        <f t="shared" si="810"/>
        <v>0.14239706715465633</v>
      </c>
      <c r="BI386">
        <f t="shared" si="811"/>
        <v>1.7077334124284487</v>
      </c>
      <c r="BJ386">
        <f t="shared" si="812"/>
        <v>9.1287334124284492</v>
      </c>
      <c r="BK386">
        <f t="shared" si="813"/>
        <v>248.19689284159759</v>
      </c>
      <c r="BL386">
        <f t="shared" si="814"/>
        <v>4.3318529733054225</v>
      </c>
      <c r="BM386">
        <f t="shared" si="815"/>
        <v>248.73410834482914</v>
      </c>
      <c r="BN386">
        <f t="shared" si="816"/>
        <v>16.582273889655276</v>
      </c>
      <c r="BO386">
        <f t="shared" si="817"/>
        <v>16</v>
      </c>
      <c r="BP386">
        <f t="shared" si="818"/>
        <v>34</v>
      </c>
      <c r="BQ386">
        <f t="shared" si="819"/>
        <v>56</v>
      </c>
      <c r="BR386">
        <f t="shared" si="820"/>
        <v>-18.21040291216228</v>
      </c>
      <c r="BS386" t="str">
        <f t="shared" si="821"/>
        <v>NEGATIF</v>
      </c>
      <c r="BT386">
        <f t="shared" si="757"/>
        <v>-0.31783148893199553</v>
      </c>
      <c r="BU386">
        <f t="shared" si="758"/>
        <v>18</v>
      </c>
      <c r="BV386">
        <f t="shared" si="759"/>
        <v>-2173</v>
      </c>
      <c r="BW386">
        <f t="shared" si="760"/>
        <v>22</v>
      </c>
      <c r="BX386" t="str">
        <f t="shared" si="761"/>
        <v>NEGATIF</v>
      </c>
      <c r="BY386">
        <f t="shared" si="822"/>
        <v>-68.175909277525122</v>
      </c>
      <c r="BZ386">
        <f t="shared" si="823"/>
        <v>111.82409072247488</v>
      </c>
      <c r="CA386">
        <f t="shared" si="824"/>
        <v>-18.184854848272675</v>
      </c>
      <c r="CB386" t="str">
        <f t="shared" si="825"/>
        <v>NEGATIF</v>
      </c>
      <c r="CC386">
        <f t="shared" si="826"/>
        <v>18</v>
      </c>
      <c r="CD386">
        <f t="shared" si="827"/>
        <v>11</v>
      </c>
      <c r="CE386">
        <f t="shared" si="828"/>
        <v>5</v>
      </c>
      <c r="CG386">
        <f t="shared" si="829"/>
        <v>4.3412291526295714</v>
      </c>
      <c r="CH386">
        <f t="shared" si="830"/>
        <v>0.40902439692967663</v>
      </c>
      <c r="CI386">
        <f t="shared" si="831"/>
        <v>0.40906048496957365</v>
      </c>
    </row>
    <row r="387" spans="1:87">
      <c r="A387">
        <f t="shared" ref="A387:F387" si="868">A93</f>
        <v>-7.0027777777777782</v>
      </c>
      <c r="B387">
        <f t="shared" si="868"/>
        <v>111.315</v>
      </c>
      <c r="C387">
        <f t="shared" si="868"/>
        <v>7</v>
      </c>
      <c r="D387">
        <f t="shared" si="868"/>
        <v>2014</v>
      </c>
      <c r="E387">
        <f t="shared" si="868"/>
        <v>3</v>
      </c>
      <c r="F387">
        <f t="shared" si="868"/>
        <v>29</v>
      </c>
      <c r="G387">
        <f t="shared" si="763"/>
        <v>-0.12222152900771403</v>
      </c>
      <c r="H387">
        <f t="shared" ref="H387:J387" si="869">H93</f>
        <v>20</v>
      </c>
      <c r="I387">
        <f t="shared" si="869"/>
        <v>30</v>
      </c>
      <c r="J387">
        <f t="shared" si="869"/>
        <v>20.5</v>
      </c>
      <c r="L387">
        <f t="shared" ref="L387:M387" si="870">L93</f>
        <v>20</v>
      </c>
      <c r="M387">
        <f t="shared" si="870"/>
        <v>-13</v>
      </c>
      <c r="N387">
        <f t="shared" si="766"/>
        <v>2456746.0625</v>
      </c>
      <c r="O387">
        <f t="shared" si="767"/>
        <v>7.9449039617955674E-4</v>
      </c>
      <c r="P387">
        <f t="shared" si="768"/>
        <v>2456746.0632944903</v>
      </c>
      <c r="Q387">
        <f t="shared" si="769"/>
        <v>0.14239735234744241</v>
      </c>
      <c r="R387">
        <f t="shared" si="770"/>
        <v>240.67971103316654</v>
      </c>
      <c r="S387">
        <f t="shared" si="771"/>
        <v>46.806640846960363</v>
      </c>
      <c r="T387">
        <f t="shared" si="772"/>
        <v>4.2006534002772797</v>
      </c>
      <c r="U387">
        <f t="shared" si="773"/>
        <v>0.81692999457792559</v>
      </c>
      <c r="V387">
        <f t="shared" si="774"/>
        <v>209.62430013601301</v>
      </c>
      <c r="W387">
        <f t="shared" si="775"/>
        <v>3.6586342295622241</v>
      </c>
      <c r="X387">
        <f t="shared" si="776"/>
        <v>6.880188071882003</v>
      </c>
      <c r="Y387">
        <f t="shared" si="777"/>
        <v>0.12008193501078125</v>
      </c>
      <c r="Z387">
        <f t="shared" si="778"/>
        <v>83.695407023196822</v>
      </c>
      <c r="AA387">
        <f t="shared" si="779"/>
        <v>1.4607604213515706</v>
      </c>
      <c r="AB387">
        <f t="shared" si="780"/>
        <v>16835.872687472802</v>
      </c>
      <c r="AC387">
        <f t="shared" si="781"/>
        <v>55.723903179661555</v>
      </c>
      <c r="AD387">
        <f t="shared" si="782"/>
        <v>1891.4695263331882</v>
      </c>
      <c r="AE387">
        <f t="shared" si="783"/>
        <v>-603.46004212979756</v>
      </c>
      <c r="AF387">
        <f t="shared" si="784"/>
        <v>-312.91151477282131</v>
      </c>
      <c r="AG387">
        <f t="shared" si="785"/>
        <v>3900.0746940845866</v>
      </c>
      <c r="AH387">
        <f t="shared" si="786"/>
        <v>21766.769254167615</v>
      </c>
      <c r="AI387">
        <f t="shared" si="787"/>
        <v>6.0463247928243371</v>
      </c>
      <c r="AJ387">
        <f t="shared" si="788"/>
        <v>246.72603582599089</v>
      </c>
      <c r="AK387">
        <f t="shared" si="789"/>
        <v>4.3061816755570286</v>
      </c>
      <c r="AL387">
        <f t="shared" si="790"/>
        <v>246</v>
      </c>
      <c r="AM387">
        <f t="shared" si="791"/>
        <v>43</v>
      </c>
      <c r="AN387">
        <f t="shared" si="792"/>
        <v>33</v>
      </c>
      <c r="AP387">
        <f t="shared" si="793"/>
        <v>3.2657146094101366</v>
      </c>
      <c r="AQ387">
        <f t="shared" si="794"/>
        <v>5.6997472364687475E-2</v>
      </c>
      <c r="AR387" t="str">
        <f t="shared" si="795"/>
        <v>POSITIF</v>
      </c>
      <c r="AS387">
        <f t="shared" si="796"/>
        <v>3</v>
      </c>
      <c r="AT387">
        <f t="shared" si="797"/>
        <v>15</v>
      </c>
      <c r="AU387">
        <f t="shared" si="798"/>
        <v>56</v>
      </c>
      <c r="AV387">
        <f t="shared" si="799"/>
        <v>0.98771775366089731</v>
      </c>
      <c r="AW387" s="4">
        <f t="shared" si="800"/>
        <v>4.115490640253739E-2</v>
      </c>
      <c r="AX387">
        <f t="shared" si="801"/>
        <v>1.7238926881784935E-2</v>
      </c>
      <c r="AY387">
        <f t="shared" si="802"/>
        <v>0.26913383291935</v>
      </c>
      <c r="AZ387" s="4">
        <f t="shared" si="803"/>
        <v>1.1213909704972916E-2</v>
      </c>
      <c r="BA387">
        <f t="shared" si="804"/>
        <v>369994.95140676986</v>
      </c>
      <c r="BB387" t="s">
        <v>191</v>
      </c>
      <c r="BC387">
        <f t="shared" si="805"/>
        <v>1.6702619311201407E-2</v>
      </c>
      <c r="BD387">
        <f t="shared" si="806"/>
        <v>209.62863749681551</v>
      </c>
      <c r="BE387">
        <f t="shared" si="807"/>
        <v>23.437439350622522</v>
      </c>
      <c r="BF387">
        <f t="shared" si="808"/>
        <v>-2.0677180263366447E-3</v>
      </c>
      <c r="BG387">
        <f t="shared" si="809"/>
        <v>23.435371632596187</v>
      </c>
      <c r="BH387" s="19">
        <f t="shared" si="810"/>
        <v>0.14239735234744241</v>
      </c>
      <c r="BI387">
        <f t="shared" si="811"/>
        <v>1.9584178757698585</v>
      </c>
      <c r="BJ387">
        <f t="shared" si="812"/>
        <v>9.3794178757698585</v>
      </c>
      <c r="BK387">
        <f t="shared" si="813"/>
        <v>251.95665688657999</v>
      </c>
      <c r="BL387">
        <f t="shared" si="814"/>
        <v>4.3974732349884658</v>
      </c>
      <c r="BM387">
        <f t="shared" si="815"/>
        <v>248.73461124996783</v>
      </c>
      <c r="BN387">
        <f t="shared" si="816"/>
        <v>16.582307416664523</v>
      </c>
      <c r="BO387">
        <f t="shared" si="817"/>
        <v>16</v>
      </c>
      <c r="BP387">
        <f t="shared" si="818"/>
        <v>34</v>
      </c>
      <c r="BQ387">
        <f t="shared" si="819"/>
        <v>56</v>
      </c>
      <c r="BR387">
        <f t="shared" si="820"/>
        <v>-18.209359391459781</v>
      </c>
      <c r="BS387" t="str">
        <f t="shared" si="821"/>
        <v>NEGATIF</v>
      </c>
      <c r="BT387">
        <f t="shared" si="757"/>
        <v>-0.31781327605992421</v>
      </c>
      <c r="BU387">
        <f t="shared" si="758"/>
        <v>18</v>
      </c>
      <c r="BV387">
        <f t="shared" si="759"/>
        <v>-2173</v>
      </c>
      <c r="BW387">
        <f t="shared" si="760"/>
        <v>26</v>
      </c>
      <c r="BX387" t="str">
        <f t="shared" si="761"/>
        <v>NEGATIF</v>
      </c>
      <c r="BY387">
        <f t="shared" si="822"/>
        <v>-69.037508070055452</v>
      </c>
      <c r="BZ387">
        <f t="shared" si="823"/>
        <v>110.96249192994455</v>
      </c>
      <c r="CA387">
        <f t="shared" si="824"/>
        <v>-14.71032410720389</v>
      </c>
      <c r="CB387" t="str">
        <f t="shared" si="825"/>
        <v>NEGATIF</v>
      </c>
      <c r="CC387">
        <f t="shared" si="826"/>
        <v>14</v>
      </c>
      <c r="CD387">
        <f t="shared" si="827"/>
        <v>42</v>
      </c>
      <c r="CE387">
        <f t="shared" si="828"/>
        <v>37</v>
      </c>
      <c r="CG387">
        <f t="shared" si="829"/>
        <v>4.3412379299800667</v>
      </c>
      <c r="CH387">
        <f t="shared" si="830"/>
        <v>0.40902439641728233</v>
      </c>
      <c r="CI387">
        <f t="shared" si="831"/>
        <v>0.4090604849048447</v>
      </c>
    </row>
    <row r="388" spans="1:87">
      <c r="A388">
        <f t="shared" ref="A388:F388" si="871">A94</f>
        <v>-7.0027777777777782</v>
      </c>
      <c r="B388">
        <f t="shared" si="871"/>
        <v>111.315</v>
      </c>
      <c r="C388">
        <f t="shared" si="871"/>
        <v>7</v>
      </c>
      <c r="D388">
        <f t="shared" si="871"/>
        <v>2014</v>
      </c>
      <c r="E388">
        <f t="shared" si="871"/>
        <v>3</v>
      </c>
      <c r="F388">
        <f t="shared" si="871"/>
        <v>29</v>
      </c>
      <c r="G388">
        <f t="shared" si="763"/>
        <v>-0.12222152900771403</v>
      </c>
      <c r="H388">
        <f t="shared" ref="H388:J388" si="872">H94</f>
        <v>20</v>
      </c>
      <c r="I388">
        <f t="shared" si="872"/>
        <v>45</v>
      </c>
      <c r="J388">
        <f t="shared" si="872"/>
        <v>20.75</v>
      </c>
      <c r="L388">
        <f t="shared" ref="L388:M388" si="873">L94</f>
        <v>20</v>
      </c>
      <c r="M388">
        <f t="shared" si="873"/>
        <v>-13</v>
      </c>
      <c r="N388">
        <f t="shared" si="766"/>
        <v>2456746.072916667</v>
      </c>
      <c r="O388">
        <f t="shared" si="767"/>
        <v>7.9449039617955674E-4</v>
      </c>
      <c r="P388">
        <f t="shared" si="768"/>
        <v>2456746.0737111573</v>
      </c>
      <c r="Q388">
        <f t="shared" si="769"/>
        <v>0.14239763754024123</v>
      </c>
      <c r="R388">
        <f t="shared" si="770"/>
        <v>240.67971103316654</v>
      </c>
      <c r="S388">
        <f t="shared" si="771"/>
        <v>46.942734522308456</v>
      </c>
      <c r="T388">
        <f t="shared" si="772"/>
        <v>4.2006534002772797</v>
      </c>
      <c r="U388">
        <f t="shared" si="773"/>
        <v>0.81930527730389013</v>
      </c>
      <c r="V388">
        <f t="shared" si="774"/>
        <v>209.62374853264271</v>
      </c>
      <c r="W388">
        <f t="shared" si="775"/>
        <v>3.6586246022672473</v>
      </c>
      <c r="X388">
        <f t="shared" si="776"/>
        <v>6.8904552319536378</v>
      </c>
      <c r="Y388">
        <f t="shared" si="777"/>
        <v>0.12026113075886058</v>
      </c>
      <c r="Z388">
        <f t="shared" si="778"/>
        <v>83.705673693021708</v>
      </c>
      <c r="AA388">
        <f t="shared" si="779"/>
        <v>1.46093960854323</v>
      </c>
      <c r="AB388">
        <f t="shared" si="780"/>
        <v>16872.634026473021</v>
      </c>
      <c r="AC388">
        <f t="shared" si="781"/>
        <v>54.572172021958949</v>
      </c>
      <c r="AD388">
        <f t="shared" si="782"/>
        <v>1861.7493905432345</v>
      </c>
      <c r="AE388">
        <f t="shared" si="783"/>
        <v>-600.48728855645538</v>
      </c>
      <c r="AF388">
        <f t="shared" si="784"/>
        <v>-313.96688079310542</v>
      </c>
      <c r="AG388">
        <f t="shared" si="785"/>
        <v>3893.4021962432394</v>
      </c>
      <c r="AH388">
        <f t="shared" si="786"/>
        <v>21767.903615931893</v>
      </c>
      <c r="AI388">
        <f t="shared" si="787"/>
        <v>6.0466398933144143</v>
      </c>
      <c r="AJ388">
        <f t="shared" si="788"/>
        <v>246.72635092648096</v>
      </c>
      <c r="AK388">
        <f t="shared" si="789"/>
        <v>4.3061871750980547</v>
      </c>
      <c r="AL388">
        <f t="shared" si="790"/>
        <v>246</v>
      </c>
      <c r="AM388">
        <f t="shared" si="791"/>
        <v>43</v>
      </c>
      <c r="AN388">
        <f t="shared" si="792"/>
        <v>34</v>
      </c>
      <c r="AP388">
        <f t="shared" si="793"/>
        <v>3.2635926552574519</v>
      </c>
      <c r="AQ388">
        <f t="shared" si="794"/>
        <v>5.6960437278146765E-2</v>
      </c>
      <c r="AR388" t="str">
        <f t="shared" si="795"/>
        <v>POSITIF</v>
      </c>
      <c r="AS388">
        <f t="shared" si="796"/>
        <v>3</v>
      </c>
      <c r="AT388">
        <f t="shared" si="797"/>
        <v>15</v>
      </c>
      <c r="AU388">
        <f t="shared" si="798"/>
        <v>48</v>
      </c>
      <c r="AV388">
        <f t="shared" si="799"/>
        <v>0.9876389845956276</v>
      </c>
      <c r="AW388" s="4">
        <f t="shared" si="800"/>
        <v>4.1151624358151152E-2</v>
      </c>
      <c r="AX388">
        <f t="shared" si="801"/>
        <v>1.7237552102247259E-2</v>
      </c>
      <c r="AY388">
        <f t="shared" si="802"/>
        <v>0.26911237185271614</v>
      </c>
      <c r="AZ388" s="4">
        <f t="shared" si="803"/>
        <v>1.1213015493863172E-2</v>
      </c>
      <c r="BA388">
        <f t="shared" si="804"/>
        <v>370024.45740031946</v>
      </c>
      <c r="BB388" t="s">
        <v>191</v>
      </c>
      <c r="BC388">
        <f t="shared" si="805"/>
        <v>1.6702619299223311E-2</v>
      </c>
      <c r="BD388">
        <f t="shared" si="806"/>
        <v>209.62808589508225</v>
      </c>
      <c r="BE388">
        <f t="shared" si="807"/>
        <v>23.437439346913827</v>
      </c>
      <c r="BF388">
        <f t="shared" si="808"/>
        <v>-2.0677436952204185E-3</v>
      </c>
      <c r="BG388">
        <f t="shared" si="809"/>
        <v>23.435371603218606</v>
      </c>
      <c r="BH388" s="19">
        <f t="shared" si="810"/>
        <v>0.14239763754024123</v>
      </c>
      <c r="BI388">
        <f t="shared" si="811"/>
        <v>2.2091023503337057</v>
      </c>
      <c r="BJ388">
        <f t="shared" si="812"/>
        <v>9.630102350333706</v>
      </c>
      <c r="BK388">
        <f t="shared" si="813"/>
        <v>255.7166383718324</v>
      </c>
      <c r="BL388">
        <f t="shared" si="814"/>
        <v>4.463097291720147</v>
      </c>
      <c r="BM388">
        <f t="shared" si="815"/>
        <v>248.73489688317318</v>
      </c>
      <c r="BN388">
        <f t="shared" si="816"/>
        <v>16.58232645887821</v>
      </c>
      <c r="BO388">
        <f t="shared" si="817"/>
        <v>16</v>
      </c>
      <c r="BP388">
        <f t="shared" si="818"/>
        <v>34</v>
      </c>
      <c r="BQ388">
        <f t="shared" si="819"/>
        <v>56</v>
      </c>
      <c r="BR388">
        <f t="shared" si="820"/>
        <v>-18.211504123978862</v>
      </c>
      <c r="BS388" t="str">
        <f t="shared" si="821"/>
        <v>NEGATIF</v>
      </c>
      <c r="BT388">
        <f t="shared" si="757"/>
        <v>-0.31785070870395676</v>
      </c>
      <c r="BU388">
        <f t="shared" si="758"/>
        <v>18</v>
      </c>
      <c r="BV388">
        <f t="shared" si="759"/>
        <v>-2173</v>
      </c>
      <c r="BW388">
        <f t="shared" si="760"/>
        <v>18</v>
      </c>
      <c r="BX388" t="str">
        <f t="shared" si="761"/>
        <v>NEGATIF</v>
      </c>
      <c r="BY388">
        <f t="shared" si="822"/>
        <v>-69.796047064574978</v>
      </c>
      <c r="BZ388">
        <f t="shared" si="823"/>
        <v>110.20395293542502</v>
      </c>
      <c r="CA388">
        <f t="shared" si="824"/>
        <v>-11.216027819715663</v>
      </c>
      <c r="CB388" t="str">
        <f t="shared" si="825"/>
        <v>NEGATIF</v>
      </c>
      <c r="CC388">
        <f t="shared" si="826"/>
        <v>11</v>
      </c>
      <c r="CD388">
        <f t="shared" si="827"/>
        <v>12</v>
      </c>
      <c r="CE388">
        <f t="shared" si="828"/>
        <v>57</v>
      </c>
      <c r="CG388">
        <f t="shared" si="829"/>
        <v>4.3412429152199534</v>
      </c>
      <c r="CH388">
        <f t="shared" si="830"/>
        <v>0.40902439590454681</v>
      </c>
      <c r="CI388">
        <f t="shared" si="831"/>
        <v>0.40906048484011576</v>
      </c>
    </row>
    <row r="389" spans="1:87">
      <c r="A389">
        <f t="shared" ref="A389:F389" si="874">A95</f>
        <v>-7.0027777777777782</v>
      </c>
      <c r="B389">
        <f t="shared" si="874"/>
        <v>111.315</v>
      </c>
      <c r="C389">
        <f t="shared" si="874"/>
        <v>7</v>
      </c>
      <c r="D389">
        <f t="shared" si="874"/>
        <v>2014</v>
      </c>
      <c r="E389">
        <f t="shared" si="874"/>
        <v>3</v>
      </c>
      <c r="F389">
        <f t="shared" si="874"/>
        <v>29</v>
      </c>
      <c r="G389">
        <f t="shared" si="763"/>
        <v>-0.12222152900771403</v>
      </c>
      <c r="H389">
        <f t="shared" ref="H389:J389" si="875">H95</f>
        <v>21</v>
      </c>
      <c r="I389">
        <f t="shared" si="875"/>
        <v>0</v>
      </c>
      <c r="J389">
        <f t="shared" si="875"/>
        <v>21</v>
      </c>
      <c r="L389">
        <f t="shared" ref="L389:M389" si="876">L95</f>
        <v>20</v>
      </c>
      <c r="M389">
        <f t="shared" si="876"/>
        <v>-13</v>
      </c>
      <c r="N389">
        <f t="shared" si="766"/>
        <v>2456746.0833333335</v>
      </c>
      <c r="O389">
        <f t="shared" si="767"/>
        <v>7.9449039617955674E-4</v>
      </c>
      <c r="P389">
        <f t="shared" si="768"/>
        <v>2456746.0841278238</v>
      </c>
      <c r="Q389">
        <f t="shared" si="769"/>
        <v>0.14239792273302732</v>
      </c>
      <c r="R389">
        <f t="shared" si="770"/>
        <v>240.67971103316654</v>
      </c>
      <c r="S389">
        <f t="shared" si="771"/>
        <v>47.078828191559296</v>
      </c>
      <c r="T389">
        <f t="shared" si="772"/>
        <v>4.2006534002772797</v>
      </c>
      <c r="U389">
        <f t="shared" si="773"/>
        <v>0.82168055992343736</v>
      </c>
      <c r="V389">
        <f t="shared" si="774"/>
        <v>209.62319692929708</v>
      </c>
      <c r="W389">
        <f t="shared" si="775"/>
        <v>3.6586149749727013</v>
      </c>
      <c r="X389">
        <f t="shared" si="776"/>
        <v>6.9007223915650684</v>
      </c>
      <c r="Y389">
        <f t="shared" si="777"/>
        <v>0.12044032649890782</v>
      </c>
      <c r="Z389">
        <f t="shared" si="778"/>
        <v>83.7159403623873</v>
      </c>
      <c r="AA389">
        <f t="shared" si="779"/>
        <v>1.4611187957268732</v>
      </c>
      <c r="AB389">
        <f t="shared" si="780"/>
        <v>16909.302032143543</v>
      </c>
      <c r="AC389">
        <f t="shared" si="781"/>
        <v>53.414688264428364</v>
      </c>
      <c r="AD389">
        <f t="shared" si="782"/>
        <v>1831.244261631864</v>
      </c>
      <c r="AE389">
        <f t="shared" si="783"/>
        <v>-597.45124160831381</v>
      </c>
      <c r="AF389">
        <f t="shared" si="784"/>
        <v>-315.02355652052313</v>
      </c>
      <c r="AG389">
        <f t="shared" si="785"/>
        <v>3886.7011322265694</v>
      </c>
      <c r="AH389">
        <f t="shared" si="786"/>
        <v>21768.187316137566</v>
      </c>
      <c r="AI389">
        <f t="shared" si="787"/>
        <v>6.0467186989271013</v>
      </c>
      <c r="AJ389">
        <f t="shared" si="788"/>
        <v>246.72642973209364</v>
      </c>
      <c r="AK389">
        <f t="shared" si="789"/>
        <v>4.3061885505154649</v>
      </c>
      <c r="AL389">
        <f t="shared" si="790"/>
        <v>246</v>
      </c>
      <c r="AM389">
        <f t="shared" si="791"/>
        <v>43</v>
      </c>
      <c r="AN389">
        <f t="shared" si="792"/>
        <v>35</v>
      </c>
      <c r="AP389">
        <f t="shared" si="793"/>
        <v>3.2597502100263744</v>
      </c>
      <c r="AQ389">
        <f t="shared" si="794"/>
        <v>5.6893373957536908E-2</v>
      </c>
      <c r="AR389" t="str">
        <f t="shared" si="795"/>
        <v>POSITIF</v>
      </c>
      <c r="AS389">
        <f t="shared" si="796"/>
        <v>3</v>
      </c>
      <c r="AT389">
        <f t="shared" si="797"/>
        <v>15</v>
      </c>
      <c r="AU389">
        <f t="shared" si="798"/>
        <v>35</v>
      </c>
      <c r="AV389">
        <f t="shared" si="799"/>
        <v>0.98755998844855308</v>
      </c>
      <c r="AW389" s="4">
        <f t="shared" si="800"/>
        <v>4.1148332852023045E-2</v>
      </c>
      <c r="AX389">
        <f t="shared" si="801"/>
        <v>1.7236173359384419E-2</v>
      </c>
      <c r="AY389">
        <f t="shared" si="802"/>
        <v>0.26909084891591806</v>
      </c>
      <c r="AZ389" s="4">
        <f t="shared" si="803"/>
        <v>1.1212118704829918E-2</v>
      </c>
      <c r="BA389">
        <f t="shared" si="804"/>
        <v>370054.0531836038</v>
      </c>
      <c r="BB389" t="s">
        <v>191</v>
      </c>
      <c r="BC389">
        <f t="shared" si="805"/>
        <v>1.6702619287245212E-2</v>
      </c>
      <c r="BD389">
        <f t="shared" si="806"/>
        <v>209.6275342933736</v>
      </c>
      <c r="BE389">
        <f t="shared" si="807"/>
        <v>23.437439343205131</v>
      </c>
      <c r="BF389">
        <f t="shared" si="808"/>
        <v>-2.0677693836487522E-3</v>
      </c>
      <c r="BG389">
        <f t="shared" si="809"/>
        <v>23.435371573821481</v>
      </c>
      <c r="BH389" s="19">
        <f t="shared" si="810"/>
        <v>0.14239792273302732</v>
      </c>
      <c r="BI389">
        <f t="shared" si="811"/>
        <v>2.4597868136751155</v>
      </c>
      <c r="BJ389">
        <f t="shared" si="812"/>
        <v>9.8807868136751154</v>
      </c>
      <c r="BK389">
        <f t="shared" si="813"/>
        <v>259.47683388667525</v>
      </c>
      <c r="BL389">
        <f t="shared" si="814"/>
        <v>4.5287250839728781</v>
      </c>
      <c r="BM389">
        <f t="shared" si="815"/>
        <v>248.73496831845148</v>
      </c>
      <c r="BN389">
        <f t="shared" si="816"/>
        <v>16.582331221230099</v>
      </c>
      <c r="BO389">
        <f t="shared" si="817"/>
        <v>16</v>
      </c>
      <c r="BP389">
        <f t="shared" si="818"/>
        <v>34</v>
      </c>
      <c r="BQ389">
        <f t="shared" si="819"/>
        <v>56</v>
      </c>
      <c r="BR389">
        <f t="shared" si="820"/>
        <v>-18.215306612725126</v>
      </c>
      <c r="BS389" t="str">
        <f t="shared" si="821"/>
        <v>NEGATIF</v>
      </c>
      <c r="BT389">
        <f t="shared" si="757"/>
        <v>-0.31791707465234909</v>
      </c>
      <c r="BU389">
        <f t="shared" si="758"/>
        <v>18</v>
      </c>
      <c r="BV389">
        <f t="shared" si="759"/>
        <v>-2173</v>
      </c>
      <c r="BW389">
        <f t="shared" si="760"/>
        <v>4</v>
      </c>
      <c r="BX389" t="str">
        <f t="shared" si="761"/>
        <v>NEGATIF</v>
      </c>
      <c r="BY389">
        <f t="shared" si="822"/>
        <v>-70.46231478012551</v>
      </c>
      <c r="BZ389">
        <f t="shared" si="823"/>
        <v>109.53768521987449</v>
      </c>
      <c r="CA389">
        <f t="shared" si="824"/>
        <v>-7.7052457588937386</v>
      </c>
      <c r="CB389" t="str">
        <f t="shared" si="825"/>
        <v>NEGATIF</v>
      </c>
      <c r="CC389">
        <f t="shared" si="826"/>
        <v>7</v>
      </c>
      <c r="CD389">
        <f t="shared" si="827"/>
        <v>42</v>
      </c>
      <c r="CE389">
        <f t="shared" si="828"/>
        <v>18</v>
      </c>
      <c r="CG389">
        <f t="shared" si="829"/>
        <v>4.3412441620007618</v>
      </c>
      <c r="CH389">
        <f t="shared" si="830"/>
        <v>0.40902439539147017</v>
      </c>
      <c r="CI389">
        <f t="shared" si="831"/>
        <v>0.40906048477538681</v>
      </c>
    </row>
    <row r="390" spans="1:87">
      <c r="A390">
        <f t="shared" ref="A390:F390" si="877">A96</f>
        <v>-7.0027777777777782</v>
      </c>
      <c r="B390">
        <f t="shared" si="877"/>
        <v>111.315</v>
      </c>
      <c r="C390">
        <f t="shared" si="877"/>
        <v>7</v>
      </c>
      <c r="D390">
        <f t="shared" si="877"/>
        <v>2014</v>
      </c>
      <c r="E390">
        <f t="shared" si="877"/>
        <v>3</v>
      </c>
      <c r="F390">
        <f t="shared" si="877"/>
        <v>29</v>
      </c>
      <c r="G390">
        <f t="shared" si="763"/>
        <v>-0.12222152900771403</v>
      </c>
      <c r="H390">
        <f t="shared" ref="H390:J390" si="878">H96</f>
        <v>21</v>
      </c>
      <c r="I390">
        <f t="shared" si="878"/>
        <v>15</v>
      </c>
      <c r="J390">
        <f t="shared" si="878"/>
        <v>21.25</v>
      </c>
      <c r="L390">
        <f t="shared" ref="L390:M390" si="879">L96</f>
        <v>20</v>
      </c>
      <c r="M390">
        <f t="shared" si="879"/>
        <v>-13</v>
      </c>
      <c r="N390">
        <f t="shared" si="766"/>
        <v>2456746.09375</v>
      </c>
      <c r="O390">
        <f t="shared" si="767"/>
        <v>7.9449039617955674E-4</v>
      </c>
      <c r="P390">
        <f t="shared" si="768"/>
        <v>2456746.0945444903</v>
      </c>
      <c r="Q390">
        <f t="shared" si="769"/>
        <v>0.14239820792581337</v>
      </c>
      <c r="R390">
        <f t="shared" si="770"/>
        <v>240.67971103316654</v>
      </c>
      <c r="S390">
        <f t="shared" si="771"/>
        <v>47.214921860810136</v>
      </c>
      <c r="T390">
        <f t="shared" si="772"/>
        <v>4.2006534002772797</v>
      </c>
      <c r="U390">
        <f t="shared" si="773"/>
        <v>0.8240558425429847</v>
      </c>
      <c r="V390">
        <f t="shared" si="774"/>
        <v>209.62264532595145</v>
      </c>
      <c r="W390">
        <f t="shared" si="775"/>
        <v>3.6586053476781548</v>
      </c>
      <c r="X390">
        <f t="shared" si="776"/>
        <v>6.9109895511764989</v>
      </c>
      <c r="Y390">
        <f t="shared" si="777"/>
        <v>0.12061952223895506</v>
      </c>
      <c r="Z390">
        <f t="shared" si="778"/>
        <v>83.726207031751983</v>
      </c>
      <c r="AA390">
        <f t="shared" si="779"/>
        <v>1.4612979829105006</v>
      </c>
      <c r="AB390">
        <f t="shared" si="780"/>
        <v>16945.876499253838</v>
      </c>
      <c r="AC390">
        <f t="shared" si="781"/>
        <v>52.251573870153216</v>
      </c>
      <c r="AD390">
        <f t="shared" si="782"/>
        <v>1799.967000572507</v>
      </c>
      <c r="AE390">
        <f t="shared" si="783"/>
        <v>-594.3522211642794</v>
      </c>
      <c r="AF390">
        <f t="shared" si="784"/>
        <v>-316.08151451847959</v>
      </c>
      <c r="AG390">
        <f t="shared" si="785"/>
        <v>3879.9715514619584</v>
      </c>
      <c r="AH390">
        <f t="shared" si="786"/>
        <v>21767.632889475695</v>
      </c>
      <c r="AI390">
        <f t="shared" si="787"/>
        <v>6.0465646915210263</v>
      </c>
      <c r="AJ390">
        <f t="shared" si="788"/>
        <v>246.72627572468755</v>
      </c>
      <c r="AK390">
        <f t="shared" si="789"/>
        <v>4.3061858625791567</v>
      </c>
      <c r="AL390">
        <f t="shared" si="790"/>
        <v>246</v>
      </c>
      <c r="AM390">
        <f t="shared" si="791"/>
        <v>43</v>
      </c>
      <c r="AN390">
        <f t="shared" si="792"/>
        <v>34</v>
      </c>
      <c r="AP390">
        <f t="shared" si="793"/>
        <v>3.2556850819730134</v>
      </c>
      <c r="AQ390">
        <f t="shared" si="794"/>
        <v>5.6822424088490572E-2</v>
      </c>
      <c r="AR390" t="str">
        <f t="shared" si="795"/>
        <v>POSITIF</v>
      </c>
      <c r="AS390">
        <f t="shared" si="796"/>
        <v>3</v>
      </c>
      <c r="AT390">
        <f t="shared" si="797"/>
        <v>15</v>
      </c>
      <c r="AU390">
        <f t="shared" si="798"/>
        <v>20</v>
      </c>
      <c r="AV390">
        <f t="shared" si="799"/>
        <v>0.98748076585699562</v>
      </c>
      <c r="AW390" s="4">
        <f t="shared" si="800"/>
        <v>4.1145031910708153E-2</v>
      </c>
      <c r="AX390">
        <f t="shared" si="801"/>
        <v>1.723479066431978E-2</v>
      </c>
      <c r="AY390">
        <f t="shared" si="802"/>
        <v>0.26906926428259387</v>
      </c>
      <c r="AZ390" s="4">
        <f t="shared" si="803"/>
        <v>1.1211219345108077E-2</v>
      </c>
      <c r="BA390">
        <f t="shared" si="804"/>
        <v>370083.73855976231</v>
      </c>
      <c r="BB390" t="s">
        <v>191</v>
      </c>
      <c r="BC390">
        <f t="shared" si="805"/>
        <v>1.6702619275267117E-2</v>
      </c>
      <c r="BD390">
        <f t="shared" si="806"/>
        <v>209.62698269166501</v>
      </c>
      <c r="BE390">
        <f t="shared" si="807"/>
        <v>23.437439339496436</v>
      </c>
      <c r="BF390">
        <f t="shared" si="808"/>
        <v>-2.067795091621057E-3</v>
      </c>
      <c r="BG390">
        <f t="shared" si="809"/>
        <v>23.435371544404816</v>
      </c>
      <c r="BH390" s="19">
        <f t="shared" si="810"/>
        <v>0.14239820792581337</v>
      </c>
      <c r="BI390">
        <f t="shared" si="811"/>
        <v>2.7104712770320476</v>
      </c>
      <c r="BJ390">
        <f t="shared" si="812"/>
        <v>10.131471277032048</v>
      </c>
      <c r="BK390">
        <f t="shared" si="813"/>
        <v>263.23724044347085</v>
      </c>
      <c r="BL390">
        <f t="shared" si="814"/>
        <v>4.5943565596025442</v>
      </c>
      <c r="BM390">
        <f t="shared" si="815"/>
        <v>248.73482871200986</v>
      </c>
      <c r="BN390">
        <f t="shared" si="816"/>
        <v>16.582321914133992</v>
      </c>
      <c r="BO390">
        <f t="shared" si="817"/>
        <v>16</v>
      </c>
      <c r="BP390">
        <f t="shared" si="818"/>
        <v>34</v>
      </c>
      <c r="BQ390">
        <f t="shared" si="819"/>
        <v>56</v>
      </c>
      <c r="BR390">
        <f t="shared" si="820"/>
        <v>-18.21929025961574</v>
      </c>
      <c r="BS390" t="str">
        <f t="shared" si="821"/>
        <v>NEGATIF</v>
      </c>
      <c r="BT390">
        <f t="shared" si="757"/>
        <v>-0.31798660240682713</v>
      </c>
      <c r="BU390">
        <f t="shared" si="758"/>
        <v>18</v>
      </c>
      <c r="BV390">
        <f t="shared" si="759"/>
        <v>-2174</v>
      </c>
      <c r="BW390">
        <f t="shared" si="760"/>
        <v>50</v>
      </c>
      <c r="BX390" t="str">
        <f t="shared" si="761"/>
        <v>NEGATIF</v>
      </c>
      <c r="BY390">
        <f t="shared" si="822"/>
        <v>-71.045099121126682</v>
      </c>
      <c r="BZ390">
        <f t="shared" si="823"/>
        <v>108.95490087887332</v>
      </c>
      <c r="CA390">
        <f t="shared" si="824"/>
        <v>-4.1807118996398893</v>
      </c>
      <c r="CB390" t="str">
        <f t="shared" si="825"/>
        <v>NEGATIF</v>
      </c>
      <c r="CC390">
        <f t="shared" si="826"/>
        <v>4</v>
      </c>
      <c r="CD390">
        <f t="shared" si="827"/>
        <v>10</v>
      </c>
      <c r="CE390">
        <f t="shared" si="828"/>
        <v>50</v>
      </c>
      <c r="CG390">
        <f t="shared" si="829"/>
        <v>4.3412417254086986</v>
      </c>
      <c r="CH390">
        <f t="shared" si="830"/>
        <v>0.40902439487805253</v>
      </c>
      <c r="CI390">
        <f t="shared" si="831"/>
        <v>0.40906048471065787</v>
      </c>
    </row>
    <row r="391" spans="1:87">
      <c r="A391">
        <f t="shared" ref="A391:F391" si="880">A97</f>
        <v>-7.0027777777777782</v>
      </c>
      <c r="B391">
        <f t="shared" si="880"/>
        <v>111.315</v>
      </c>
      <c r="C391">
        <f t="shared" si="880"/>
        <v>7</v>
      </c>
      <c r="D391">
        <f t="shared" si="880"/>
        <v>2014</v>
      </c>
      <c r="E391">
        <f t="shared" si="880"/>
        <v>3</v>
      </c>
      <c r="F391">
        <f t="shared" si="880"/>
        <v>29</v>
      </c>
      <c r="G391">
        <f t="shared" si="763"/>
        <v>-0.12222152900771403</v>
      </c>
      <c r="H391">
        <f t="shared" ref="H391:J391" si="881">H97</f>
        <v>21</v>
      </c>
      <c r="I391">
        <f t="shared" si="881"/>
        <v>30</v>
      </c>
      <c r="J391">
        <f t="shared" si="881"/>
        <v>21.5</v>
      </c>
      <c r="L391">
        <f t="shared" ref="L391:M391" si="882">L97</f>
        <v>20</v>
      </c>
      <c r="M391">
        <f t="shared" si="882"/>
        <v>-13</v>
      </c>
      <c r="N391">
        <f t="shared" si="766"/>
        <v>2456746.104166667</v>
      </c>
      <c r="O391">
        <f t="shared" si="767"/>
        <v>7.9449039617955674E-4</v>
      </c>
      <c r="P391">
        <f t="shared" si="768"/>
        <v>2456746.1049611573</v>
      </c>
      <c r="Q391">
        <f t="shared" si="769"/>
        <v>0.14239849311861219</v>
      </c>
      <c r="R391">
        <f t="shared" si="770"/>
        <v>240.67971103316654</v>
      </c>
      <c r="S391">
        <f t="shared" si="771"/>
        <v>47.351015536158229</v>
      </c>
      <c r="T391">
        <f t="shared" si="772"/>
        <v>4.2006534002772797</v>
      </c>
      <c r="U391">
        <f t="shared" si="773"/>
        <v>0.82643112526894924</v>
      </c>
      <c r="V391">
        <f t="shared" si="774"/>
        <v>209.62209372258116</v>
      </c>
      <c r="W391">
        <f t="shared" si="775"/>
        <v>3.658595720383178</v>
      </c>
      <c r="X391">
        <f t="shared" si="776"/>
        <v>6.9212567112472243</v>
      </c>
      <c r="Y391">
        <f t="shared" si="777"/>
        <v>0.12079871798701851</v>
      </c>
      <c r="Z391">
        <f t="shared" si="778"/>
        <v>83.73647370157687</v>
      </c>
      <c r="AA391">
        <f t="shared" si="779"/>
        <v>1.4614771701021601</v>
      </c>
      <c r="AB391">
        <f t="shared" si="780"/>
        <v>16982.357223084349</v>
      </c>
      <c r="AC391">
        <f t="shared" si="781"/>
        <v>51.082951394857155</v>
      </c>
      <c r="AD391">
        <f t="shared" si="782"/>
        <v>1767.9307937675237</v>
      </c>
      <c r="AE391">
        <f t="shared" si="783"/>
        <v>-591.19055372879563</v>
      </c>
      <c r="AF391">
        <f t="shared" si="784"/>
        <v>-317.140727317131</v>
      </c>
      <c r="AG391">
        <f t="shared" si="785"/>
        <v>3873.2135035844944</v>
      </c>
      <c r="AH391">
        <f t="shared" si="786"/>
        <v>21766.253190785294</v>
      </c>
      <c r="AI391">
        <f t="shared" si="787"/>
        <v>6.0461814418848041</v>
      </c>
      <c r="AJ391">
        <f t="shared" si="788"/>
        <v>246.72589247505135</v>
      </c>
      <c r="AK391">
        <f t="shared" si="789"/>
        <v>4.3061791736111479</v>
      </c>
      <c r="AL391">
        <f t="shared" si="790"/>
        <v>246</v>
      </c>
      <c r="AM391">
        <f t="shared" si="791"/>
        <v>43</v>
      </c>
      <c r="AN391">
        <f t="shared" si="792"/>
        <v>33</v>
      </c>
      <c r="AP391">
        <f t="shared" si="793"/>
        <v>3.2523546696659622</v>
      </c>
      <c r="AQ391">
        <f t="shared" si="794"/>
        <v>5.6764297428283587E-2</v>
      </c>
      <c r="AR391" t="str">
        <f t="shared" si="795"/>
        <v>POSITIF</v>
      </c>
      <c r="AS391">
        <f t="shared" si="796"/>
        <v>3</v>
      </c>
      <c r="AT391">
        <f t="shared" si="797"/>
        <v>15</v>
      </c>
      <c r="AU391">
        <f t="shared" si="798"/>
        <v>8</v>
      </c>
      <c r="AV391">
        <f t="shared" si="799"/>
        <v>0.98740131745950732</v>
      </c>
      <c r="AW391" s="4">
        <f t="shared" si="800"/>
        <v>4.1141721560812805E-2</v>
      </c>
      <c r="AX391">
        <f t="shared" si="801"/>
        <v>1.7233404028198174E-2</v>
      </c>
      <c r="AY391">
        <f t="shared" si="802"/>
        <v>0.26904761812671629</v>
      </c>
      <c r="AZ391" s="4">
        <f t="shared" si="803"/>
        <v>1.1210317421946512E-2</v>
      </c>
      <c r="BA391">
        <f t="shared" si="804"/>
        <v>370113.51333145727</v>
      </c>
      <c r="BB391" t="s">
        <v>191</v>
      </c>
      <c r="BC391">
        <f t="shared" si="805"/>
        <v>1.6702619263289017E-2</v>
      </c>
      <c r="BD391">
        <f t="shared" si="806"/>
        <v>209.62643108993169</v>
      </c>
      <c r="BE391">
        <f t="shared" si="807"/>
        <v>23.43743933578774</v>
      </c>
      <c r="BF391">
        <f t="shared" si="808"/>
        <v>-2.0678208191367412E-3</v>
      </c>
      <c r="BG391">
        <f t="shared" si="809"/>
        <v>23.435371514968605</v>
      </c>
      <c r="BH391" s="19">
        <f t="shared" si="810"/>
        <v>0.14239849311861219</v>
      </c>
      <c r="BI391">
        <f t="shared" si="811"/>
        <v>2.9611557515958946</v>
      </c>
      <c r="BJ391">
        <f t="shared" si="812"/>
        <v>10.382155751595896</v>
      </c>
      <c r="BK391">
        <f t="shared" si="813"/>
        <v>266.99785497312899</v>
      </c>
      <c r="BL391">
        <f t="shared" si="814"/>
        <v>4.6599916650434174</v>
      </c>
      <c r="BM391">
        <f t="shared" si="815"/>
        <v>248.73448130080942</v>
      </c>
      <c r="BN391">
        <f t="shared" si="816"/>
        <v>16.582298753387295</v>
      </c>
      <c r="BO391">
        <f t="shared" si="817"/>
        <v>16</v>
      </c>
      <c r="BP391">
        <f t="shared" si="818"/>
        <v>34</v>
      </c>
      <c r="BQ391">
        <f t="shared" si="819"/>
        <v>56</v>
      </c>
      <c r="BR391">
        <f t="shared" si="820"/>
        <v>-18.222511445714371</v>
      </c>
      <c r="BS391" t="str">
        <f t="shared" si="821"/>
        <v>NEGATIF</v>
      </c>
      <c r="BT391">
        <f t="shared" si="757"/>
        <v>-0.31804282271006773</v>
      </c>
      <c r="BU391">
        <f t="shared" si="758"/>
        <v>18</v>
      </c>
      <c r="BV391">
        <f t="shared" si="759"/>
        <v>-2174</v>
      </c>
      <c r="BW391">
        <f t="shared" si="760"/>
        <v>38</v>
      </c>
      <c r="BX391" t="str">
        <f t="shared" si="761"/>
        <v>NEGATIF</v>
      </c>
      <c r="BY391">
        <f t="shared" si="822"/>
        <v>-71.550998111208401</v>
      </c>
      <c r="BZ391">
        <f t="shared" si="823"/>
        <v>108.4490018887916</v>
      </c>
      <c r="CA391">
        <f t="shared" si="824"/>
        <v>-0.64465409567318011</v>
      </c>
      <c r="CB391" t="str">
        <f t="shared" si="825"/>
        <v>NEGATIF</v>
      </c>
      <c r="CC391">
        <f t="shared" si="826"/>
        <v>0</v>
      </c>
      <c r="CD391">
        <f t="shared" si="827"/>
        <v>38</v>
      </c>
      <c r="CE391">
        <f t="shared" si="828"/>
        <v>40</v>
      </c>
      <c r="CG391">
        <f t="shared" si="829"/>
        <v>4.3412356619393924</v>
      </c>
      <c r="CH391">
        <f t="shared" si="830"/>
        <v>0.40902439436429372</v>
      </c>
      <c r="CI391">
        <f t="shared" si="831"/>
        <v>0.40906048464592892</v>
      </c>
    </row>
    <row r="392" spans="1:87">
      <c r="A392">
        <f t="shared" ref="A392:F392" si="883">A98</f>
        <v>-7.0027777777777782</v>
      </c>
      <c r="B392">
        <f t="shared" si="883"/>
        <v>111.315</v>
      </c>
      <c r="C392">
        <f t="shared" si="883"/>
        <v>7</v>
      </c>
      <c r="D392">
        <f t="shared" si="883"/>
        <v>2014</v>
      </c>
      <c r="E392">
        <f t="shared" si="883"/>
        <v>3</v>
      </c>
      <c r="F392">
        <f t="shared" si="883"/>
        <v>29</v>
      </c>
      <c r="G392">
        <f t="shared" si="763"/>
        <v>-0.12222152900771403</v>
      </c>
      <c r="H392">
        <f t="shared" ref="H392:J392" si="884">H98</f>
        <v>21</v>
      </c>
      <c r="I392">
        <f t="shared" si="884"/>
        <v>45</v>
      </c>
      <c r="J392">
        <f t="shared" si="884"/>
        <v>21.75</v>
      </c>
      <c r="L392">
        <f t="shared" ref="L392:M392" si="885">L98</f>
        <v>20</v>
      </c>
      <c r="M392">
        <f t="shared" si="885"/>
        <v>-13</v>
      </c>
      <c r="N392">
        <f t="shared" si="766"/>
        <v>2456746.1145833335</v>
      </c>
      <c r="O392">
        <f t="shared" si="767"/>
        <v>7.9449039617955674E-4</v>
      </c>
      <c r="P392">
        <f t="shared" si="768"/>
        <v>2456746.1153778238</v>
      </c>
      <c r="Q392">
        <f t="shared" si="769"/>
        <v>0.14239877831139827</v>
      </c>
      <c r="R392">
        <f t="shared" si="770"/>
        <v>240.67971103316654</v>
      </c>
      <c r="S392">
        <f t="shared" si="771"/>
        <v>47.48710920540907</v>
      </c>
      <c r="T392">
        <f t="shared" si="772"/>
        <v>4.2006534002772797</v>
      </c>
      <c r="U392">
        <f t="shared" si="773"/>
        <v>0.82880640788849658</v>
      </c>
      <c r="V392">
        <f t="shared" si="774"/>
        <v>209.62154211923553</v>
      </c>
      <c r="W392">
        <f t="shared" si="775"/>
        <v>3.658586093088632</v>
      </c>
      <c r="X392">
        <f t="shared" si="776"/>
        <v>6.9315238708595643</v>
      </c>
      <c r="Y392">
        <f t="shared" si="777"/>
        <v>0.12097791372708164</v>
      </c>
      <c r="Z392">
        <f t="shared" si="778"/>
        <v>83.746740370942462</v>
      </c>
      <c r="AA392">
        <f t="shared" si="779"/>
        <v>1.4616563572858032</v>
      </c>
      <c r="AB392">
        <f t="shared" si="780"/>
        <v>17018.743994543303</v>
      </c>
      <c r="AC392">
        <f t="shared" si="781"/>
        <v>49.908944131739652</v>
      </c>
      <c r="AD392">
        <f t="shared" si="782"/>
        <v>1735.1491519368726</v>
      </c>
      <c r="AE392">
        <f t="shared" si="783"/>
        <v>-587.96657283606316</v>
      </c>
      <c r="AF392">
        <f t="shared" si="784"/>
        <v>-318.20116727150725</v>
      </c>
      <c r="AG392">
        <f t="shared" si="785"/>
        <v>3866.4270393503953</v>
      </c>
      <c r="AH392">
        <f t="shared" si="786"/>
        <v>21764.061389854738</v>
      </c>
      <c r="AI392">
        <f t="shared" si="787"/>
        <v>6.045572608292983</v>
      </c>
      <c r="AJ392">
        <f t="shared" si="788"/>
        <v>246.72528364145953</v>
      </c>
      <c r="AK392">
        <f t="shared" si="789"/>
        <v>4.3061685474603735</v>
      </c>
      <c r="AL392">
        <f t="shared" si="790"/>
        <v>246</v>
      </c>
      <c r="AM392">
        <f t="shared" si="791"/>
        <v>43</v>
      </c>
      <c r="AN392">
        <f t="shared" si="792"/>
        <v>31</v>
      </c>
      <c r="AP392">
        <f t="shared" si="793"/>
        <v>3.2501441488762723</v>
      </c>
      <c r="AQ392">
        <f t="shared" si="794"/>
        <v>5.6725716562319714E-2</v>
      </c>
      <c r="AR392" t="str">
        <f t="shared" si="795"/>
        <v>POSITIF</v>
      </c>
      <c r="AS392">
        <f t="shared" si="796"/>
        <v>3</v>
      </c>
      <c r="AT392">
        <f t="shared" si="797"/>
        <v>15</v>
      </c>
      <c r="AU392">
        <f t="shared" si="798"/>
        <v>0</v>
      </c>
      <c r="AV392">
        <f t="shared" si="799"/>
        <v>0.98732164390658783</v>
      </c>
      <c r="AW392" s="4">
        <f t="shared" si="800"/>
        <v>4.113840182944116E-2</v>
      </c>
      <c r="AX392">
        <f t="shared" si="801"/>
        <v>1.7232013462372967E-2</v>
      </c>
      <c r="AY392">
        <f t="shared" si="802"/>
        <v>0.26902591062551373</v>
      </c>
      <c r="AZ392" s="4">
        <f t="shared" si="803"/>
        <v>1.1209412942729738E-2</v>
      </c>
      <c r="BA392">
        <f t="shared" si="804"/>
        <v>370143.3772968541</v>
      </c>
      <c r="BB392" t="s">
        <v>191</v>
      </c>
      <c r="BC392">
        <f t="shared" si="805"/>
        <v>1.6702619251310922E-2</v>
      </c>
      <c r="BD392">
        <f t="shared" si="806"/>
        <v>209.62587948822303</v>
      </c>
      <c r="BE392">
        <f t="shared" si="807"/>
        <v>23.437439332079045</v>
      </c>
      <c r="BF392">
        <f t="shared" si="808"/>
        <v>-2.0678465661917618E-3</v>
      </c>
      <c r="BG392">
        <f t="shared" si="809"/>
        <v>23.435371485512853</v>
      </c>
      <c r="BH392" s="19">
        <f t="shared" si="810"/>
        <v>0.14239877831139827</v>
      </c>
      <c r="BI392">
        <f t="shared" si="811"/>
        <v>3.2118402149373044</v>
      </c>
      <c r="BJ392">
        <f t="shared" si="812"/>
        <v>10.632840214937305</v>
      </c>
      <c r="BK392">
        <f t="shared" si="813"/>
        <v>270.75867382281035</v>
      </c>
      <c r="BL392">
        <f t="shared" si="814"/>
        <v>4.7256303365414221</v>
      </c>
      <c r="BM392">
        <f t="shared" si="815"/>
        <v>248.73392940124927</v>
      </c>
      <c r="BN392">
        <f t="shared" si="816"/>
        <v>16.582261960083283</v>
      </c>
      <c r="BO392">
        <f t="shared" si="817"/>
        <v>16</v>
      </c>
      <c r="BP392">
        <f t="shared" si="818"/>
        <v>34</v>
      </c>
      <c r="BQ392">
        <f t="shared" si="819"/>
        <v>56</v>
      </c>
      <c r="BR392">
        <f t="shared" si="820"/>
        <v>-18.224590905974832</v>
      </c>
      <c r="BS392" t="str">
        <f t="shared" si="821"/>
        <v>NEGATIF</v>
      </c>
      <c r="BT392">
        <f t="shared" si="757"/>
        <v>-0.31807911613827716</v>
      </c>
      <c r="BU392">
        <f t="shared" si="758"/>
        <v>18</v>
      </c>
      <c r="BV392">
        <f t="shared" si="759"/>
        <v>-2174</v>
      </c>
      <c r="BW392">
        <f t="shared" si="760"/>
        <v>31</v>
      </c>
      <c r="BX392" t="str">
        <f t="shared" si="761"/>
        <v>NEGATIF</v>
      </c>
      <c r="BY392">
        <f t="shared" si="822"/>
        <v>-71.984596906275712</v>
      </c>
      <c r="BZ392">
        <f t="shared" si="823"/>
        <v>108.01540309372429</v>
      </c>
      <c r="CA392">
        <f t="shared" si="824"/>
        <v>2.9010785711217819</v>
      </c>
      <c r="CB392" t="str">
        <f t="shared" si="825"/>
        <v>POSITIF</v>
      </c>
      <c r="CC392">
        <f t="shared" si="826"/>
        <v>2</v>
      </c>
      <c r="CD392">
        <f t="shared" si="827"/>
        <v>54</v>
      </c>
      <c r="CE392">
        <f t="shared" si="828"/>
        <v>3</v>
      </c>
      <c r="CG392">
        <f t="shared" si="829"/>
        <v>4.3412260294749272</v>
      </c>
      <c r="CH392">
        <f t="shared" si="830"/>
        <v>0.4090243938501939</v>
      </c>
      <c r="CI392">
        <f t="shared" si="831"/>
        <v>0.40906048458119998</v>
      </c>
    </row>
    <row r="393" spans="1:87">
      <c r="A393">
        <f t="shared" ref="A393:F393" si="886">A99</f>
        <v>-7.0027777777777782</v>
      </c>
      <c r="B393">
        <f t="shared" si="886"/>
        <v>111.315</v>
      </c>
      <c r="C393">
        <f t="shared" si="886"/>
        <v>7</v>
      </c>
      <c r="D393">
        <f t="shared" si="886"/>
        <v>2014</v>
      </c>
      <c r="E393">
        <f t="shared" si="886"/>
        <v>3</v>
      </c>
      <c r="F393">
        <f t="shared" si="886"/>
        <v>29</v>
      </c>
      <c r="G393">
        <f t="shared" si="763"/>
        <v>-0.12222152900771403</v>
      </c>
      <c r="H393">
        <f t="shared" ref="H393:J393" si="887">H99</f>
        <v>22</v>
      </c>
      <c r="I393">
        <f t="shared" si="887"/>
        <v>0</v>
      </c>
      <c r="J393">
        <f t="shared" si="887"/>
        <v>22</v>
      </c>
      <c r="L393">
        <f t="shared" ref="L393:M393" si="888">L99</f>
        <v>20</v>
      </c>
      <c r="M393">
        <f t="shared" si="888"/>
        <v>-13</v>
      </c>
      <c r="N393">
        <f t="shared" si="766"/>
        <v>2456746.125</v>
      </c>
      <c r="O393">
        <f t="shared" si="767"/>
        <v>7.9449039617955674E-4</v>
      </c>
      <c r="P393">
        <f t="shared" si="768"/>
        <v>2456746.1257944903</v>
      </c>
      <c r="Q393">
        <f t="shared" si="769"/>
        <v>0.14239906350418435</v>
      </c>
      <c r="R393">
        <f t="shared" si="770"/>
        <v>240.67971103316654</v>
      </c>
      <c r="S393">
        <f t="shared" si="771"/>
        <v>47.623202874674462</v>
      </c>
      <c r="T393">
        <f t="shared" si="772"/>
        <v>4.2006534002772797</v>
      </c>
      <c r="U393">
        <f t="shared" si="773"/>
        <v>0.83118169050829782</v>
      </c>
      <c r="V393">
        <f t="shared" si="774"/>
        <v>209.62099051588984</v>
      </c>
      <c r="W393">
        <f t="shared" si="775"/>
        <v>3.6585764657940847</v>
      </c>
      <c r="X393">
        <f t="shared" si="776"/>
        <v>6.9417910304719044</v>
      </c>
      <c r="Y393">
        <f t="shared" si="777"/>
        <v>0.12115710946714475</v>
      </c>
      <c r="Z393">
        <f t="shared" si="778"/>
        <v>83.757007040308054</v>
      </c>
      <c r="AA393">
        <f t="shared" si="779"/>
        <v>1.4618355444694464</v>
      </c>
      <c r="AB393">
        <f t="shared" si="780"/>
        <v>17055.0366099782</v>
      </c>
      <c r="AC393">
        <f t="shared" si="781"/>
        <v>48.729675785128236</v>
      </c>
      <c r="AD393">
        <f t="shared" si="782"/>
        <v>1701.6358958316705</v>
      </c>
      <c r="AE393">
        <f t="shared" si="783"/>
        <v>-584.68061816514751</v>
      </c>
      <c r="AF393">
        <f t="shared" si="784"/>
        <v>-319.26280684701931</v>
      </c>
      <c r="AG393">
        <f t="shared" si="785"/>
        <v>3859.6122088198949</v>
      </c>
      <c r="AH393">
        <f t="shared" si="786"/>
        <v>21761.070965402727</v>
      </c>
      <c r="AI393">
        <f t="shared" si="787"/>
        <v>6.0447419348340912</v>
      </c>
      <c r="AJ393">
        <f t="shared" si="788"/>
        <v>246.72445296800063</v>
      </c>
      <c r="AK393">
        <f t="shared" si="789"/>
        <v>4.3061540494735064</v>
      </c>
      <c r="AL393">
        <f t="shared" si="790"/>
        <v>246</v>
      </c>
      <c r="AM393">
        <f t="shared" si="791"/>
        <v>43</v>
      </c>
      <c r="AN393">
        <f t="shared" si="792"/>
        <v>28</v>
      </c>
      <c r="AP393">
        <f t="shared" si="793"/>
        <v>3.2490359757154814</v>
      </c>
      <c r="AQ393">
        <f t="shared" si="794"/>
        <v>5.6706375291981678E-2</v>
      </c>
      <c r="AR393" t="str">
        <f t="shared" si="795"/>
        <v>POSITIF</v>
      </c>
      <c r="AS393">
        <f t="shared" si="796"/>
        <v>3</v>
      </c>
      <c r="AT393">
        <f t="shared" si="797"/>
        <v>14</v>
      </c>
      <c r="AU393">
        <f t="shared" si="798"/>
        <v>56</v>
      </c>
      <c r="AV393">
        <f t="shared" si="799"/>
        <v>0.98724174583930613</v>
      </c>
      <c r="AW393" s="4">
        <f t="shared" si="800"/>
        <v>4.113507274330442E-2</v>
      </c>
      <c r="AX393">
        <f t="shared" si="801"/>
        <v>1.7230618978032922E-2</v>
      </c>
      <c r="AY393">
        <f t="shared" si="802"/>
        <v>0.26900414195364475</v>
      </c>
      <c r="AZ393" s="4">
        <f t="shared" si="803"/>
        <v>1.1208505914735198E-2</v>
      </c>
      <c r="BA393">
        <f t="shared" si="804"/>
        <v>370173.33025763283</v>
      </c>
      <c r="BB393" t="s">
        <v>191</v>
      </c>
      <c r="BC393">
        <f t="shared" si="805"/>
        <v>1.6702619239332826E-2</v>
      </c>
      <c r="BD393">
        <f t="shared" si="806"/>
        <v>209.62532788651438</v>
      </c>
      <c r="BE393">
        <f t="shared" si="807"/>
        <v>23.437439328370349</v>
      </c>
      <c r="BF393">
        <f t="shared" si="808"/>
        <v>-2.0678723327855241E-3</v>
      </c>
      <c r="BG393">
        <f t="shared" si="809"/>
        <v>23.435371456037565</v>
      </c>
      <c r="BH393" s="19">
        <f t="shared" si="810"/>
        <v>0.14239906350418435</v>
      </c>
      <c r="BI393">
        <f t="shared" si="811"/>
        <v>3.4625246783097583</v>
      </c>
      <c r="BJ393">
        <f t="shared" si="812"/>
        <v>10.883524678309758</v>
      </c>
      <c r="BK393">
        <f t="shared" si="813"/>
        <v>274.51969376700282</v>
      </c>
      <c r="BL393">
        <f t="shared" si="814"/>
        <v>4.7912725178007545</v>
      </c>
      <c r="BM393">
        <f t="shared" si="815"/>
        <v>248.73317640764355</v>
      </c>
      <c r="BN393">
        <f t="shared" si="816"/>
        <v>16.582211760509569</v>
      </c>
      <c r="BO393">
        <f t="shared" si="817"/>
        <v>16</v>
      </c>
      <c r="BP393">
        <f t="shared" si="818"/>
        <v>34</v>
      </c>
      <c r="BQ393">
        <f t="shared" si="819"/>
        <v>55</v>
      </c>
      <c r="BR393">
        <f t="shared" si="820"/>
        <v>-18.22554656004494</v>
      </c>
      <c r="BS393" t="str">
        <f t="shared" si="821"/>
        <v>NEGATIF</v>
      </c>
      <c r="BT393">
        <f t="shared" si="757"/>
        <v>-0.31809579544831063</v>
      </c>
      <c r="BU393">
        <f t="shared" si="758"/>
        <v>18</v>
      </c>
      <c r="BV393">
        <f t="shared" si="759"/>
        <v>-2174</v>
      </c>
      <c r="BW393">
        <f t="shared" si="760"/>
        <v>28</v>
      </c>
      <c r="BX393" t="str">
        <f t="shared" si="761"/>
        <v>NEGATIF</v>
      </c>
      <c r="BY393">
        <f t="shared" si="822"/>
        <v>-72.348758736939644</v>
      </c>
      <c r="BZ393">
        <f t="shared" si="823"/>
        <v>107.65124126306036</v>
      </c>
      <c r="CA393">
        <f t="shared" si="824"/>
        <v>6.4548856762901501</v>
      </c>
      <c r="CB393" t="str">
        <f t="shared" si="825"/>
        <v>POSITIF</v>
      </c>
      <c r="CC393">
        <f t="shared" si="826"/>
        <v>6</v>
      </c>
      <c r="CD393">
        <f t="shared" si="827"/>
        <v>27</v>
      </c>
      <c r="CE393">
        <f t="shared" si="828"/>
        <v>17</v>
      </c>
      <c r="CG393">
        <f t="shared" si="829"/>
        <v>4.3412128872572611</v>
      </c>
      <c r="CH393">
        <f t="shared" si="830"/>
        <v>0.40902439333575308</v>
      </c>
      <c r="CI393">
        <f t="shared" si="831"/>
        <v>0.40906048451647103</v>
      </c>
    </row>
    <row r="394" spans="1:87">
      <c r="A394">
        <f t="shared" ref="A394:F394" si="889">A100</f>
        <v>-7.0027777777777782</v>
      </c>
      <c r="B394">
        <f t="shared" si="889"/>
        <v>111.315</v>
      </c>
      <c r="C394">
        <f t="shared" si="889"/>
        <v>7</v>
      </c>
      <c r="D394">
        <f t="shared" si="889"/>
        <v>2014</v>
      </c>
      <c r="E394">
        <f t="shared" si="889"/>
        <v>3</v>
      </c>
      <c r="F394">
        <f t="shared" si="889"/>
        <v>29</v>
      </c>
      <c r="G394">
        <f t="shared" si="763"/>
        <v>-0.12222152900771403</v>
      </c>
      <c r="H394">
        <f t="shared" ref="H394:J394" si="890">H100</f>
        <v>22</v>
      </c>
      <c r="I394">
        <f t="shared" si="890"/>
        <v>15</v>
      </c>
      <c r="J394">
        <f t="shared" si="890"/>
        <v>22.25</v>
      </c>
      <c r="L394">
        <f t="shared" ref="L394:M394" si="891">L100</f>
        <v>20</v>
      </c>
      <c r="M394">
        <f t="shared" si="891"/>
        <v>-13</v>
      </c>
      <c r="N394">
        <f t="shared" si="766"/>
        <v>2456746.135416667</v>
      </c>
      <c r="O394">
        <f t="shared" si="767"/>
        <v>7.9449039617955674E-4</v>
      </c>
      <c r="P394">
        <f t="shared" si="768"/>
        <v>2456746.1362111573</v>
      </c>
      <c r="Q394">
        <f t="shared" si="769"/>
        <v>0.14239934869698317</v>
      </c>
      <c r="R394">
        <f t="shared" si="770"/>
        <v>240.67971103316654</v>
      </c>
      <c r="S394">
        <f t="shared" si="771"/>
        <v>47.759296550022555</v>
      </c>
      <c r="T394">
        <f t="shared" si="772"/>
        <v>4.2006534002772797</v>
      </c>
      <c r="U394">
        <f t="shared" si="773"/>
        <v>0.83355697323426226</v>
      </c>
      <c r="V394">
        <f t="shared" si="774"/>
        <v>209.62043891251955</v>
      </c>
      <c r="W394">
        <f t="shared" si="775"/>
        <v>3.6585668384991079</v>
      </c>
      <c r="X394">
        <f t="shared" si="776"/>
        <v>6.9520581905426297</v>
      </c>
      <c r="Y394">
        <f t="shared" si="777"/>
        <v>0.1213363052152082</v>
      </c>
      <c r="Z394">
        <f t="shared" si="778"/>
        <v>83.767273710132031</v>
      </c>
      <c r="AA394">
        <f t="shared" si="779"/>
        <v>1.4620147316610901</v>
      </c>
      <c r="AB394">
        <f t="shared" si="780"/>
        <v>17091.234866239243</v>
      </c>
      <c r="AC394">
        <f t="shared" si="781"/>
        <v>47.545270613000952</v>
      </c>
      <c r="AD394">
        <f t="shared" si="782"/>
        <v>1667.4051545527789</v>
      </c>
      <c r="AE394">
        <f t="shared" si="783"/>
        <v>-581.33303591658205</v>
      </c>
      <c r="AF394">
        <f t="shared" si="784"/>
        <v>-320.32561847765925</v>
      </c>
      <c r="AG394">
        <f t="shared" si="785"/>
        <v>3852.7690622616888</v>
      </c>
      <c r="AH394">
        <f t="shared" si="786"/>
        <v>21757.295699272476</v>
      </c>
      <c r="AI394">
        <f t="shared" si="787"/>
        <v>6.0436932497979097</v>
      </c>
      <c r="AJ394">
        <f t="shared" si="788"/>
        <v>246.72340428296445</v>
      </c>
      <c r="AK394">
        <f t="shared" si="789"/>
        <v>4.3061357464668095</v>
      </c>
      <c r="AL394">
        <f t="shared" si="790"/>
        <v>246</v>
      </c>
      <c r="AM394">
        <f t="shared" si="791"/>
        <v>43</v>
      </c>
      <c r="AN394">
        <f t="shared" si="792"/>
        <v>24</v>
      </c>
      <c r="AP394">
        <f t="shared" si="793"/>
        <v>3.248805408806867</v>
      </c>
      <c r="AQ394">
        <f t="shared" si="794"/>
        <v>5.6702351140280209E-2</v>
      </c>
      <c r="AR394" t="str">
        <f t="shared" si="795"/>
        <v>POSITIF</v>
      </c>
      <c r="AS394">
        <f t="shared" si="796"/>
        <v>3</v>
      </c>
      <c r="AT394">
        <f t="shared" si="797"/>
        <v>14</v>
      </c>
      <c r="AU394">
        <f t="shared" si="798"/>
        <v>55</v>
      </c>
      <c r="AV394">
        <f t="shared" si="799"/>
        <v>0.98716162389996387</v>
      </c>
      <c r="AW394" s="4">
        <f t="shared" si="800"/>
        <v>4.1131734329165164E-2</v>
      </c>
      <c r="AX394">
        <f t="shared" si="801"/>
        <v>1.7229220586388316E-2</v>
      </c>
      <c r="AY394">
        <f t="shared" si="802"/>
        <v>0.26898231228610403</v>
      </c>
      <c r="AZ394" s="4">
        <f t="shared" si="803"/>
        <v>1.1207596345254334E-2</v>
      </c>
      <c r="BA394">
        <f t="shared" si="804"/>
        <v>370203.37201499077</v>
      </c>
      <c r="BB394" t="s">
        <v>191</v>
      </c>
      <c r="BC394">
        <f t="shared" si="805"/>
        <v>1.6702619227354727E-2</v>
      </c>
      <c r="BD394">
        <f t="shared" si="806"/>
        <v>209.62477628478112</v>
      </c>
      <c r="BE394">
        <f t="shared" si="807"/>
        <v>23.437439324661653</v>
      </c>
      <c r="BF394">
        <f t="shared" si="808"/>
        <v>-2.0678981189174274E-3</v>
      </c>
      <c r="BG394">
        <f t="shared" si="809"/>
        <v>23.435371426542737</v>
      </c>
      <c r="BH394" s="19">
        <f t="shared" si="810"/>
        <v>0.14239934869698317</v>
      </c>
      <c r="BI394">
        <f t="shared" si="811"/>
        <v>3.7132091528736053</v>
      </c>
      <c r="BJ394">
        <f t="shared" si="812"/>
        <v>11.134209152873606</v>
      </c>
      <c r="BK394">
        <f t="shared" si="813"/>
        <v>278.28091150235218</v>
      </c>
      <c r="BL394">
        <f t="shared" si="814"/>
        <v>4.8569181511670054</v>
      </c>
      <c r="BM394">
        <f t="shared" si="815"/>
        <v>248.7322257907519</v>
      </c>
      <c r="BN394">
        <f t="shared" si="816"/>
        <v>16.582148386050125</v>
      </c>
      <c r="BO394">
        <f t="shared" si="817"/>
        <v>16</v>
      </c>
      <c r="BP394">
        <f t="shared" si="818"/>
        <v>34</v>
      </c>
      <c r="BQ394">
        <f t="shared" si="819"/>
        <v>55</v>
      </c>
      <c r="BR394">
        <f t="shared" si="820"/>
        <v>-18.225600682959751</v>
      </c>
      <c r="BS394" t="str">
        <f t="shared" si="821"/>
        <v>NEGATIF</v>
      </c>
      <c r="BT394">
        <f t="shared" si="757"/>
        <v>-0.31809674007137484</v>
      </c>
      <c r="BU394">
        <f t="shared" si="758"/>
        <v>18</v>
      </c>
      <c r="BV394">
        <f t="shared" si="759"/>
        <v>-2174</v>
      </c>
      <c r="BW394">
        <f t="shared" si="760"/>
        <v>27</v>
      </c>
      <c r="BX394" t="str">
        <f t="shared" si="761"/>
        <v>NEGATIF</v>
      </c>
      <c r="BY394">
        <f t="shared" si="822"/>
        <v>-72.644870142664317</v>
      </c>
      <c r="BZ394">
        <f t="shared" si="823"/>
        <v>107.35512985733568</v>
      </c>
      <c r="CA394">
        <f t="shared" si="824"/>
        <v>10.015313624994398</v>
      </c>
      <c r="CB394" t="str">
        <f t="shared" si="825"/>
        <v>POSITIF</v>
      </c>
      <c r="CC394">
        <f t="shared" si="826"/>
        <v>10</v>
      </c>
      <c r="CD394">
        <f t="shared" si="827"/>
        <v>0</v>
      </c>
      <c r="CE394">
        <f t="shared" si="828"/>
        <v>55</v>
      </c>
      <c r="CG394">
        <f t="shared" si="829"/>
        <v>4.3411962958625772</v>
      </c>
      <c r="CH394">
        <f t="shared" si="830"/>
        <v>0.40902439282097119</v>
      </c>
      <c r="CI394">
        <f t="shared" si="831"/>
        <v>0.40906048445174209</v>
      </c>
    </row>
    <row r="395" spans="1:87">
      <c r="A395">
        <f t="shared" ref="A395:F395" si="892">A101</f>
        <v>-7.0027777777777782</v>
      </c>
      <c r="B395">
        <f t="shared" si="892"/>
        <v>111.315</v>
      </c>
      <c r="C395">
        <f t="shared" si="892"/>
        <v>7</v>
      </c>
      <c r="D395">
        <f t="shared" si="892"/>
        <v>2014</v>
      </c>
      <c r="E395">
        <f t="shared" si="892"/>
        <v>3</v>
      </c>
      <c r="F395">
        <f t="shared" si="892"/>
        <v>29</v>
      </c>
      <c r="G395">
        <f t="shared" si="763"/>
        <v>-0.12222152900771403</v>
      </c>
      <c r="H395">
        <f t="shared" ref="H395:J395" si="893">H101</f>
        <v>22</v>
      </c>
      <c r="I395">
        <f t="shared" si="893"/>
        <v>30</v>
      </c>
      <c r="J395">
        <f t="shared" si="893"/>
        <v>22.5</v>
      </c>
      <c r="L395">
        <f t="shared" ref="L395:M395" si="894">L101</f>
        <v>20</v>
      </c>
      <c r="M395">
        <f t="shared" si="894"/>
        <v>-13</v>
      </c>
      <c r="N395">
        <f t="shared" si="766"/>
        <v>2456746.1458333335</v>
      </c>
      <c r="O395">
        <f t="shared" si="767"/>
        <v>7.9449039617955674E-4</v>
      </c>
      <c r="P395">
        <f t="shared" si="768"/>
        <v>2456746.1466278238</v>
      </c>
      <c r="Q395">
        <f t="shared" si="769"/>
        <v>0.14239963388976926</v>
      </c>
      <c r="R395">
        <f t="shared" si="770"/>
        <v>240.67971103316654</v>
      </c>
      <c r="S395">
        <f t="shared" si="771"/>
        <v>47.895390219273395</v>
      </c>
      <c r="T395">
        <f t="shared" si="772"/>
        <v>4.2006534002772797</v>
      </c>
      <c r="U395">
        <f t="shared" si="773"/>
        <v>0.83593225585380959</v>
      </c>
      <c r="V395">
        <f t="shared" si="774"/>
        <v>209.61988730917392</v>
      </c>
      <c r="W395">
        <f t="shared" si="775"/>
        <v>3.6585572112045619</v>
      </c>
      <c r="X395">
        <f t="shared" si="776"/>
        <v>6.9623253501549698</v>
      </c>
      <c r="Y395">
        <f t="shared" si="777"/>
        <v>0.12151550095527132</v>
      </c>
      <c r="Z395">
        <f t="shared" si="778"/>
        <v>83.777540379498532</v>
      </c>
      <c r="AA395">
        <f t="shared" si="779"/>
        <v>1.462193918844749</v>
      </c>
      <c r="AB395">
        <f t="shared" si="780"/>
        <v>17127.338555857539</v>
      </c>
      <c r="AC395">
        <f t="shared" si="781"/>
        <v>46.355853573575246</v>
      </c>
      <c r="AD395">
        <f t="shared" si="782"/>
        <v>1632.4713643244527</v>
      </c>
      <c r="AE395">
        <f t="shared" si="783"/>
        <v>-577.92417923611799</v>
      </c>
      <c r="AF395">
        <f t="shared" si="784"/>
        <v>-321.38957442430291</v>
      </c>
      <c r="AG395">
        <f t="shared" si="785"/>
        <v>3845.8976510737812</v>
      </c>
      <c r="AH395">
        <f t="shared" si="786"/>
        <v>21752.749671168931</v>
      </c>
      <c r="AI395">
        <f t="shared" si="787"/>
        <v>6.0424304642135915</v>
      </c>
      <c r="AJ395">
        <f t="shared" si="788"/>
        <v>246.72214149738014</v>
      </c>
      <c r="AK395">
        <f t="shared" si="789"/>
        <v>4.3061137067006161</v>
      </c>
      <c r="AL395">
        <f t="shared" si="790"/>
        <v>246</v>
      </c>
      <c r="AM395">
        <f t="shared" si="791"/>
        <v>43</v>
      </c>
      <c r="AN395">
        <f t="shared" si="792"/>
        <v>19</v>
      </c>
      <c r="AP395">
        <f t="shared" si="793"/>
        <v>3.2491659466231684</v>
      </c>
      <c r="AQ395">
        <f t="shared" si="794"/>
        <v>5.6708643712252621E-2</v>
      </c>
      <c r="AR395" t="str">
        <f t="shared" si="795"/>
        <v>POSITIF</v>
      </c>
      <c r="AS395">
        <f t="shared" si="796"/>
        <v>3</v>
      </c>
      <c r="AT395">
        <f t="shared" si="797"/>
        <v>14</v>
      </c>
      <c r="AU395">
        <f t="shared" si="798"/>
        <v>56</v>
      </c>
      <c r="AV395">
        <f t="shared" si="799"/>
        <v>0.98708127874285012</v>
      </c>
      <c r="AW395" s="4">
        <f t="shared" si="800"/>
        <v>4.1128386614285424E-2</v>
      </c>
      <c r="AX395">
        <f t="shared" si="801"/>
        <v>1.7227818298858649E-2</v>
      </c>
      <c r="AY395">
        <f t="shared" si="802"/>
        <v>0.26896042180115232</v>
      </c>
      <c r="AZ395" s="4">
        <f t="shared" si="803"/>
        <v>1.1206684241714679E-2</v>
      </c>
      <c r="BA395">
        <f t="shared" si="804"/>
        <v>370233.50236560759</v>
      </c>
      <c r="BB395" t="s">
        <v>191</v>
      </c>
      <c r="BC395">
        <f t="shared" si="805"/>
        <v>1.6702619215376632E-2</v>
      </c>
      <c r="BD395">
        <f t="shared" si="806"/>
        <v>209.62422468307247</v>
      </c>
      <c r="BE395">
        <f t="shared" si="807"/>
        <v>23.437439320952958</v>
      </c>
      <c r="BF395">
        <f t="shared" si="808"/>
        <v>-2.0679239245834187E-3</v>
      </c>
      <c r="BG395">
        <f t="shared" si="809"/>
        <v>23.435371397028373</v>
      </c>
      <c r="BH395" s="19">
        <f t="shared" si="810"/>
        <v>0.14239963388976926</v>
      </c>
      <c r="BI395">
        <f t="shared" si="811"/>
        <v>3.9638936162150156</v>
      </c>
      <c r="BJ395">
        <f t="shared" si="812"/>
        <v>11.384893616215017</v>
      </c>
      <c r="BK395">
        <f t="shared" si="813"/>
        <v>282.04232314677847</v>
      </c>
      <c r="BL395">
        <f t="shared" si="814"/>
        <v>4.9225671688850987</v>
      </c>
      <c r="BM395">
        <f t="shared" si="815"/>
        <v>248.73108109644679</v>
      </c>
      <c r="BN395">
        <f t="shared" si="816"/>
        <v>16.582072073096452</v>
      </c>
      <c r="BO395">
        <f t="shared" si="817"/>
        <v>16</v>
      </c>
      <c r="BP395">
        <f t="shared" si="818"/>
        <v>34</v>
      </c>
      <c r="BQ395">
        <f t="shared" si="819"/>
        <v>55</v>
      </c>
      <c r="BR395">
        <f t="shared" si="820"/>
        <v>-18.225036471201157</v>
      </c>
      <c r="BS395" t="str">
        <f t="shared" si="821"/>
        <v>NEGATIF</v>
      </c>
      <c r="BT395">
        <f t="shared" si="757"/>
        <v>-0.31808689271850893</v>
      </c>
      <c r="BU395">
        <f t="shared" si="758"/>
        <v>18</v>
      </c>
      <c r="BV395">
        <f t="shared" si="759"/>
        <v>-2174</v>
      </c>
      <c r="BW395">
        <f t="shared" si="760"/>
        <v>29</v>
      </c>
      <c r="BX395" t="str">
        <f t="shared" si="761"/>
        <v>NEGATIF</v>
      </c>
      <c r="BY395">
        <f t="shared" si="822"/>
        <v>-72.872977735213624</v>
      </c>
      <c r="BZ395">
        <f t="shared" si="823"/>
        <v>107.12702226478638</v>
      </c>
      <c r="CA395">
        <f t="shared" si="824"/>
        <v>13.580985360783396</v>
      </c>
      <c r="CB395" t="str">
        <f t="shared" si="825"/>
        <v>POSITIF</v>
      </c>
      <c r="CC395">
        <f t="shared" si="826"/>
        <v>13</v>
      </c>
      <c r="CD395">
        <f t="shared" si="827"/>
        <v>34</v>
      </c>
      <c r="CE395">
        <f t="shared" si="828"/>
        <v>51</v>
      </c>
      <c r="CG395">
        <f t="shared" si="829"/>
        <v>4.3411763171780242</v>
      </c>
      <c r="CH395">
        <f t="shared" si="830"/>
        <v>0.40902439230584836</v>
      </c>
      <c r="CI395">
        <f t="shared" si="831"/>
        <v>0.40906048438701315</v>
      </c>
    </row>
    <row r="396" spans="1:87">
      <c r="A396">
        <f t="shared" ref="A396:F396" si="895">A102</f>
        <v>-7.0027777777777782</v>
      </c>
      <c r="B396">
        <f t="shared" si="895"/>
        <v>111.315</v>
      </c>
      <c r="C396">
        <f t="shared" si="895"/>
        <v>7</v>
      </c>
      <c r="D396">
        <f t="shared" si="895"/>
        <v>2014</v>
      </c>
      <c r="E396">
        <f t="shared" si="895"/>
        <v>3</v>
      </c>
      <c r="F396">
        <f t="shared" si="895"/>
        <v>29</v>
      </c>
      <c r="G396">
        <f t="shared" si="763"/>
        <v>-0.12222152900771403</v>
      </c>
      <c r="H396">
        <f t="shared" ref="H396:J396" si="896">H102</f>
        <v>22</v>
      </c>
      <c r="I396">
        <f t="shared" si="896"/>
        <v>45</v>
      </c>
      <c r="J396">
        <f t="shared" si="896"/>
        <v>22.75</v>
      </c>
      <c r="L396">
        <f t="shared" ref="L396:M396" si="897">L102</f>
        <v>20</v>
      </c>
      <c r="M396">
        <f t="shared" si="897"/>
        <v>-13</v>
      </c>
      <c r="N396">
        <f t="shared" si="766"/>
        <v>2456746.15625</v>
      </c>
      <c r="O396">
        <f t="shared" si="767"/>
        <v>7.9449039617955674E-4</v>
      </c>
      <c r="P396">
        <f t="shared" si="768"/>
        <v>2456746.1570444903</v>
      </c>
      <c r="Q396">
        <f t="shared" si="769"/>
        <v>0.14239991908255534</v>
      </c>
      <c r="R396">
        <f t="shared" si="770"/>
        <v>240.67971103316654</v>
      </c>
      <c r="S396">
        <f t="shared" si="771"/>
        <v>48.031483888538787</v>
      </c>
      <c r="T396">
        <f t="shared" si="772"/>
        <v>4.2006534002772797</v>
      </c>
      <c r="U396">
        <f t="shared" si="773"/>
        <v>0.83830753847361095</v>
      </c>
      <c r="V396">
        <f t="shared" si="774"/>
        <v>209.61933570582823</v>
      </c>
      <c r="W396">
        <f t="shared" si="775"/>
        <v>3.6585475839100146</v>
      </c>
      <c r="X396">
        <f t="shared" si="776"/>
        <v>6.9725925097673098</v>
      </c>
      <c r="Y396">
        <f t="shared" si="777"/>
        <v>0.12169469669533443</v>
      </c>
      <c r="Z396">
        <f t="shared" si="778"/>
        <v>83.787807048864124</v>
      </c>
      <c r="AA396">
        <f t="shared" si="779"/>
        <v>1.4623731060283924</v>
      </c>
      <c r="AB396">
        <f t="shared" si="780"/>
        <v>17163.347476765044</v>
      </c>
      <c r="AC396">
        <f t="shared" si="781"/>
        <v>45.161549994866355</v>
      </c>
      <c r="AD396">
        <f t="shared" si="782"/>
        <v>1596.8492532381745</v>
      </c>
      <c r="AE396">
        <f t="shared" si="783"/>
        <v>-574.45440728194717</v>
      </c>
      <c r="AF396">
        <f t="shared" si="784"/>
        <v>-322.45464706074011</v>
      </c>
      <c r="AG396">
        <f t="shared" si="785"/>
        <v>3838.9980259463778</v>
      </c>
      <c r="AH396">
        <f t="shared" si="786"/>
        <v>21747.447251601778</v>
      </c>
      <c r="AI396">
        <f t="shared" si="787"/>
        <v>6.0409575698893825</v>
      </c>
      <c r="AJ396">
        <f t="shared" si="788"/>
        <v>246.72066860305591</v>
      </c>
      <c r="AK396">
        <f t="shared" si="789"/>
        <v>4.3060879998451247</v>
      </c>
      <c r="AL396">
        <f t="shared" si="790"/>
        <v>246</v>
      </c>
      <c r="AM396">
        <f t="shared" si="791"/>
        <v>43</v>
      </c>
      <c r="AN396">
        <f t="shared" si="792"/>
        <v>14</v>
      </c>
      <c r="AP396">
        <f t="shared" si="793"/>
        <v>3.2498521030809324</v>
      </c>
      <c r="AQ396">
        <f t="shared" si="794"/>
        <v>5.6720619401624428E-2</v>
      </c>
      <c r="AR396" t="str">
        <f t="shared" si="795"/>
        <v>POSITIF</v>
      </c>
      <c r="AS396">
        <f t="shared" si="796"/>
        <v>3</v>
      </c>
      <c r="AT396">
        <f t="shared" si="797"/>
        <v>14</v>
      </c>
      <c r="AU396">
        <f t="shared" si="798"/>
        <v>59</v>
      </c>
      <c r="AV396">
        <f t="shared" si="799"/>
        <v>0.98700071101271547</v>
      </c>
      <c r="AW396" s="4">
        <f t="shared" si="800"/>
        <v>4.1125029625529809E-2</v>
      </c>
      <c r="AX396">
        <f t="shared" si="801"/>
        <v>1.7226412126696941E-2</v>
      </c>
      <c r="AY396">
        <f t="shared" si="802"/>
        <v>0.26893847067445137</v>
      </c>
      <c r="AZ396" s="4">
        <f t="shared" si="803"/>
        <v>1.1205769611435474E-2</v>
      </c>
      <c r="BA396">
        <f t="shared" si="804"/>
        <v>370263.72110971535</v>
      </c>
      <c r="BB396" t="s">
        <v>191</v>
      </c>
      <c r="BC396">
        <f t="shared" si="805"/>
        <v>1.6702619203398533E-2</v>
      </c>
      <c r="BD396">
        <f t="shared" si="806"/>
        <v>209.62367308136382</v>
      </c>
      <c r="BE396">
        <f t="shared" si="807"/>
        <v>23.437439317244262</v>
      </c>
      <c r="BF396">
        <f t="shared" si="808"/>
        <v>-2.0679497497828967E-3</v>
      </c>
      <c r="BG396">
        <f t="shared" si="809"/>
        <v>23.435371367494479</v>
      </c>
      <c r="BH396" s="19">
        <f t="shared" si="810"/>
        <v>0.14239991908255534</v>
      </c>
      <c r="BI396">
        <f t="shared" si="811"/>
        <v>4.2145780795719476</v>
      </c>
      <c r="BJ396">
        <f t="shared" si="812"/>
        <v>11.635578079571948</v>
      </c>
      <c r="BK396">
        <f t="shared" si="813"/>
        <v>285.80392524965026</v>
      </c>
      <c r="BL396">
        <f t="shared" si="814"/>
        <v>4.9882195107301541</v>
      </c>
      <c r="BM396">
        <f t="shared" si="815"/>
        <v>248.72974594392895</v>
      </c>
      <c r="BN396">
        <f t="shared" si="816"/>
        <v>16.581983062928597</v>
      </c>
      <c r="BO396">
        <f t="shared" si="817"/>
        <v>16</v>
      </c>
      <c r="BP396">
        <f t="shared" si="818"/>
        <v>34</v>
      </c>
      <c r="BQ396">
        <f t="shared" si="819"/>
        <v>55</v>
      </c>
      <c r="BR396">
        <f t="shared" si="820"/>
        <v>-18.224116407332474</v>
      </c>
      <c r="BS396" t="str">
        <f t="shared" si="821"/>
        <v>NEGATIF</v>
      </c>
      <c r="BT396">
        <f t="shared" si="757"/>
        <v>-0.31807083457467172</v>
      </c>
      <c r="BU396">
        <f t="shared" si="758"/>
        <v>18</v>
      </c>
      <c r="BV396">
        <f t="shared" si="759"/>
        <v>-2174</v>
      </c>
      <c r="BW396">
        <f t="shared" si="760"/>
        <v>33</v>
      </c>
      <c r="BX396" t="str">
        <f t="shared" si="761"/>
        <v>NEGATIF</v>
      </c>
      <c r="BY396">
        <f t="shared" si="822"/>
        <v>-73.031807494465596</v>
      </c>
      <c r="BZ396">
        <f t="shared" si="823"/>
        <v>106.9681925055344</v>
      </c>
      <c r="CA396">
        <f t="shared" si="824"/>
        <v>17.15055259694633</v>
      </c>
      <c r="CB396" t="str">
        <f t="shared" si="825"/>
        <v>POSITIF</v>
      </c>
      <c r="CC396">
        <f t="shared" si="826"/>
        <v>17</v>
      </c>
      <c r="CD396">
        <f t="shared" si="827"/>
        <v>9</v>
      </c>
      <c r="CE396">
        <f t="shared" si="828"/>
        <v>1</v>
      </c>
      <c r="CG396">
        <f t="shared" si="829"/>
        <v>4.3411530143705717</v>
      </c>
      <c r="CH396">
        <f t="shared" si="830"/>
        <v>0.40902439179038469</v>
      </c>
      <c r="CI396">
        <f t="shared" si="831"/>
        <v>0.4090604843222842</v>
      </c>
    </row>
    <row r="397" spans="1:87">
      <c r="A397">
        <f t="shared" ref="A397:F397" si="898">A103</f>
        <v>-7.0027777777777782</v>
      </c>
      <c r="B397">
        <f t="shared" si="898"/>
        <v>111.315</v>
      </c>
      <c r="C397">
        <f t="shared" si="898"/>
        <v>7</v>
      </c>
      <c r="D397">
        <f t="shared" si="898"/>
        <v>2014</v>
      </c>
      <c r="E397">
        <f t="shared" si="898"/>
        <v>3</v>
      </c>
      <c r="F397">
        <f t="shared" si="898"/>
        <v>29</v>
      </c>
      <c r="G397">
        <f t="shared" si="763"/>
        <v>-0.12222152900771403</v>
      </c>
      <c r="H397">
        <f t="shared" ref="H397:J397" si="899">H103</f>
        <v>23</v>
      </c>
      <c r="I397">
        <f t="shared" si="899"/>
        <v>0</v>
      </c>
      <c r="J397">
        <f t="shared" si="899"/>
        <v>23</v>
      </c>
      <c r="L397">
        <f t="shared" ref="L397:M397" si="900">L103</f>
        <v>20</v>
      </c>
      <c r="M397">
        <f t="shared" si="900"/>
        <v>-13</v>
      </c>
      <c r="N397">
        <f t="shared" si="766"/>
        <v>2456746.166666667</v>
      </c>
      <c r="O397">
        <f t="shared" si="767"/>
        <v>7.9449039617955674E-4</v>
      </c>
      <c r="P397">
        <f t="shared" si="768"/>
        <v>2456746.1674611573</v>
      </c>
      <c r="Q397">
        <f t="shared" si="769"/>
        <v>0.14240020427535416</v>
      </c>
      <c r="R397">
        <f t="shared" si="770"/>
        <v>240.67971103316654</v>
      </c>
      <c r="S397">
        <f t="shared" si="771"/>
        <v>48.16757756388688</v>
      </c>
      <c r="T397">
        <f t="shared" si="772"/>
        <v>4.2006534002772797</v>
      </c>
      <c r="U397">
        <f t="shared" si="773"/>
        <v>0.84068282119957538</v>
      </c>
      <c r="V397">
        <f t="shared" si="774"/>
        <v>209.61878410245794</v>
      </c>
      <c r="W397">
        <f t="shared" si="775"/>
        <v>3.6585379566150378</v>
      </c>
      <c r="X397">
        <f t="shared" si="776"/>
        <v>6.9828596698380352</v>
      </c>
      <c r="Y397">
        <f t="shared" si="777"/>
        <v>0.12187389244339789</v>
      </c>
      <c r="Z397">
        <f t="shared" si="778"/>
        <v>83.798073718688102</v>
      </c>
      <c r="AA397">
        <f t="shared" si="779"/>
        <v>1.4625522932200359</v>
      </c>
      <c r="AB397">
        <f t="shared" si="780"/>
        <v>17199.261427399873</v>
      </c>
      <c r="AC397">
        <f t="shared" si="781"/>
        <v>43.962485719124828</v>
      </c>
      <c r="AD397">
        <f t="shared" si="782"/>
        <v>1560.5538394885164</v>
      </c>
      <c r="AE397">
        <f t="shared" si="783"/>
        <v>-570.92408562116771</v>
      </c>
      <c r="AF397">
        <f t="shared" si="784"/>
        <v>-323.52080873149362</v>
      </c>
      <c r="AG397">
        <f t="shared" si="785"/>
        <v>3832.0702377769949</v>
      </c>
      <c r="AH397">
        <f t="shared" si="786"/>
        <v>21741.403096031849</v>
      </c>
      <c r="AI397">
        <f t="shared" si="787"/>
        <v>6.0392786377866248</v>
      </c>
      <c r="AJ397">
        <f t="shared" si="788"/>
        <v>246.71898967095316</v>
      </c>
      <c r="AK397">
        <f t="shared" si="789"/>
        <v>4.3060586969520136</v>
      </c>
      <c r="AL397">
        <f t="shared" si="790"/>
        <v>246</v>
      </c>
      <c r="AM397">
        <f t="shared" si="791"/>
        <v>43</v>
      </c>
      <c r="AN397">
        <f t="shared" si="792"/>
        <v>8</v>
      </c>
      <c r="AP397">
        <f t="shared" si="793"/>
        <v>3.2506537562340245</v>
      </c>
      <c r="AQ397">
        <f t="shared" si="794"/>
        <v>5.6734610888604875E-2</v>
      </c>
      <c r="AR397" t="str">
        <f t="shared" si="795"/>
        <v>POSITIF</v>
      </c>
      <c r="AS397">
        <f t="shared" si="796"/>
        <v>3</v>
      </c>
      <c r="AT397">
        <f t="shared" si="797"/>
        <v>15</v>
      </c>
      <c r="AU397">
        <f t="shared" si="798"/>
        <v>2</v>
      </c>
      <c r="AV397">
        <f t="shared" si="799"/>
        <v>0.98691992135551987</v>
      </c>
      <c r="AW397" s="4">
        <f t="shared" si="800"/>
        <v>4.112166338981333E-2</v>
      </c>
      <c r="AX397">
        <f t="shared" si="801"/>
        <v>1.7225002081177321E-2</v>
      </c>
      <c r="AY397">
        <f t="shared" si="802"/>
        <v>0.26891645908199263</v>
      </c>
      <c r="AZ397" s="4">
        <f t="shared" si="803"/>
        <v>1.1204852461749694E-2</v>
      </c>
      <c r="BA397">
        <f t="shared" si="804"/>
        <v>370294.02804706793</v>
      </c>
      <c r="BB397" t="s">
        <v>191</v>
      </c>
      <c r="BC397">
        <f t="shared" si="805"/>
        <v>1.6702619191420437E-2</v>
      </c>
      <c r="BD397">
        <f t="shared" si="806"/>
        <v>209.6231214796305</v>
      </c>
      <c r="BE397">
        <f t="shared" si="807"/>
        <v>23.437439313535567</v>
      </c>
      <c r="BF397">
        <f t="shared" si="808"/>
        <v>-2.0679755945152579E-3</v>
      </c>
      <c r="BG397">
        <f t="shared" si="809"/>
        <v>23.435371337941053</v>
      </c>
      <c r="BH397" s="19">
        <f t="shared" si="810"/>
        <v>0.14240020427535416</v>
      </c>
      <c r="BI397">
        <f t="shared" si="811"/>
        <v>4.4652625541357942</v>
      </c>
      <c r="BJ397">
        <f t="shared" si="812"/>
        <v>11.886262554135794</v>
      </c>
      <c r="BK397">
        <f t="shared" si="813"/>
        <v>289.56571428779131</v>
      </c>
      <c r="BL397">
        <f t="shared" si="814"/>
        <v>5.0538751152111452</v>
      </c>
      <c r="BM397">
        <f t="shared" si="815"/>
        <v>248.72822402424561</v>
      </c>
      <c r="BN397">
        <f t="shared" si="816"/>
        <v>16.581881601616374</v>
      </c>
      <c r="BO397">
        <f t="shared" si="817"/>
        <v>16</v>
      </c>
      <c r="BP397">
        <f t="shared" si="818"/>
        <v>34</v>
      </c>
      <c r="BQ397">
        <f t="shared" si="819"/>
        <v>54</v>
      </c>
      <c r="BR397">
        <f t="shared" si="820"/>
        <v>-18.223048384427042</v>
      </c>
      <c r="BS397" t="str">
        <f t="shared" si="821"/>
        <v>NEGATIF</v>
      </c>
      <c r="BT397">
        <f t="shared" si="757"/>
        <v>-0.31805219405848523</v>
      </c>
      <c r="BU397">
        <f t="shared" si="758"/>
        <v>18</v>
      </c>
      <c r="BV397">
        <f t="shared" si="759"/>
        <v>-2174</v>
      </c>
      <c r="BW397">
        <f t="shared" si="760"/>
        <v>37</v>
      </c>
      <c r="BX397" t="str">
        <f t="shared" si="761"/>
        <v>NEGATIF</v>
      </c>
      <c r="BY397">
        <f t="shared" si="822"/>
        <v>-73.118674522216679</v>
      </c>
      <c r="BZ397">
        <f t="shared" si="823"/>
        <v>106.88132547778332</v>
      </c>
      <c r="CA397">
        <f t="shared" si="824"/>
        <v>20.722656073974079</v>
      </c>
      <c r="CB397" t="str">
        <f t="shared" si="825"/>
        <v>POSITIF</v>
      </c>
      <c r="CC397">
        <f t="shared" si="826"/>
        <v>20</v>
      </c>
      <c r="CD397">
        <f t="shared" si="827"/>
        <v>43</v>
      </c>
      <c r="CE397">
        <f t="shared" si="828"/>
        <v>21</v>
      </c>
      <c r="CG397">
        <f t="shared" si="829"/>
        <v>4.3411264518611459</v>
      </c>
      <c r="CH397">
        <f t="shared" si="830"/>
        <v>0.40902439127458007</v>
      </c>
      <c r="CI397">
        <f t="shared" si="831"/>
        <v>0.40906048425755526</v>
      </c>
    </row>
    <row r="398" spans="1:87">
      <c r="A398">
        <f t="shared" ref="A398:F398" si="901">A104</f>
        <v>-7.0027777777777782</v>
      </c>
      <c r="B398">
        <f t="shared" si="901"/>
        <v>111.315</v>
      </c>
      <c r="C398">
        <f t="shared" si="901"/>
        <v>7</v>
      </c>
      <c r="D398">
        <f t="shared" si="901"/>
        <v>2014</v>
      </c>
      <c r="E398">
        <f t="shared" si="901"/>
        <v>3</v>
      </c>
      <c r="F398">
        <f t="shared" si="901"/>
        <v>29</v>
      </c>
      <c r="G398">
        <f t="shared" si="763"/>
        <v>-0.12222152900771403</v>
      </c>
      <c r="H398">
        <f t="shared" ref="H398:J398" si="902">H104</f>
        <v>23</v>
      </c>
      <c r="I398">
        <f t="shared" si="902"/>
        <v>15</v>
      </c>
      <c r="J398">
        <f t="shared" si="902"/>
        <v>23.25</v>
      </c>
      <c r="L398">
        <f t="shared" ref="L398:M398" si="903">L104</f>
        <v>20</v>
      </c>
      <c r="M398">
        <f t="shared" si="903"/>
        <v>-13</v>
      </c>
      <c r="N398">
        <f t="shared" si="766"/>
        <v>2456746.1770833335</v>
      </c>
      <c r="O398">
        <f t="shared" si="767"/>
        <v>7.9449039617955674E-4</v>
      </c>
      <c r="P398">
        <f t="shared" si="768"/>
        <v>2456746.1778778238</v>
      </c>
      <c r="Q398">
        <f t="shared" si="769"/>
        <v>0.14240048946814024</v>
      </c>
      <c r="R398">
        <f t="shared" si="770"/>
        <v>240.67971103316654</v>
      </c>
      <c r="S398">
        <f t="shared" si="771"/>
        <v>48.30367123313772</v>
      </c>
      <c r="T398">
        <f t="shared" si="772"/>
        <v>4.2006534002772797</v>
      </c>
      <c r="U398">
        <f t="shared" si="773"/>
        <v>0.84305810381912272</v>
      </c>
      <c r="V398">
        <f t="shared" si="774"/>
        <v>209.61823249911231</v>
      </c>
      <c r="W398">
        <f t="shared" si="775"/>
        <v>3.6585283293204913</v>
      </c>
      <c r="X398">
        <f t="shared" si="776"/>
        <v>6.9931268294503752</v>
      </c>
      <c r="Y398">
        <f t="shared" si="777"/>
        <v>0.12205308818346101</v>
      </c>
      <c r="Z398">
        <f t="shared" si="778"/>
        <v>83.808340388054603</v>
      </c>
      <c r="AA398">
        <f t="shared" si="779"/>
        <v>1.4627314804036951</v>
      </c>
      <c r="AB398">
        <f t="shared" si="780"/>
        <v>17235.080201922614</v>
      </c>
      <c r="AC398">
        <f t="shared" si="781"/>
        <v>42.758787251146515</v>
      </c>
      <c r="AD398">
        <f t="shared" si="782"/>
        <v>1523.6004300397074</v>
      </c>
      <c r="AE398">
        <f t="shared" si="783"/>
        <v>-567.33358667721973</v>
      </c>
      <c r="AF398">
        <f t="shared" si="784"/>
        <v>-324.58803160968739</v>
      </c>
      <c r="AG398">
        <f t="shared" si="785"/>
        <v>3825.1143386026706</v>
      </c>
      <c r="AH398">
        <f t="shared" si="786"/>
        <v>21734.632139529229</v>
      </c>
      <c r="AI398">
        <f t="shared" si="787"/>
        <v>6.037397816535897</v>
      </c>
      <c r="AJ398">
        <f t="shared" si="788"/>
        <v>246.71710884970244</v>
      </c>
      <c r="AK398">
        <f t="shared" si="789"/>
        <v>4.306025870428547</v>
      </c>
      <c r="AL398">
        <f t="shared" si="790"/>
        <v>246</v>
      </c>
      <c r="AM398">
        <f t="shared" si="791"/>
        <v>43</v>
      </c>
      <c r="AN398">
        <f t="shared" si="792"/>
        <v>1</v>
      </c>
      <c r="AP398">
        <f t="shared" si="793"/>
        <v>3.2514212869559014</v>
      </c>
      <c r="AQ398">
        <f t="shared" si="794"/>
        <v>5.6748006826811838E-2</v>
      </c>
      <c r="AR398" t="str">
        <f t="shared" si="795"/>
        <v>POSITIF</v>
      </c>
      <c r="AS398">
        <f t="shared" si="796"/>
        <v>3</v>
      </c>
      <c r="AT398">
        <f t="shared" si="797"/>
        <v>15</v>
      </c>
      <c r="AU398">
        <f t="shared" si="798"/>
        <v>5</v>
      </c>
      <c r="AV398">
        <f t="shared" si="799"/>
        <v>0.98683891042927341</v>
      </c>
      <c r="AW398" s="4">
        <f t="shared" si="800"/>
        <v>4.1118287934553056E-2</v>
      </c>
      <c r="AX398">
        <f t="shared" si="801"/>
        <v>1.7223588173784228E-2</v>
      </c>
      <c r="AY398">
        <f t="shared" si="802"/>
        <v>0.26889438720305048</v>
      </c>
      <c r="AZ398" s="4">
        <f t="shared" si="803"/>
        <v>1.1203932800127103E-2</v>
      </c>
      <c r="BA398">
        <f t="shared" si="804"/>
        <v>370324.42297287221</v>
      </c>
      <c r="BB398" t="s">
        <v>191</v>
      </c>
      <c r="BC398">
        <f t="shared" si="805"/>
        <v>1.6702619179442338E-2</v>
      </c>
      <c r="BD398">
        <f t="shared" si="806"/>
        <v>209.62256987792185</v>
      </c>
      <c r="BE398">
        <f t="shared" si="807"/>
        <v>23.437439309826871</v>
      </c>
      <c r="BF398">
        <f t="shared" si="808"/>
        <v>-2.0680014587764347E-3</v>
      </c>
      <c r="BG398">
        <f t="shared" si="809"/>
        <v>23.435371308368094</v>
      </c>
      <c r="BH398" s="19">
        <f t="shared" si="810"/>
        <v>0.14240048946814024</v>
      </c>
      <c r="BI398">
        <f t="shared" si="811"/>
        <v>4.7159470174927263</v>
      </c>
      <c r="BJ398">
        <f t="shared" si="812"/>
        <v>12.136947017492727</v>
      </c>
      <c r="BK398">
        <f t="shared" si="813"/>
        <v>293.32768616345322</v>
      </c>
      <c r="BL398">
        <f t="shared" si="814"/>
        <v>5.1195339108088724</v>
      </c>
      <c r="BM398">
        <f t="shared" si="815"/>
        <v>248.72651909893767</v>
      </c>
      <c r="BN398">
        <f t="shared" si="816"/>
        <v>16.581767939929179</v>
      </c>
      <c r="BO398">
        <f t="shared" si="817"/>
        <v>16</v>
      </c>
      <c r="BP398">
        <f t="shared" si="818"/>
        <v>34</v>
      </c>
      <c r="BQ398">
        <f t="shared" si="819"/>
        <v>54</v>
      </c>
      <c r="BR398">
        <f t="shared" si="820"/>
        <v>-18.221980638076136</v>
      </c>
      <c r="BS398" t="str">
        <f t="shared" si="821"/>
        <v>NEGATIF</v>
      </c>
      <c r="BT398">
        <f t="shared" si="757"/>
        <v>-0.31803355836908581</v>
      </c>
      <c r="BU398">
        <f t="shared" si="758"/>
        <v>18</v>
      </c>
      <c r="BV398">
        <f t="shared" si="759"/>
        <v>-2174</v>
      </c>
      <c r="BW398">
        <f t="shared" si="760"/>
        <v>40</v>
      </c>
      <c r="BX398" t="str">
        <f t="shared" si="761"/>
        <v>NEGATIF</v>
      </c>
      <c r="BY398">
        <f t="shared" si="822"/>
        <v>-73.129287987417655</v>
      </c>
      <c r="BZ398">
        <f t="shared" si="823"/>
        <v>106.87071201258235</v>
      </c>
      <c r="CA398">
        <f t="shared" si="824"/>
        <v>24.295886145341353</v>
      </c>
      <c r="CB398" t="str">
        <f t="shared" si="825"/>
        <v>POSITIF</v>
      </c>
      <c r="CC398">
        <f t="shared" si="826"/>
        <v>24</v>
      </c>
      <c r="CD398">
        <f t="shared" si="827"/>
        <v>17</v>
      </c>
      <c r="CE398">
        <f t="shared" si="828"/>
        <v>45</v>
      </c>
      <c r="CG398">
        <f t="shared" si="829"/>
        <v>4.3410966953010224</v>
      </c>
      <c r="CH398">
        <f t="shared" si="830"/>
        <v>0.40902439075843455</v>
      </c>
      <c r="CI398">
        <f t="shared" si="831"/>
        <v>0.40906048419282626</v>
      </c>
    </row>
    <row r="399" spans="1:87">
      <c r="A399">
        <f t="shared" ref="A399:F399" si="904">A105</f>
        <v>-7.0027777777777782</v>
      </c>
      <c r="B399">
        <f t="shared" si="904"/>
        <v>111.315</v>
      </c>
      <c r="C399">
        <f t="shared" si="904"/>
        <v>7</v>
      </c>
      <c r="D399">
        <f t="shared" si="904"/>
        <v>2014</v>
      </c>
      <c r="E399">
        <f t="shared" si="904"/>
        <v>3</v>
      </c>
      <c r="F399">
        <f t="shared" si="904"/>
        <v>29</v>
      </c>
      <c r="G399">
        <f t="shared" si="763"/>
        <v>-0.12222152900771403</v>
      </c>
      <c r="H399">
        <f t="shared" ref="H399:J399" si="905">H105</f>
        <v>23</v>
      </c>
      <c r="I399">
        <f t="shared" si="905"/>
        <v>30</v>
      </c>
      <c r="J399">
        <f t="shared" si="905"/>
        <v>23.5</v>
      </c>
      <c r="L399">
        <f t="shared" ref="L399:M399" si="906">L105</f>
        <v>20</v>
      </c>
      <c r="M399">
        <f t="shared" si="906"/>
        <v>-13</v>
      </c>
      <c r="N399">
        <f t="shared" si="766"/>
        <v>2456746.1875</v>
      </c>
      <c r="O399">
        <f t="shared" si="767"/>
        <v>7.9449039617955674E-4</v>
      </c>
      <c r="P399">
        <f t="shared" si="768"/>
        <v>2456746.1882944903</v>
      </c>
      <c r="Q399">
        <f t="shared" si="769"/>
        <v>0.14240077466092632</v>
      </c>
      <c r="R399">
        <f t="shared" si="770"/>
        <v>240.67971103316654</v>
      </c>
      <c r="S399">
        <f t="shared" si="771"/>
        <v>48.439764902403113</v>
      </c>
      <c r="T399">
        <f t="shared" si="772"/>
        <v>4.2006534002772797</v>
      </c>
      <c r="U399">
        <f t="shared" si="773"/>
        <v>0.84543338643892407</v>
      </c>
      <c r="V399">
        <f t="shared" si="774"/>
        <v>209.61768089576663</v>
      </c>
      <c r="W399">
        <f t="shared" si="775"/>
        <v>3.6585187020259444</v>
      </c>
      <c r="X399">
        <f t="shared" si="776"/>
        <v>7.0033939890618058</v>
      </c>
      <c r="Y399">
        <f t="shared" si="777"/>
        <v>0.12223228392350825</v>
      </c>
      <c r="Z399">
        <f t="shared" si="778"/>
        <v>83.818607057420195</v>
      </c>
      <c r="AA399">
        <f t="shared" si="779"/>
        <v>1.4629106675873382</v>
      </c>
      <c r="AB399">
        <f t="shared" si="780"/>
        <v>17270.803599859948</v>
      </c>
      <c r="AC399">
        <f t="shared" si="781"/>
        <v>41.550581423848371</v>
      </c>
      <c r="AD399">
        <f t="shared" si="782"/>
        <v>1486.0046044526332</v>
      </c>
      <c r="AE399">
        <f t="shared" si="783"/>
        <v>-563.68328874588781</v>
      </c>
      <c r="AF399">
        <f t="shared" si="784"/>
        <v>-325.65628798397574</v>
      </c>
      <c r="AG399">
        <f t="shared" si="785"/>
        <v>3818.130379740177</v>
      </c>
      <c r="AH399">
        <f t="shared" si="786"/>
        <v>21727.149588746743</v>
      </c>
      <c r="AI399">
        <f t="shared" si="787"/>
        <v>6.0353193302074288</v>
      </c>
      <c r="AJ399">
        <f t="shared" si="788"/>
        <v>246.71503036337396</v>
      </c>
      <c r="AK399">
        <f t="shared" si="789"/>
        <v>4.3059895939986577</v>
      </c>
      <c r="AL399">
        <f t="shared" si="790"/>
        <v>246</v>
      </c>
      <c r="AM399">
        <f t="shared" si="791"/>
        <v>42</v>
      </c>
      <c r="AN399">
        <f t="shared" si="792"/>
        <v>54</v>
      </c>
      <c r="AP399">
        <f t="shared" si="793"/>
        <v>3.2520567927270077</v>
      </c>
      <c r="AQ399">
        <f t="shared" si="794"/>
        <v>5.6759098494933068E-2</v>
      </c>
      <c r="AR399" t="str">
        <f t="shared" si="795"/>
        <v>POSITIF</v>
      </c>
      <c r="AS399">
        <f t="shared" si="796"/>
        <v>3</v>
      </c>
      <c r="AT399">
        <f t="shared" si="797"/>
        <v>15</v>
      </c>
      <c r="AU399">
        <f t="shared" si="798"/>
        <v>7</v>
      </c>
      <c r="AV399">
        <f t="shared" si="799"/>
        <v>0.98675767888233379</v>
      </c>
      <c r="AW399" s="4">
        <f t="shared" si="800"/>
        <v>4.1114903286763906E-2</v>
      </c>
      <c r="AX399">
        <f t="shared" si="801"/>
        <v>1.7222170415833644E-2</v>
      </c>
      <c r="AY399">
        <f t="shared" si="802"/>
        <v>0.26887225521426961</v>
      </c>
      <c r="AZ399" s="4">
        <f t="shared" si="803"/>
        <v>1.1203010633927901E-2</v>
      </c>
      <c r="BA399">
        <f t="shared" si="804"/>
        <v>370354.90568592731</v>
      </c>
      <c r="BB399" t="s">
        <v>191</v>
      </c>
      <c r="BC399">
        <f t="shared" si="805"/>
        <v>1.6702619167464242E-2</v>
      </c>
      <c r="BD399">
        <f t="shared" si="806"/>
        <v>209.6220182762132</v>
      </c>
      <c r="BE399">
        <f t="shared" si="807"/>
        <v>23.437439306118176</v>
      </c>
      <c r="BF399">
        <f t="shared" si="808"/>
        <v>-2.0680273425658195E-3</v>
      </c>
      <c r="BG399">
        <f t="shared" si="809"/>
        <v>23.435371278775609</v>
      </c>
      <c r="BH399" s="19">
        <f t="shared" si="810"/>
        <v>0.14240077466092632</v>
      </c>
      <c r="BI399">
        <f t="shared" si="811"/>
        <v>4.9666314808496583</v>
      </c>
      <c r="BJ399">
        <f t="shared" si="812"/>
        <v>12.387631480849659</v>
      </c>
      <c r="BK399">
        <f t="shared" si="813"/>
        <v>297.08983721473419</v>
      </c>
      <c r="BL399">
        <f t="shared" si="814"/>
        <v>5.1851958336110915</v>
      </c>
      <c r="BM399">
        <f t="shared" si="815"/>
        <v>248.72463499801069</v>
      </c>
      <c r="BN399">
        <f t="shared" si="816"/>
        <v>16.581642333200712</v>
      </c>
      <c r="BO399">
        <f t="shared" si="817"/>
        <v>16</v>
      </c>
      <c r="BP399">
        <f t="shared" si="818"/>
        <v>34</v>
      </c>
      <c r="BQ399">
        <f t="shared" si="819"/>
        <v>53</v>
      </c>
      <c r="BR399">
        <f t="shared" si="820"/>
        <v>-18.221010411300796</v>
      </c>
      <c r="BS399" t="str">
        <f t="shared" si="821"/>
        <v>NEGATIF</v>
      </c>
      <c r="BT399">
        <f t="shared" si="757"/>
        <v>-0.31801662471736508</v>
      </c>
      <c r="BU399">
        <f t="shared" si="758"/>
        <v>18</v>
      </c>
      <c r="BV399">
        <f t="shared" si="759"/>
        <v>-2174</v>
      </c>
      <c r="BW399">
        <f t="shared" si="760"/>
        <v>44</v>
      </c>
      <c r="BX399" t="str">
        <f t="shared" si="761"/>
        <v>NEGATIF</v>
      </c>
      <c r="BY399">
        <f t="shared" si="822"/>
        <v>-73.057442754500357</v>
      </c>
      <c r="BZ399">
        <f t="shared" si="823"/>
        <v>106.94255724549964</v>
      </c>
      <c r="CA399">
        <f t="shared" si="824"/>
        <v>27.868738394089416</v>
      </c>
      <c r="CB399" t="str">
        <f t="shared" si="825"/>
        <v>POSITIF</v>
      </c>
      <c r="CC399">
        <f t="shared" si="826"/>
        <v>27</v>
      </c>
      <c r="CD399">
        <f t="shared" si="827"/>
        <v>52</v>
      </c>
      <c r="CE399">
        <f t="shared" si="828"/>
        <v>7</v>
      </c>
      <c r="CG399">
        <f t="shared" si="829"/>
        <v>4.3410638115364062</v>
      </c>
      <c r="CH399">
        <f t="shared" si="830"/>
        <v>0.40902439024194825</v>
      </c>
      <c r="CI399">
        <f t="shared" si="831"/>
        <v>0.40906048412809731</v>
      </c>
    </row>
    <row r="400" spans="1:87">
      <c r="A400">
        <f t="shared" ref="A400:F400" si="907">A106</f>
        <v>-7.0027777777777782</v>
      </c>
      <c r="B400">
        <f t="shared" si="907"/>
        <v>111.315</v>
      </c>
      <c r="C400">
        <f t="shared" si="907"/>
        <v>7</v>
      </c>
      <c r="D400">
        <f t="shared" si="907"/>
        <v>2014</v>
      </c>
      <c r="E400">
        <f t="shared" si="907"/>
        <v>3</v>
      </c>
      <c r="F400">
        <f t="shared" si="907"/>
        <v>29</v>
      </c>
      <c r="G400">
        <f t="shared" si="763"/>
        <v>-0.12222152900771403</v>
      </c>
      <c r="H400">
        <f t="shared" ref="H400:J400" si="908">H106</f>
        <v>23</v>
      </c>
      <c r="I400">
        <f t="shared" si="908"/>
        <v>45</v>
      </c>
      <c r="J400">
        <f t="shared" si="908"/>
        <v>23.75</v>
      </c>
      <c r="L400">
        <f t="shared" ref="L400:M400" si="909">L106</f>
        <v>20</v>
      </c>
      <c r="M400">
        <f t="shared" si="909"/>
        <v>-13</v>
      </c>
      <c r="N400">
        <f t="shared" si="766"/>
        <v>2456746.197916667</v>
      </c>
      <c r="O400">
        <f t="shared" si="767"/>
        <v>7.9449039617955674E-4</v>
      </c>
      <c r="P400">
        <f t="shared" si="768"/>
        <v>2456746.1987111573</v>
      </c>
      <c r="Q400">
        <f t="shared" si="769"/>
        <v>0.14240105985372514</v>
      </c>
      <c r="R400">
        <f t="shared" si="770"/>
        <v>240.67971103316654</v>
      </c>
      <c r="S400">
        <f t="shared" si="771"/>
        <v>48.575858577736653</v>
      </c>
      <c r="T400">
        <f t="shared" si="772"/>
        <v>4.2006534002772797</v>
      </c>
      <c r="U400">
        <f t="shared" si="773"/>
        <v>0.84780866916463449</v>
      </c>
      <c r="V400">
        <f t="shared" si="774"/>
        <v>209.61712929239633</v>
      </c>
      <c r="W400">
        <f t="shared" si="775"/>
        <v>3.6585090747309676</v>
      </c>
      <c r="X400">
        <f t="shared" si="776"/>
        <v>7.0136611491334406</v>
      </c>
      <c r="Y400">
        <f t="shared" si="777"/>
        <v>0.12241147967158758</v>
      </c>
      <c r="Z400">
        <f t="shared" si="778"/>
        <v>83.828873727244172</v>
      </c>
      <c r="AA400">
        <f t="shared" si="779"/>
        <v>1.4630898547789817</v>
      </c>
      <c r="AB400">
        <f t="shared" si="780"/>
        <v>17306.431421244331</v>
      </c>
      <c r="AC400">
        <f t="shared" si="781"/>
        <v>40.337995544050749</v>
      </c>
      <c r="AD400">
        <f t="shared" si="782"/>
        <v>1447.7822130306065</v>
      </c>
      <c r="AE400">
        <f t="shared" si="783"/>
        <v>-559.97357641435349</v>
      </c>
      <c r="AF400">
        <f t="shared" si="784"/>
        <v>-326.72555011582</v>
      </c>
      <c r="AG400">
        <f t="shared" si="785"/>
        <v>3811.1184127128231</v>
      </c>
      <c r="AH400">
        <f t="shared" si="786"/>
        <v>21718.970916001632</v>
      </c>
      <c r="AI400">
        <f t="shared" si="787"/>
        <v>6.0330474766671198</v>
      </c>
      <c r="AJ400">
        <f t="shared" si="788"/>
        <v>246.71275850983366</v>
      </c>
      <c r="AK400">
        <f t="shared" si="789"/>
        <v>4.3059499426742569</v>
      </c>
      <c r="AL400">
        <f t="shared" si="790"/>
        <v>246</v>
      </c>
      <c r="AM400">
        <f t="shared" si="791"/>
        <v>42</v>
      </c>
      <c r="AN400">
        <f t="shared" si="792"/>
        <v>45</v>
      </c>
      <c r="AP400">
        <f t="shared" si="793"/>
        <v>3.2525009974845993</v>
      </c>
      <c r="AQ400">
        <f t="shared" si="794"/>
        <v>5.6766851330506067E-2</v>
      </c>
      <c r="AR400" t="str">
        <f t="shared" si="795"/>
        <v>POSITIF</v>
      </c>
      <c r="AS400">
        <f t="shared" si="796"/>
        <v>3</v>
      </c>
      <c r="AT400">
        <f t="shared" si="797"/>
        <v>15</v>
      </c>
      <c r="AU400">
        <f t="shared" si="798"/>
        <v>9</v>
      </c>
      <c r="AV400">
        <f t="shared" si="799"/>
        <v>0.98667622736425387</v>
      </c>
      <c r="AW400" s="4">
        <f t="shared" si="800"/>
        <v>4.1111509473510575E-2</v>
      </c>
      <c r="AX400">
        <f t="shared" si="801"/>
        <v>1.7220748818662403E-2</v>
      </c>
      <c r="AY400">
        <f t="shared" si="802"/>
        <v>0.26885006329262029</v>
      </c>
      <c r="AZ400" s="4">
        <f t="shared" si="803"/>
        <v>1.1202085970525846E-2</v>
      </c>
      <c r="BA400">
        <f t="shared" si="804"/>
        <v>370385.47598455567</v>
      </c>
      <c r="BB400" t="s">
        <v>191</v>
      </c>
      <c r="BC400">
        <f t="shared" si="805"/>
        <v>1.6702619155486143E-2</v>
      </c>
      <c r="BD400">
        <f t="shared" si="806"/>
        <v>209.62146667447993</v>
      </c>
      <c r="BE400">
        <f t="shared" si="807"/>
        <v>23.43743930240948</v>
      </c>
      <c r="BF400">
        <f t="shared" si="808"/>
        <v>-2.0680532458828092E-3</v>
      </c>
      <c r="BG400">
        <f t="shared" si="809"/>
        <v>23.435371249163598</v>
      </c>
      <c r="BH400" s="19">
        <f t="shared" si="810"/>
        <v>0.14240105985372514</v>
      </c>
      <c r="BI400">
        <f t="shared" si="811"/>
        <v>5.2173159554135058</v>
      </c>
      <c r="BJ400">
        <f t="shared" si="812"/>
        <v>12.638315955413507</v>
      </c>
      <c r="BK400">
        <f t="shared" si="813"/>
        <v>300.8521637127659</v>
      </c>
      <c r="BL400">
        <f t="shared" si="814"/>
        <v>5.2508608185367729</v>
      </c>
      <c r="BM400">
        <f t="shared" si="815"/>
        <v>248.72257561843674</v>
      </c>
      <c r="BN400">
        <f t="shared" si="816"/>
        <v>16.581505041229114</v>
      </c>
      <c r="BO400">
        <f t="shared" si="817"/>
        <v>16</v>
      </c>
      <c r="BP400">
        <f t="shared" si="818"/>
        <v>34</v>
      </c>
      <c r="BQ400">
        <f t="shared" si="819"/>
        <v>53</v>
      </c>
      <c r="BR400">
        <f t="shared" si="820"/>
        <v>-18.220196864185532</v>
      </c>
      <c r="BS400" t="str">
        <f t="shared" si="821"/>
        <v>NEGATIF</v>
      </c>
      <c r="BT400">
        <f t="shared" si="757"/>
        <v>-0.31800242564158365</v>
      </c>
      <c r="BU400">
        <f t="shared" si="758"/>
        <v>18</v>
      </c>
      <c r="BV400">
        <f t="shared" si="759"/>
        <v>-2174</v>
      </c>
      <c r="BW400">
        <f t="shared" si="760"/>
        <v>47</v>
      </c>
      <c r="BX400" t="str">
        <f t="shared" si="761"/>
        <v>NEGATIF</v>
      </c>
      <c r="BY400">
        <f t="shared" si="822"/>
        <v>-72.894571536750092</v>
      </c>
      <c r="BZ400">
        <f t="shared" si="823"/>
        <v>107.10542846324991</v>
      </c>
      <c r="CA400">
        <f t="shared" si="824"/>
        <v>31.439555638749951</v>
      </c>
      <c r="CB400" t="str">
        <f t="shared" si="825"/>
        <v>POSITIF</v>
      </c>
      <c r="CC400">
        <f t="shared" si="826"/>
        <v>31</v>
      </c>
      <c r="CD400">
        <f t="shared" si="827"/>
        <v>26</v>
      </c>
      <c r="CE400">
        <f t="shared" si="828"/>
        <v>22</v>
      </c>
      <c r="CG400">
        <f t="shared" si="829"/>
        <v>4.3410278685822927</v>
      </c>
      <c r="CH400">
        <f t="shared" si="830"/>
        <v>0.40902438972512117</v>
      </c>
      <c r="CI400">
        <f t="shared" si="831"/>
        <v>0.40906048406336837</v>
      </c>
    </row>
    <row r="401" spans="1:87">
      <c r="A401">
        <f t="shared" ref="A401:F401" si="910">A107</f>
        <v>-7.0027777777777782</v>
      </c>
      <c r="B401">
        <f t="shared" si="910"/>
        <v>111.315</v>
      </c>
      <c r="C401">
        <f t="shared" si="910"/>
        <v>7</v>
      </c>
      <c r="D401">
        <f t="shared" si="910"/>
        <v>2014</v>
      </c>
      <c r="E401">
        <f t="shared" si="910"/>
        <v>3</v>
      </c>
      <c r="F401">
        <f t="shared" si="910"/>
        <v>29</v>
      </c>
      <c r="G401">
        <f t="shared" si="763"/>
        <v>-0.12222152900771403</v>
      </c>
      <c r="H401">
        <f t="shared" ref="H401:J401" si="911">H107</f>
        <v>24</v>
      </c>
      <c r="I401">
        <f t="shared" si="911"/>
        <v>0</v>
      </c>
      <c r="J401">
        <f t="shared" si="911"/>
        <v>24</v>
      </c>
      <c r="L401">
        <f t="shared" ref="L401:M401" si="912">L107</f>
        <v>20</v>
      </c>
      <c r="M401">
        <f t="shared" si="912"/>
        <v>-13</v>
      </c>
      <c r="N401">
        <f t="shared" si="766"/>
        <v>2456746.2083333335</v>
      </c>
      <c r="O401">
        <f t="shared" si="767"/>
        <v>7.9449039617955674E-4</v>
      </c>
      <c r="P401">
        <f t="shared" si="768"/>
        <v>2456746.2091278238</v>
      </c>
      <c r="Q401">
        <f t="shared" si="769"/>
        <v>0.14240134504651122</v>
      </c>
      <c r="R401">
        <f t="shared" si="770"/>
        <v>240.67971103316654</v>
      </c>
      <c r="S401">
        <f t="shared" si="771"/>
        <v>48.711952247002046</v>
      </c>
      <c r="T401">
        <f t="shared" si="772"/>
        <v>4.2006534002772797</v>
      </c>
      <c r="U401">
        <f t="shared" si="773"/>
        <v>0.85018395178443584</v>
      </c>
      <c r="V401">
        <f t="shared" si="774"/>
        <v>209.6165776890507</v>
      </c>
      <c r="W401">
        <f t="shared" si="775"/>
        <v>3.6584994474364212</v>
      </c>
      <c r="X401">
        <f t="shared" si="776"/>
        <v>7.0239283087448712</v>
      </c>
      <c r="Y401">
        <f t="shared" si="777"/>
        <v>0.12259067541163482</v>
      </c>
      <c r="Z401">
        <f t="shared" si="778"/>
        <v>83.839140396609764</v>
      </c>
      <c r="AA401">
        <f t="shared" si="779"/>
        <v>1.4632690419626249</v>
      </c>
      <c r="AB401">
        <f t="shared" si="780"/>
        <v>17341.963461887695</v>
      </c>
      <c r="AC401">
        <f t="shared" si="781"/>
        <v>39.121157543547994</v>
      </c>
      <c r="AD401">
        <f t="shared" si="782"/>
        <v>1408.9493754209682</v>
      </c>
      <c r="AE401">
        <f t="shared" si="783"/>
        <v>-556.20484103081401</v>
      </c>
      <c r="AF401">
        <f t="shared" si="784"/>
        <v>-327.79579009742235</v>
      </c>
      <c r="AG401">
        <f t="shared" si="785"/>
        <v>3804.078490191514</v>
      </c>
      <c r="AH401">
        <f t="shared" si="786"/>
        <v>21710.111853915492</v>
      </c>
      <c r="AI401">
        <f t="shared" si="787"/>
        <v>6.0305866260876364</v>
      </c>
      <c r="AJ401">
        <f t="shared" si="788"/>
        <v>246.71029765925417</v>
      </c>
      <c r="AK401">
        <f t="shared" si="789"/>
        <v>4.3059069927292448</v>
      </c>
      <c r="AL401">
        <f t="shared" si="790"/>
        <v>246</v>
      </c>
      <c r="AM401">
        <f t="shared" si="791"/>
        <v>42</v>
      </c>
      <c r="AN401">
        <f t="shared" si="792"/>
        <v>37</v>
      </c>
      <c r="AP401">
        <f t="shared" si="793"/>
        <v>3.2527209308086515</v>
      </c>
      <c r="AQ401">
        <f t="shared" si="794"/>
        <v>5.6770689891145629E-2</v>
      </c>
      <c r="AR401" t="str">
        <f t="shared" si="795"/>
        <v>POSITIF</v>
      </c>
      <c r="AS401">
        <f t="shared" si="796"/>
        <v>3</v>
      </c>
      <c r="AT401">
        <f t="shared" si="797"/>
        <v>15</v>
      </c>
      <c r="AU401">
        <f t="shared" si="798"/>
        <v>9</v>
      </c>
      <c r="AV401">
        <f t="shared" si="799"/>
        <v>0.98659455653665973</v>
      </c>
      <c r="AW401" s="4">
        <f t="shared" si="800"/>
        <v>4.110810652236082E-2</v>
      </c>
      <c r="AX401">
        <f t="shared" si="801"/>
        <v>1.7219323393818056E-2</v>
      </c>
      <c r="AY401">
        <f t="shared" si="802"/>
        <v>0.26882781161836217</v>
      </c>
      <c r="AZ401" s="4">
        <f t="shared" si="803"/>
        <v>1.1201158817431757E-2</v>
      </c>
      <c r="BA401">
        <f t="shared" si="804"/>
        <v>370416.13366251747</v>
      </c>
      <c r="BB401" t="s">
        <v>191</v>
      </c>
      <c r="BC401">
        <f t="shared" si="805"/>
        <v>1.6702619143508048E-2</v>
      </c>
      <c r="BD401">
        <f t="shared" si="806"/>
        <v>209.62091507277128</v>
      </c>
      <c r="BE401">
        <f t="shared" si="807"/>
        <v>23.437439298700784</v>
      </c>
      <c r="BF401">
        <f t="shared" si="808"/>
        <v>-2.068079168723317E-3</v>
      </c>
      <c r="BG401">
        <f t="shared" si="809"/>
        <v>23.435371219532062</v>
      </c>
      <c r="BH401" s="19">
        <f t="shared" si="810"/>
        <v>0.14240134504651122</v>
      </c>
      <c r="BI401">
        <f t="shared" si="811"/>
        <v>5.4680004187859597</v>
      </c>
      <c r="BJ401">
        <f t="shared" si="812"/>
        <v>12.88900041878596</v>
      </c>
      <c r="BK401">
        <f t="shared" si="813"/>
        <v>304.61466135899252</v>
      </c>
      <c r="BL401">
        <f t="shared" si="814"/>
        <v>5.3165287905619643</v>
      </c>
      <c r="BM401">
        <f t="shared" si="815"/>
        <v>248.72034492279687</v>
      </c>
      <c r="BN401">
        <f t="shared" si="816"/>
        <v>16.581356328186459</v>
      </c>
      <c r="BO401">
        <f t="shared" si="817"/>
        <v>16</v>
      </c>
      <c r="BP401">
        <f t="shared" si="818"/>
        <v>34</v>
      </c>
      <c r="BQ401">
        <f t="shared" si="819"/>
        <v>52</v>
      </c>
      <c r="BR401">
        <f t="shared" si="820"/>
        <v>-18.219573224788103</v>
      </c>
      <c r="BS401" t="str">
        <f t="shared" si="821"/>
        <v>NEGATIF</v>
      </c>
      <c r="BT401">
        <f t="shared" si="757"/>
        <v>-0.31799154108075334</v>
      </c>
      <c r="BU401">
        <f t="shared" si="758"/>
        <v>18</v>
      </c>
      <c r="BV401">
        <f t="shared" si="759"/>
        <v>-2174</v>
      </c>
      <c r="BW401">
        <f t="shared" si="760"/>
        <v>49</v>
      </c>
      <c r="BX401" t="str">
        <f t="shared" si="761"/>
        <v>NEGATIF</v>
      </c>
      <c r="BY401">
        <f t="shared" si="822"/>
        <v>-72.629109260590837</v>
      </c>
      <c r="BZ401">
        <f t="shared" si="823"/>
        <v>107.37089073940916</v>
      </c>
      <c r="CA401">
        <f t="shared" si="824"/>
        <v>35.006451275475214</v>
      </c>
      <c r="CB401" t="str">
        <f t="shared" si="825"/>
        <v>POSITIF</v>
      </c>
      <c r="CC401">
        <f t="shared" si="826"/>
        <v>35</v>
      </c>
      <c r="CD401">
        <f t="shared" si="827"/>
        <v>0</v>
      </c>
      <c r="CE401">
        <f t="shared" si="828"/>
        <v>23</v>
      </c>
      <c r="CG401">
        <f t="shared" si="829"/>
        <v>4.3409889355987668</v>
      </c>
      <c r="CH401">
        <f t="shared" si="830"/>
        <v>0.40902438920795331</v>
      </c>
      <c r="CI401">
        <f t="shared" si="831"/>
        <v>0.40906048399863942</v>
      </c>
    </row>
    <row r="402" spans="1:87">
      <c r="A402">
        <f t="shared" ref="A402:F402" si="913">A108</f>
        <v>-7.0027777777777782</v>
      </c>
      <c r="B402">
        <f t="shared" si="913"/>
        <v>111.315</v>
      </c>
      <c r="C402">
        <f t="shared" si="913"/>
        <v>7</v>
      </c>
      <c r="D402">
        <f t="shared" si="913"/>
        <v>2014</v>
      </c>
      <c r="E402">
        <f t="shared" si="913"/>
        <v>3</v>
      </c>
      <c r="F402">
        <f t="shared" si="913"/>
        <v>29</v>
      </c>
      <c r="G402">
        <f t="shared" si="763"/>
        <v>-0.12222152900771403</v>
      </c>
      <c r="H402">
        <f t="shared" ref="H402:J402" si="914">H108</f>
        <v>24</v>
      </c>
      <c r="I402">
        <f t="shared" si="914"/>
        <v>15</v>
      </c>
      <c r="J402">
        <f t="shared" si="914"/>
        <v>24.25</v>
      </c>
      <c r="L402">
        <f t="shared" ref="L402:M402" si="915">L108</f>
        <v>20</v>
      </c>
      <c r="M402">
        <f t="shared" si="915"/>
        <v>-13</v>
      </c>
      <c r="N402">
        <f t="shared" si="766"/>
        <v>2456746.21875</v>
      </c>
      <c r="O402">
        <f t="shared" si="767"/>
        <v>7.9449039617955674E-4</v>
      </c>
      <c r="P402">
        <f t="shared" si="768"/>
        <v>2456746.2195444903</v>
      </c>
      <c r="Q402">
        <f t="shared" si="769"/>
        <v>0.14240163023929731</v>
      </c>
      <c r="R402">
        <f t="shared" si="770"/>
        <v>240.67971103316654</v>
      </c>
      <c r="S402">
        <f t="shared" si="771"/>
        <v>48.848045916267438</v>
      </c>
      <c r="T402">
        <f t="shared" si="772"/>
        <v>4.2006534002772797</v>
      </c>
      <c r="U402">
        <f t="shared" si="773"/>
        <v>0.85255923440423709</v>
      </c>
      <c r="V402">
        <f t="shared" si="774"/>
        <v>209.61602608570502</v>
      </c>
      <c r="W402">
        <f t="shared" si="775"/>
        <v>3.6584898201418738</v>
      </c>
      <c r="X402">
        <f t="shared" si="776"/>
        <v>7.0341954683572112</v>
      </c>
      <c r="Y402">
        <f t="shared" si="777"/>
        <v>0.12276987115169793</v>
      </c>
      <c r="Z402">
        <f t="shared" si="778"/>
        <v>83.849407065976266</v>
      </c>
      <c r="AA402">
        <f t="shared" si="779"/>
        <v>1.463448229146284</v>
      </c>
      <c r="AB402">
        <f t="shared" si="780"/>
        <v>17377.399522910226</v>
      </c>
      <c r="AC402">
        <f t="shared" si="781"/>
        <v>37.900195639300826</v>
      </c>
      <c r="AD402">
        <f t="shared" si="782"/>
        <v>1369.5224635324994</v>
      </c>
      <c r="AE402">
        <f t="shared" si="783"/>
        <v>-552.37747966879908</v>
      </c>
      <c r="AF402">
        <f t="shared" si="784"/>
        <v>-328.86698013852504</v>
      </c>
      <c r="AG402">
        <f t="shared" si="785"/>
        <v>3797.0106641176312</v>
      </c>
      <c r="AH402">
        <f t="shared" si="786"/>
        <v>21700.588386392334</v>
      </c>
      <c r="AI402">
        <f t="shared" si="787"/>
        <v>6.0279412184423151</v>
      </c>
      <c r="AJ402">
        <f t="shared" si="788"/>
        <v>246.70765225160886</v>
      </c>
      <c r="AK402">
        <f t="shared" si="789"/>
        <v>4.3058608216557763</v>
      </c>
      <c r="AL402">
        <f t="shared" si="790"/>
        <v>246</v>
      </c>
      <c r="AM402">
        <f t="shared" si="791"/>
        <v>42</v>
      </c>
      <c r="AN402">
        <f t="shared" si="792"/>
        <v>27</v>
      </c>
      <c r="AP402">
        <f t="shared" si="793"/>
        <v>3.252700584335094</v>
      </c>
      <c r="AQ402">
        <f t="shared" si="794"/>
        <v>5.6770334778190885E-2</v>
      </c>
      <c r="AR402" t="str">
        <f t="shared" si="795"/>
        <v>POSITIF</v>
      </c>
      <c r="AS402">
        <f t="shared" si="796"/>
        <v>3</v>
      </c>
      <c r="AT402">
        <f t="shared" si="797"/>
        <v>15</v>
      </c>
      <c r="AU402">
        <f t="shared" si="798"/>
        <v>9</v>
      </c>
      <c r="AV402">
        <f t="shared" si="799"/>
        <v>0.98651266705147067</v>
      </c>
      <c r="AW402" s="4">
        <f t="shared" si="800"/>
        <v>4.1104694460477945E-2</v>
      </c>
      <c r="AX402">
        <f t="shared" si="801"/>
        <v>1.7217894152678742E-2</v>
      </c>
      <c r="AY402">
        <f t="shared" si="802"/>
        <v>0.26880550036911027</v>
      </c>
      <c r="AZ402" s="4">
        <f t="shared" si="803"/>
        <v>1.1200229182046261E-2</v>
      </c>
      <c r="BA402">
        <f t="shared" si="804"/>
        <v>370446.87851718394</v>
      </c>
      <c r="BB402" t="s">
        <v>191</v>
      </c>
      <c r="BC402">
        <f t="shared" si="805"/>
        <v>1.6702619131529949E-2</v>
      </c>
      <c r="BD402">
        <f t="shared" si="806"/>
        <v>209.62036347106263</v>
      </c>
      <c r="BE402">
        <f t="shared" si="807"/>
        <v>23.437439294992089</v>
      </c>
      <c r="BF402">
        <f t="shared" si="808"/>
        <v>-2.0681051110867368E-3</v>
      </c>
      <c r="BG402">
        <f t="shared" si="809"/>
        <v>23.435371189881003</v>
      </c>
      <c r="BH402" s="19">
        <f t="shared" si="810"/>
        <v>0.14240163023929731</v>
      </c>
      <c r="BI402">
        <f t="shared" si="811"/>
        <v>5.7186848821428917</v>
      </c>
      <c r="BJ402">
        <f t="shared" si="812"/>
        <v>13.139684882142891</v>
      </c>
      <c r="BK402">
        <f t="shared" si="813"/>
        <v>308.37732629514181</v>
      </c>
      <c r="BL402">
        <f t="shared" si="814"/>
        <v>5.3821996823471112</v>
      </c>
      <c r="BM402">
        <f t="shared" si="815"/>
        <v>248.71794693700156</v>
      </c>
      <c r="BN402">
        <f t="shared" si="816"/>
        <v>16.581196462466771</v>
      </c>
      <c r="BO402">
        <f t="shared" si="817"/>
        <v>16</v>
      </c>
      <c r="BP402">
        <f t="shared" si="818"/>
        <v>34</v>
      </c>
      <c r="BQ402">
        <f t="shared" si="819"/>
        <v>52</v>
      </c>
      <c r="BR402">
        <f t="shared" si="820"/>
        <v>-18.219156003668427</v>
      </c>
      <c r="BS402" t="str">
        <f t="shared" si="821"/>
        <v>NEGATIF</v>
      </c>
      <c r="BT402">
        <f t="shared" si="757"/>
        <v>-0.31798425919850615</v>
      </c>
      <c r="BU402">
        <f t="shared" si="758"/>
        <v>18</v>
      </c>
      <c r="BV402">
        <f t="shared" si="759"/>
        <v>-2174</v>
      </c>
      <c r="BW402">
        <f t="shared" si="760"/>
        <v>51</v>
      </c>
      <c r="BX402" t="str">
        <f t="shared" si="761"/>
        <v>NEGATIF</v>
      </c>
      <c r="BY402">
        <f t="shared" si="822"/>
        <v>-72.24559035432425</v>
      </c>
      <c r="BZ402">
        <f t="shared" si="823"/>
        <v>107.75440964567575</v>
      </c>
      <c r="CA402">
        <f t="shared" si="824"/>
        <v>38.56720635798213</v>
      </c>
      <c r="CB402" t="str">
        <f t="shared" si="825"/>
        <v>POSITIF</v>
      </c>
      <c r="CC402">
        <f t="shared" si="826"/>
        <v>38</v>
      </c>
      <c r="CD402">
        <f t="shared" si="827"/>
        <v>34</v>
      </c>
      <c r="CE402">
        <f t="shared" si="828"/>
        <v>1</v>
      </c>
      <c r="CG402">
        <f t="shared" si="829"/>
        <v>4.3409470828512227</v>
      </c>
      <c r="CH402">
        <f t="shared" si="830"/>
        <v>0.40902438869044472</v>
      </c>
      <c r="CI402">
        <f t="shared" si="831"/>
        <v>0.40906048393391048</v>
      </c>
    </row>
    <row r="403" spans="1:87">
      <c r="A403">
        <f t="shared" ref="A403:F403" si="916">A109</f>
        <v>-7.0027777777777782</v>
      </c>
      <c r="B403">
        <f t="shared" si="916"/>
        <v>111.315</v>
      </c>
      <c r="C403">
        <f t="shared" si="916"/>
        <v>7</v>
      </c>
      <c r="D403">
        <f t="shared" si="916"/>
        <v>2014</v>
      </c>
      <c r="E403">
        <f t="shared" si="916"/>
        <v>3</v>
      </c>
      <c r="F403">
        <f t="shared" si="916"/>
        <v>29</v>
      </c>
      <c r="G403">
        <f t="shared" si="763"/>
        <v>-0.12222152900771403</v>
      </c>
      <c r="H403">
        <f t="shared" ref="H403:J403" si="917">H109</f>
        <v>24</v>
      </c>
      <c r="I403">
        <f t="shared" si="917"/>
        <v>30</v>
      </c>
      <c r="J403">
        <f t="shared" si="917"/>
        <v>24.5</v>
      </c>
      <c r="L403">
        <f t="shared" ref="L403:M403" si="918">L109</f>
        <v>20</v>
      </c>
      <c r="M403">
        <f t="shared" si="918"/>
        <v>-13</v>
      </c>
      <c r="N403">
        <f t="shared" si="766"/>
        <v>2456746.229166667</v>
      </c>
      <c r="O403">
        <f t="shared" si="767"/>
        <v>7.9449039617955674E-4</v>
      </c>
      <c r="P403">
        <f t="shared" si="768"/>
        <v>2456746.2299611573</v>
      </c>
      <c r="Q403">
        <f t="shared" si="769"/>
        <v>0.14240191543209613</v>
      </c>
      <c r="R403">
        <f t="shared" si="770"/>
        <v>240.67971103316654</v>
      </c>
      <c r="S403">
        <f t="shared" si="771"/>
        <v>48.984139591600979</v>
      </c>
      <c r="T403">
        <f t="shared" si="772"/>
        <v>4.2006534002772797</v>
      </c>
      <c r="U403">
        <f t="shared" si="773"/>
        <v>0.85493451712994761</v>
      </c>
      <c r="V403">
        <f t="shared" si="774"/>
        <v>209.61547448233472</v>
      </c>
      <c r="W403">
        <f t="shared" si="775"/>
        <v>3.6584801928468971</v>
      </c>
      <c r="X403">
        <f t="shared" si="776"/>
        <v>7.0444626284279366</v>
      </c>
      <c r="Y403">
        <f t="shared" si="777"/>
        <v>0.12294906689976139</v>
      </c>
      <c r="Z403">
        <f t="shared" si="778"/>
        <v>83.859673735800243</v>
      </c>
      <c r="AA403">
        <f t="shared" si="779"/>
        <v>1.4636274163379277</v>
      </c>
      <c r="AB403">
        <f t="shared" si="780"/>
        <v>17412.739405956498</v>
      </c>
      <c r="AC403">
        <f t="shared" si="781"/>
        <v>36.675238482679624</v>
      </c>
      <c r="AD403">
        <f t="shared" si="782"/>
        <v>1329.5180996690958</v>
      </c>
      <c r="AE403">
        <f t="shared" si="783"/>
        <v>-548.49189557177681</v>
      </c>
      <c r="AF403">
        <f t="shared" si="784"/>
        <v>-329.93909242421046</v>
      </c>
      <c r="AG403">
        <f t="shared" si="785"/>
        <v>3789.914986636054</v>
      </c>
      <c r="AH403">
        <f t="shared" si="786"/>
        <v>21690.416742748337</v>
      </c>
      <c r="AI403">
        <f t="shared" si="787"/>
        <v>6.0251157618745381</v>
      </c>
      <c r="AJ403">
        <f t="shared" si="788"/>
        <v>246.70482679504107</v>
      </c>
      <c r="AK403">
        <f t="shared" si="789"/>
        <v>4.3058115081357968</v>
      </c>
      <c r="AL403">
        <f t="shared" si="790"/>
        <v>246</v>
      </c>
      <c r="AM403">
        <f t="shared" si="791"/>
        <v>42</v>
      </c>
      <c r="AN403">
        <f t="shared" si="792"/>
        <v>17</v>
      </c>
      <c r="AP403">
        <f t="shared" si="793"/>
        <v>3.2524352701212016</v>
      </c>
      <c r="AQ403">
        <f t="shared" si="794"/>
        <v>5.6765704171606118E-2</v>
      </c>
      <c r="AR403" t="str">
        <f t="shared" si="795"/>
        <v>POSITIF</v>
      </c>
      <c r="AS403">
        <f t="shared" si="796"/>
        <v>3</v>
      </c>
      <c r="AT403">
        <f t="shared" si="797"/>
        <v>15</v>
      </c>
      <c r="AU403">
        <f t="shared" si="798"/>
        <v>8</v>
      </c>
      <c r="AV403">
        <f t="shared" si="799"/>
        <v>0.98643055956173575</v>
      </c>
      <c r="AW403" s="4">
        <f t="shared" si="800"/>
        <v>4.1101273315072323E-2</v>
      </c>
      <c r="AX403">
        <f t="shared" si="801"/>
        <v>1.7216461106642322E-2</v>
      </c>
      <c r="AY403">
        <f t="shared" si="802"/>
        <v>0.26878312972278773</v>
      </c>
      <c r="AZ403" s="4">
        <f t="shared" si="803"/>
        <v>1.1199297071782821E-2</v>
      </c>
      <c r="BA403">
        <f t="shared" si="804"/>
        <v>370477.71034546912</v>
      </c>
      <c r="BB403" t="s">
        <v>191</v>
      </c>
      <c r="BC403">
        <f t="shared" si="805"/>
        <v>1.6702619119551853E-2</v>
      </c>
      <c r="BD403">
        <f t="shared" si="806"/>
        <v>209.61981186932931</v>
      </c>
      <c r="BE403">
        <f t="shared" si="807"/>
        <v>23.437439291283393</v>
      </c>
      <c r="BF403">
        <f t="shared" si="808"/>
        <v>-2.0681310729724536E-3</v>
      </c>
      <c r="BG403">
        <f t="shared" si="809"/>
        <v>23.435371160210419</v>
      </c>
      <c r="BH403" s="19">
        <f t="shared" si="810"/>
        <v>0.14240191543209613</v>
      </c>
      <c r="BI403">
        <f t="shared" si="811"/>
        <v>5.9693693567067383</v>
      </c>
      <c r="BJ403">
        <f t="shared" si="812"/>
        <v>13.390369356706739</v>
      </c>
      <c r="BK403">
        <f t="shared" si="813"/>
        <v>312.14015460179644</v>
      </c>
      <c r="BL403">
        <f t="shared" si="814"/>
        <v>5.4478734254854775</v>
      </c>
      <c r="BM403">
        <f t="shared" si="815"/>
        <v>248.71538574880464</v>
      </c>
      <c r="BN403">
        <f t="shared" si="816"/>
        <v>16.581025716586975</v>
      </c>
      <c r="BO403">
        <f t="shared" si="817"/>
        <v>16</v>
      </c>
      <c r="BP403">
        <f t="shared" si="818"/>
        <v>34</v>
      </c>
      <c r="BQ403">
        <f t="shared" si="819"/>
        <v>51</v>
      </c>
      <c r="BR403">
        <f t="shared" si="820"/>
        <v>-18.218950557633338</v>
      </c>
      <c r="BS403" t="str">
        <f t="shared" si="821"/>
        <v>NEGATIF</v>
      </c>
      <c r="BT403">
        <f t="shared" si="757"/>
        <v>-0.31798067348875869</v>
      </c>
      <c r="BU403">
        <f t="shared" si="758"/>
        <v>18</v>
      </c>
      <c r="BV403">
        <f t="shared" si="759"/>
        <v>-2174</v>
      </c>
      <c r="BW403">
        <f t="shared" si="760"/>
        <v>51</v>
      </c>
      <c r="BX403" t="str">
        <f t="shared" si="761"/>
        <v>NEGATIF</v>
      </c>
      <c r="BY403">
        <f t="shared" si="822"/>
        <v>-71.72335389145583</v>
      </c>
      <c r="BZ403">
        <f t="shared" si="823"/>
        <v>108.27664610854417</v>
      </c>
      <c r="CA403">
        <f t="shared" si="824"/>
        <v>42.119123662405478</v>
      </c>
      <c r="CB403" t="str">
        <f t="shared" si="825"/>
        <v>POSITIF</v>
      </c>
      <c r="CC403">
        <f t="shared" si="826"/>
        <v>42</v>
      </c>
      <c r="CD403">
        <f t="shared" si="827"/>
        <v>7</v>
      </c>
      <c r="CE403">
        <f t="shared" si="828"/>
        <v>8</v>
      </c>
      <c r="CG403">
        <f t="shared" si="829"/>
        <v>4.3409023816844234</v>
      </c>
      <c r="CH403">
        <f t="shared" si="830"/>
        <v>0.40902438817259534</v>
      </c>
      <c r="CI403">
        <f t="shared" si="831"/>
        <v>0.40906048386918153</v>
      </c>
    </row>
    <row r="404" spans="1:87">
      <c r="A404">
        <f t="shared" ref="A404:F404" si="919">A110</f>
        <v>-7.0027777777777782</v>
      </c>
      <c r="B404">
        <f t="shared" si="919"/>
        <v>111.315</v>
      </c>
      <c r="C404">
        <f t="shared" si="919"/>
        <v>7</v>
      </c>
      <c r="D404">
        <f t="shared" si="919"/>
        <v>2014</v>
      </c>
      <c r="E404">
        <f t="shared" si="919"/>
        <v>3</v>
      </c>
      <c r="F404">
        <f t="shared" si="919"/>
        <v>29</v>
      </c>
      <c r="G404">
        <f t="shared" si="763"/>
        <v>-0.12222152900771403</v>
      </c>
      <c r="H404">
        <f t="shared" ref="H404:J404" si="920">H110</f>
        <v>24</v>
      </c>
      <c r="I404">
        <f t="shared" si="920"/>
        <v>45</v>
      </c>
      <c r="J404">
        <f t="shared" si="920"/>
        <v>24.75</v>
      </c>
      <c r="L404">
        <f t="shared" ref="L404:M404" si="921">L110</f>
        <v>20</v>
      </c>
      <c r="M404">
        <f t="shared" si="921"/>
        <v>-13</v>
      </c>
      <c r="N404">
        <f t="shared" si="766"/>
        <v>2456746.2395833335</v>
      </c>
      <c r="O404">
        <f t="shared" si="767"/>
        <v>7.9449039617955674E-4</v>
      </c>
      <c r="P404">
        <f t="shared" si="768"/>
        <v>2456746.2403778238</v>
      </c>
      <c r="Q404">
        <f t="shared" si="769"/>
        <v>0.14240220062488221</v>
      </c>
      <c r="R404">
        <f t="shared" si="770"/>
        <v>240.67971103316654</v>
      </c>
      <c r="S404">
        <f t="shared" si="771"/>
        <v>49.120233260866371</v>
      </c>
      <c r="T404">
        <f t="shared" si="772"/>
        <v>4.2006534002772797</v>
      </c>
      <c r="U404">
        <f t="shared" si="773"/>
        <v>0.85730979974974886</v>
      </c>
      <c r="V404">
        <f t="shared" si="774"/>
        <v>209.61492287898909</v>
      </c>
      <c r="W404">
        <f t="shared" si="775"/>
        <v>3.6584705655523511</v>
      </c>
      <c r="X404">
        <f t="shared" si="776"/>
        <v>7.0547297880402766</v>
      </c>
      <c r="Y404">
        <f t="shared" si="777"/>
        <v>0.12312826263982452</v>
      </c>
      <c r="Z404">
        <f t="shared" si="778"/>
        <v>83.869940405165835</v>
      </c>
      <c r="AA404">
        <f t="shared" si="779"/>
        <v>1.4638066035215709</v>
      </c>
      <c r="AB404">
        <f t="shared" si="780"/>
        <v>17447.982908488662</v>
      </c>
      <c r="AC404">
        <f t="shared" si="781"/>
        <v>35.446415310255091</v>
      </c>
      <c r="AD404">
        <f t="shared" si="782"/>
        <v>1288.9531549806743</v>
      </c>
      <c r="AE404">
        <f t="shared" si="783"/>
        <v>-544.54849864082485</v>
      </c>
      <c r="AF404">
        <f t="shared" si="784"/>
        <v>-331.01209897204944</v>
      </c>
      <c r="AG404">
        <f t="shared" si="785"/>
        <v>3782.7915110492536</v>
      </c>
      <c r="AH404">
        <f t="shared" si="786"/>
        <v>21679.613392215972</v>
      </c>
      <c r="AI404">
        <f t="shared" si="787"/>
        <v>6.0221148311711028</v>
      </c>
      <c r="AJ404">
        <f t="shared" si="788"/>
        <v>246.70182586433765</v>
      </c>
      <c r="AK404">
        <f t="shared" si="789"/>
        <v>4.3057591320143977</v>
      </c>
      <c r="AL404">
        <f t="shared" si="790"/>
        <v>246</v>
      </c>
      <c r="AM404">
        <f t="shared" si="791"/>
        <v>42</v>
      </c>
      <c r="AN404">
        <f t="shared" si="792"/>
        <v>6</v>
      </c>
      <c r="AP404">
        <f t="shared" si="793"/>
        <v>3.2519298223002333</v>
      </c>
      <c r="AQ404">
        <f t="shared" si="794"/>
        <v>5.6756882442933192E-2</v>
      </c>
      <c r="AR404" t="str">
        <f t="shared" si="795"/>
        <v>POSITIF</v>
      </c>
      <c r="AS404">
        <f t="shared" si="796"/>
        <v>3</v>
      </c>
      <c r="AT404">
        <f t="shared" si="797"/>
        <v>15</v>
      </c>
      <c r="AU404">
        <f t="shared" si="798"/>
        <v>6</v>
      </c>
      <c r="AV404">
        <f t="shared" si="799"/>
        <v>0.98634823473265254</v>
      </c>
      <c r="AW404" s="4">
        <f t="shared" si="800"/>
        <v>4.109784311386052E-2</v>
      </c>
      <c r="AX404">
        <f t="shared" si="801"/>
        <v>1.721502426731868E-2</v>
      </c>
      <c r="AY404">
        <f t="shared" si="802"/>
        <v>0.26876069986062689</v>
      </c>
      <c r="AZ404" s="4">
        <f t="shared" si="803"/>
        <v>1.1198362494192787E-2</v>
      </c>
      <c r="BA404">
        <f t="shared" si="804"/>
        <v>370508.628939691</v>
      </c>
      <c r="BB404" t="s">
        <v>191</v>
      </c>
      <c r="BC404">
        <f t="shared" si="805"/>
        <v>1.6702619107573754E-2</v>
      </c>
      <c r="BD404">
        <f t="shared" si="806"/>
        <v>209.61926026762066</v>
      </c>
      <c r="BE404">
        <f t="shared" si="807"/>
        <v>23.437439287574698</v>
      </c>
      <c r="BF404">
        <f t="shared" si="808"/>
        <v>-2.0681570543763742E-3</v>
      </c>
      <c r="BG404">
        <f t="shared" si="809"/>
        <v>23.43537113052032</v>
      </c>
      <c r="BH404" s="19">
        <f t="shared" si="810"/>
        <v>0.14240220062488221</v>
      </c>
      <c r="BI404">
        <f t="shared" si="811"/>
        <v>6.2200538200636704</v>
      </c>
      <c r="BJ404">
        <f t="shared" si="812"/>
        <v>13.641053820063672</v>
      </c>
      <c r="BK404">
        <f t="shared" si="813"/>
        <v>315.90314179454356</v>
      </c>
      <c r="BL404">
        <f t="shared" si="814"/>
        <v>5.513549941709293</v>
      </c>
      <c r="BM404">
        <f t="shared" si="815"/>
        <v>248.71266550641153</v>
      </c>
      <c r="BN404">
        <f t="shared" si="816"/>
        <v>16.580844367094102</v>
      </c>
      <c r="BO404">
        <f t="shared" si="817"/>
        <v>16</v>
      </c>
      <c r="BP404">
        <f t="shared" si="818"/>
        <v>34</v>
      </c>
      <c r="BQ404">
        <f t="shared" si="819"/>
        <v>51</v>
      </c>
      <c r="BR404">
        <f t="shared" si="820"/>
        <v>-18.218952863223549</v>
      </c>
      <c r="BS404" t="str">
        <f t="shared" si="821"/>
        <v>NEGATIF</v>
      </c>
      <c r="BT404">
        <f t="shared" si="757"/>
        <v>-0.31798071372889908</v>
      </c>
      <c r="BU404">
        <f t="shared" si="758"/>
        <v>18</v>
      </c>
      <c r="BV404">
        <f t="shared" si="759"/>
        <v>-2174</v>
      </c>
      <c r="BW404">
        <f t="shared" si="760"/>
        <v>51</v>
      </c>
      <c r="BX404" t="str">
        <f t="shared" si="761"/>
        <v>NEGATIF</v>
      </c>
      <c r="BY404">
        <f t="shared" si="822"/>
        <v>-71.034658137750597</v>
      </c>
      <c r="BZ404">
        <f t="shared" si="823"/>
        <v>108.9653418622494</v>
      </c>
      <c r="CA404">
        <f t="shared" si="824"/>
        <v>45.65881791406963</v>
      </c>
      <c r="CB404" t="str">
        <f t="shared" si="825"/>
        <v>POSITIF</v>
      </c>
      <c r="CC404">
        <f t="shared" si="826"/>
        <v>45</v>
      </c>
      <c r="CD404">
        <f t="shared" si="827"/>
        <v>39</v>
      </c>
      <c r="CE404">
        <f t="shared" si="828"/>
        <v>31</v>
      </c>
      <c r="CG404">
        <f t="shared" si="829"/>
        <v>4.3408549044982108</v>
      </c>
      <c r="CH404">
        <f t="shared" si="830"/>
        <v>0.40902438765440535</v>
      </c>
      <c r="CI404">
        <f t="shared" si="831"/>
        <v>0.40906048380445259</v>
      </c>
    </row>
    <row r="405" spans="1:87">
      <c r="A405">
        <f t="shared" ref="A405:F405" si="922">A111</f>
        <v>-7.0027777777777782</v>
      </c>
      <c r="B405">
        <f t="shared" si="922"/>
        <v>111.315</v>
      </c>
      <c r="C405">
        <f t="shared" si="922"/>
        <v>7</v>
      </c>
      <c r="D405">
        <f t="shared" si="922"/>
        <v>0</v>
      </c>
      <c r="E405">
        <f t="shared" si="922"/>
        <v>0</v>
      </c>
      <c r="F405">
        <f t="shared" si="922"/>
        <v>0</v>
      </c>
      <c r="G405">
        <f t="shared" si="763"/>
        <v>-0.12222152900771403</v>
      </c>
      <c r="AW405" s="4"/>
      <c r="AZ405" s="4"/>
      <c r="BH405" s="19">
        <f t="shared" si="810"/>
        <v>-67.119644079397673</v>
      </c>
      <c r="BI405">
        <f t="shared" si="811"/>
        <v>16.222378881772361</v>
      </c>
      <c r="BJ405">
        <f t="shared" si="812"/>
        <v>23.64337888177236</v>
      </c>
      <c r="BK405">
        <f t="shared" si="813"/>
        <v>354.65068322658539</v>
      </c>
      <c r="BM405">
        <f t="shared" si="815"/>
        <v>0</v>
      </c>
      <c r="BR405">
        <f t="shared" si="820"/>
        <v>0</v>
      </c>
      <c r="BY405">
        <f t="shared" si="822"/>
        <v>180</v>
      </c>
      <c r="CA405">
        <f t="shared" si="824"/>
        <v>82.99722222222222</v>
      </c>
      <c r="CG405">
        <f t="shared" si="829"/>
        <v>0</v>
      </c>
      <c r="CH405">
        <f t="shared" si="830"/>
        <v>0</v>
      </c>
      <c r="CI405">
        <f t="shared" si="831"/>
        <v>0</v>
      </c>
    </row>
    <row r="406" spans="1:87">
      <c r="A406">
        <f t="shared" ref="A406:F406" si="923">A112</f>
        <v>-7.0027777777777782</v>
      </c>
      <c r="B406">
        <f t="shared" si="923"/>
        <v>111.315</v>
      </c>
      <c r="C406">
        <f t="shared" si="923"/>
        <v>7</v>
      </c>
      <c r="D406">
        <f t="shared" si="923"/>
        <v>2014</v>
      </c>
      <c r="E406">
        <f t="shared" si="923"/>
        <v>3</v>
      </c>
      <c r="F406">
        <f t="shared" si="923"/>
        <v>30</v>
      </c>
      <c r="G406">
        <f t="shared" si="763"/>
        <v>-0.12222152900771403</v>
      </c>
      <c r="H406">
        <f t="shared" ref="H406:J406" si="924">H112</f>
        <v>1</v>
      </c>
      <c r="I406">
        <f t="shared" si="924"/>
        <v>0</v>
      </c>
      <c r="J406">
        <f t="shared" si="924"/>
        <v>1</v>
      </c>
      <c r="L406">
        <f t="shared" ref="L406:M406" si="925">L112</f>
        <v>20</v>
      </c>
      <c r="M406">
        <f t="shared" si="925"/>
        <v>-13</v>
      </c>
      <c r="N406">
        <f t="shared" si="766"/>
        <v>2456746.25</v>
      </c>
      <c r="O406">
        <f t="shared" si="767"/>
        <v>7.945056621748444E-4</v>
      </c>
      <c r="P406">
        <f t="shared" si="768"/>
        <v>2456746.2507945057</v>
      </c>
      <c r="Q406">
        <f t="shared" si="769"/>
        <v>0.14240248581808898</v>
      </c>
      <c r="R406">
        <f t="shared" si="770"/>
        <v>240.6870580664006</v>
      </c>
      <c r="S406">
        <f t="shared" si="771"/>
        <v>49.256327130875434</v>
      </c>
      <c r="T406">
        <f t="shared" si="772"/>
        <v>4.2007816301974668</v>
      </c>
      <c r="U406">
        <f t="shared" si="773"/>
        <v>0.85968508587318826</v>
      </c>
      <c r="V406">
        <f t="shared" si="774"/>
        <v>209.61437127482975</v>
      </c>
      <c r="W406">
        <f t="shared" si="775"/>
        <v>3.6584609382436031</v>
      </c>
      <c r="X406">
        <f t="shared" si="776"/>
        <v>7.0649969627975224</v>
      </c>
      <c r="Y406">
        <f t="shared" si="777"/>
        <v>0.12330745864421611</v>
      </c>
      <c r="Z406">
        <f t="shared" si="778"/>
        <v>83.880207089676333</v>
      </c>
      <c r="AA406">
        <f t="shared" si="779"/>
        <v>1.4639857909695426</v>
      </c>
      <c r="AB406">
        <f t="shared" si="780"/>
        <v>17483.129885013808</v>
      </c>
      <c r="AC406">
        <f t="shared" si="781"/>
        <v>34.229270134984546</v>
      </c>
      <c r="AD406">
        <f t="shared" si="782"/>
        <v>1248.3613680573676</v>
      </c>
      <c r="AE406">
        <f t="shared" si="783"/>
        <v>-540.54769840797599</v>
      </c>
      <c r="AF406">
        <f t="shared" si="784"/>
        <v>-332.08161322515116</v>
      </c>
      <c r="AG406">
        <f t="shared" si="785"/>
        <v>3776.3050896433074</v>
      </c>
      <c r="AH406">
        <f t="shared" si="786"/>
        <v>21669.39630121634</v>
      </c>
      <c r="AI406">
        <f t="shared" si="787"/>
        <v>6.0192767503378724</v>
      </c>
      <c r="AJ406">
        <f t="shared" si="788"/>
        <v>246.70633481673846</v>
      </c>
      <c r="AK406">
        <f t="shared" si="789"/>
        <v>4.3058378280796079</v>
      </c>
      <c r="AL406">
        <f t="shared" si="790"/>
        <v>246</v>
      </c>
      <c r="AM406">
        <f t="shared" si="791"/>
        <v>42</v>
      </c>
      <c r="AN406">
        <f t="shared" si="792"/>
        <v>22</v>
      </c>
      <c r="AP406">
        <f t="shared" si="793"/>
        <v>3.2522922838601258</v>
      </c>
      <c r="AQ406">
        <f t="shared" si="794"/>
        <v>5.6763208590565231E-2</v>
      </c>
      <c r="AR406" t="str">
        <f t="shared" si="795"/>
        <v>POSITIF</v>
      </c>
      <c r="AS406">
        <f t="shared" si="796"/>
        <v>3</v>
      </c>
      <c r="AT406">
        <f t="shared" si="797"/>
        <v>15</v>
      </c>
      <c r="AU406">
        <f t="shared" si="798"/>
        <v>8</v>
      </c>
      <c r="AV406">
        <f t="shared" si="799"/>
        <v>0.98626164911512537</v>
      </c>
      <c r="AW406" s="4">
        <f t="shared" si="800"/>
        <v>4.1094235379796888E-2</v>
      </c>
      <c r="AX406">
        <f t="shared" si="801"/>
        <v>1.7213513063207956E-2</v>
      </c>
      <c r="AY406">
        <f t="shared" si="802"/>
        <v>0.26873710912216442</v>
      </c>
      <c r="AZ406" s="4">
        <f t="shared" si="803"/>
        <v>1.119737954675685E-2</v>
      </c>
      <c r="BA406">
        <f t="shared" si="804"/>
        <v>370541.15332044277</v>
      </c>
      <c r="BB406" t="s">
        <v>191</v>
      </c>
      <c r="BC406">
        <f t="shared" si="805"/>
        <v>1.6702619095595641E-2</v>
      </c>
      <c r="BD406">
        <f t="shared" si="806"/>
        <v>209.61870866509835</v>
      </c>
      <c r="BE406">
        <f t="shared" si="807"/>
        <v>23.437439283865999</v>
      </c>
      <c r="BF406">
        <f t="shared" si="808"/>
        <v>-2.0681830553362503E-3</v>
      </c>
      <c r="BG406">
        <f t="shared" si="809"/>
        <v>23.435371100810663</v>
      </c>
      <c r="BH406" s="19">
        <f t="shared" si="810"/>
        <v>0.14240248581808898</v>
      </c>
      <c r="BI406">
        <f t="shared" si="811"/>
        <v>6.4707382834361242</v>
      </c>
      <c r="BJ406">
        <f t="shared" si="812"/>
        <v>13.891738283436124</v>
      </c>
      <c r="BK406">
        <f t="shared" si="813"/>
        <v>319.65932153128693</v>
      </c>
      <c r="BL406">
        <f t="shared" si="814"/>
        <v>5.5791076454121589</v>
      </c>
      <c r="BM406">
        <f t="shared" si="815"/>
        <v>248.71675272025487</v>
      </c>
      <c r="BN406">
        <f t="shared" si="816"/>
        <v>16.581116848016993</v>
      </c>
      <c r="BO406">
        <f t="shared" si="817"/>
        <v>16</v>
      </c>
      <c r="BP406">
        <f t="shared" si="818"/>
        <v>34</v>
      </c>
      <c r="BQ406">
        <f t="shared" si="819"/>
        <v>52</v>
      </c>
      <c r="BR406">
        <f t="shared" si="820"/>
        <v>-18.219340811368586</v>
      </c>
      <c r="BS406" t="str">
        <f t="shared" si="821"/>
        <v>NEGATIF</v>
      </c>
      <c r="BT406">
        <f t="shared" si="757"/>
        <v>-0.31798748470135696</v>
      </c>
      <c r="BU406">
        <f t="shared" si="758"/>
        <v>18</v>
      </c>
      <c r="BV406">
        <f t="shared" si="759"/>
        <v>-2174</v>
      </c>
      <c r="BW406">
        <f t="shared" si="760"/>
        <v>50</v>
      </c>
      <c r="BX406" t="str">
        <f t="shared" si="761"/>
        <v>NEGATIF</v>
      </c>
      <c r="BY406">
        <f t="shared" si="822"/>
        <v>-70.143462373982445</v>
      </c>
      <c r="BZ406">
        <f t="shared" si="823"/>
        <v>109.85653762601756</v>
      </c>
      <c r="CA406">
        <f t="shared" si="824"/>
        <v>49.17537168801384</v>
      </c>
      <c r="CB406" t="str">
        <f t="shared" si="825"/>
        <v>POSITIF</v>
      </c>
      <c r="CC406">
        <f t="shared" si="826"/>
        <v>49</v>
      </c>
      <c r="CD406">
        <f t="shared" si="827"/>
        <v>10</v>
      </c>
      <c r="CE406">
        <f t="shared" si="828"/>
        <v>31</v>
      </c>
      <c r="CG406">
        <f t="shared" si="829"/>
        <v>4.3409262398370103</v>
      </c>
      <c r="CH406">
        <f t="shared" si="830"/>
        <v>0.40902438713587402</v>
      </c>
      <c r="CI406">
        <f t="shared" si="831"/>
        <v>0.40906048373972359</v>
      </c>
    </row>
    <row r="407" spans="1:87">
      <c r="A407">
        <f t="shared" ref="A407:F407" si="926">A113</f>
        <v>-7.0027777777777782</v>
      </c>
      <c r="B407">
        <f t="shared" si="926"/>
        <v>111.315</v>
      </c>
      <c r="C407">
        <f t="shared" si="926"/>
        <v>7</v>
      </c>
      <c r="D407">
        <f t="shared" si="926"/>
        <v>2014</v>
      </c>
      <c r="E407">
        <f t="shared" si="926"/>
        <v>3</v>
      </c>
      <c r="F407">
        <f t="shared" si="926"/>
        <v>30</v>
      </c>
      <c r="G407">
        <f t="shared" si="763"/>
        <v>-0.12222152900771403</v>
      </c>
      <c r="H407">
        <f t="shared" ref="H407:J407" si="927">H113</f>
        <v>1</v>
      </c>
      <c r="I407">
        <f t="shared" si="927"/>
        <v>15</v>
      </c>
      <c r="J407">
        <f t="shared" si="927"/>
        <v>1.25</v>
      </c>
      <c r="L407">
        <f t="shared" ref="L407:M407" si="928">L113</f>
        <v>20</v>
      </c>
      <c r="M407">
        <f t="shared" si="928"/>
        <v>-13</v>
      </c>
      <c r="N407">
        <f t="shared" si="766"/>
        <v>2456746.260416667</v>
      </c>
      <c r="O407">
        <f t="shared" si="767"/>
        <v>7.945056621748444E-4</v>
      </c>
      <c r="P407">
        <f t="shared" si="768"/>
        <v>2456746.2612111727</v>
      </c>
      <c r="Q407">
        <f t="shared" si="769"/>
        <v>0.14240277101088783</v>
      </c>
      <c r="R407">
        <f t="shared" si="770"/>
        <v>240.6870580664006</v>
      </c>
      <c r="S407">
        <f t="shared" si="771"/>
        <v>49.392420806238079</v>
      </c>
      <c r="T407">
        <f t="shared" si="772"/>
        <v>4.2007816301974668</v>
      </c>
      <c r="U407">
        <f t="shared" si="773"/>
        <v>0.8620603685994066</v>
      </c>
      <c r="V407">
        <f t="shared" si="774"/>
        <v>209.6138196714594</v>
      </c>
      <c r="W407">
        <f t="shared" si="775"/>
        <v>3.658451310948625</v>
      </c>
      <c r="X407">
        <f t="shared" si="776"/>
        <v>7.0752641228700668</v>
      </c>
      <c r="Y407">
        <f t="shared" si="777"/>
        <v>0.1234866543923113</v>
      </c>
      <c r="Z407">
        <f t="shared" si="778"/>
        <v>83.890473759502129</v>
      </c>
      <c r="AA407">
        <f t="shared" si="779"/>
        <v>1.4641649781612178</v>
      </c>
      <c r="AB407">
        <f t="shared" si="780"/>
        <v>17518.180035115845</v>
      </c>
      <c r="AC407">
        <f t="shared" si="781"/>
        <v>32.993148000396523</v>
      </c>
      <c r="AD407">
        <f t="shared" si="782"/>
        <v>1206.7332599180761</v>
      </c>
      <c r="AE407">
        <f t="shared" si="783"/>
        <v>-536.48992819217528</v>
      </c>
      <c r="AF407">
        <f t="shared" si="784"/>
        <v>-333.15628146055076</v>
      </c>
      <c r="AG407">
        <f t="shared" si="785"/>
        <v>3769.1288014426495</v>
      </c>
      <c r="AH407">
        <f t="shared" si="786"/>
        <v>21657.389034824246</v>
      </c>
      <c r="AI407">
        <f t="shared" si="787"/>
        <v>6.0159413985622905</v>
      </c>
      <c r="AJ407">
        <f t="shared" si="788"/>
        <v>246.70299946496289</v>
      </c>
      <c r="AK407">
        <f t="shared" si="789"/>
        <v>4.3057796152094117</v>
      </c>
      <c r="AL407">
        <f t="shared" si="790"/>
        <v>246</v>
      </c>
      <c r="AM407">
        <f t="shared" si="791"/>
        <v>42</v>
      </c>
      <c r="AN407">
        <f t="shared" si="792"/>
        <v>10</v>
      </c>
      <c r="AP407">
        <f t="shared" si="793"/>
        <v>3.2513423915778947</v>
      </c>
      <c r="AQ407">
        <f t="shared" si="794"/>
        <v>5.6746629842701013E-2</v>
      </c>
      <c r="AR407" t="str">
        <f t="shared" si="795"/>
        <v>POSITIF</v>
      </c>
      <c r="AS407">
        <f t="shared" si="796"/>
        <v>3</v>
      </c>
      <c r="AT407">
        <f t="shared" si="797"/>
        <v>15</v>
      </c>
      <c r="AU407">
        <f t="shared" si="798"/>
        <v>4</v>
      </c>
      <c r="AV407">
        <f t="shared" si="799"/>
        <v>0.98617889527630698</v>
      </c>
      <c r="AW407" s="4">
        <f t="shared" si="800"/>
        <v>4.1090787303179457E-2</v>
      </c>
      <c r="AX407">
        <f t="shared" si="801"/>
        <v>1.7212068736251911E-2</v>
      </c>
      <c r="AY407">
        <f t="shared" si="802"/>
        <v>0.26871456237283059</v>
      </c>
      <c r="AZ407" s="4">
        <f t="shared" si="803"/>
        <v>1.1196440098867942E-2</v>
      </c>
      <c r="BA407">
        <f t="shared" si="804"/>
        <v>370572.24369815044</v>
      </c>
      <c r="BB407" t="s">
        <v>191</v>
      </c>
      <c r="BC407">
        <f t="shared" si="805"/>
        <v>1.6702619083617542E-2</v>
      </c>
      <c r="BD407">
        <f t="shared" si="806"/>
        <v>209.61815706336498</v>
      </c>
      <c r="BE407">
        <f t="shared" si="807"/>
        <v>23.437439280157303</v>
      </c>
      <c r="BF407">
        <f t="shared" si="808"/>
        <v>-2.0682090757747611E-3</v>
      </c>
      <c r="BG407">
        <f t="shared" si="809"/>
        <v>23.43537107108153</v>
      </c>
      <c r="BH407" s="19">
        <f t="shared" si="810"/>
        <v>0.14240277101088783</v>
      </c>
      <c r="BI407">
        <f t="shared" si="811"/>
        <v>6.7214227579999717</v>
      </c>
      <c r="BJ407">
        <f t="shared" si="812"/>
        <v>14.142422757999972</v>
      </c>
      <c r="BK407">
        <f t="shared" si="813"/>
        <v>323.42261203732738</v>
      </c>
      <c r="BL407">
        <f t="shared" si="814"/>
        <v>5.6447894554516083</v>
      </c>
      <c r="BM407">
        <f t="shared" si="815"/>
        <v>248.71372933267219</v>
      </c>
      <c r="BN407">
        <f t="shared" si="816"/>
        <v>16.580915288844814</v>
      </c>
      <c r="BO407">
        <f t="shared" si="817"/>
        <v>16</v>
      </c>
      <c r="BP407">
        <f t="shared" si="818"/>
        <v>34</v>
      </c>
      <c r="BQ407">
        <f t="shared" si="819"/>
        <v>51</v>
      </c>
      <c r="BR407">
        <f t="shared" si="820"/>
        <v>-18.219726165565188</v>
      </c>
      <c r="BS407" t="str">
        <f t="shared" si="821"/>
        <v>NEGATIF</v>
      </c>
      <c r="BT407">
        <f t="shared" si="757"/>
        <v>-0.31799421040087406</v>
      </c>
      <c r="BU407">
        <f t="shared" si="758"/>
        <v>18</v>
      </c>
      <c r="BV407">
        <f t="shared" si="759"/>
        <v>-2174</v>
      </c>
      <c r="BW407">
        <f t="shared" si="760"/>
        <v>48</v>
      </c>
      <c r="BX407" t="str">
        <f t="shared" si="761"/>
        <v>NEGATIF</v>
      </c>
      <c r="BY407">
        <f t="shared" si="822"/>
        <v>-68.995346604786434</v>
      </c>
      <c r="BZ407">
        <f t="shared" si="823"/>
        <v>111.00465339521357</v>
      </c>
      <c r="CA407">
        <f t="shared" si="824"/>
        <v>52.676035540715091</v>
      </c>
      <c r="CB407" t="str">
        <f t="shared" si="825"/>
        <v>POSITIF</v>
      </c>
      <c r="CC407">
        <f t="shared" si="826"/>
        <v>52</v>
      </c>
      <c r="CD407">
        <f t="shared" si="827"/>
        <v>40</v>
      </c>
      <c r="CE407">
        <f t="shared" si="828"/>
        <v>33</v>
      </c>
      <c r="CG407">
        <f t="shared" si="829"/>
        <v>4.3408734717691289</v>
      </c>
      <c r="CH407">
        <f t="shared" si="830"/>
        <v>0.40902438661700274</v>
      </c>
      <c r="CI407">
        <f t="shared" si="831"/>
        <v>0.40906048367499465</v>
      </c>
    </row>
    <row r="408" spans="1:87">
      <c r="A408">
        <f t="shared" ref="A408:F408" si="929">A114</f>
        <v>-7.0027777777777782</v>
      </c>
      <c r="B408">
        <f t="shared" si="929"/>
        <v>111.315</v>
      </c>
      <c r="C408">
        <f t="shared" si="929"/>
        <v>7</v>
      </c>
      <c r="D408">
        <f t="shared" si="929"/>
        <v>2014</v>
      </c>
      <c r="E408">
        <f t="shared" si="929"/>
        <v>3</v>
      </c>
      <c r="F408">
        <f t="shared" si="929"/>
        <v>30</v>
      </c>
      <c r="G408">
        <f t="shared" si="763"/>
        <v>-0.12222152900771403</v>
      </c>
      <c r="H408">
        <f t="shared" ref="H408:J408" si="930">H114</f>
        <v>1</v>
      </c>
      <c r="I408">
        <f t="shared" si="930"/>
        <v>30</v>
      </c>
      <c r="J408">
        <f t="shared" si="930"/>
        <v>1.5</v>
      </c>
      <c r="L408">
        <f t="shared" ref="L408:M408" si="931">L114</f>
        <v>20</v>
      </c>
      <c r="M408">
        <f t="shared" si="931"/>
        <v>-13</v>
      </c>
      <c r="N408">
        <f t="shared" si="766"/>
        <v>2456746.2708333335</v>
      </c>
      <c r="O408">
        <f t="shared" si="767"/>
        <v>7.945056621748444E-4</v>
      </c>
      <c r="P408">
        <f t="shared" si="768"/>
        <v>2456746.2716278392</v>
      </c>
      <c r="Q408">
        <f t="shared" si="769"/>
        <v>0.14240305620367388</v>
      </c>
      <c r="R408">
        <f t="shared" si="770"/>
        <v>240.6870580664006</v>
      </c>
      <c r="S408">
        <f t="shared" si="771"/>
        <v>49.528514475488919</v>
      </c>
      <c r="T408">
        <f t="shared" si="772"/>
        <v>4.2007816301974668</v>
      </c>
      <c r="U408">
        <f t="shared" si="773"/>
        <v>0.86443565121895394</v>
      </c>
      <c r="V408">
        <f t="shared" si="774"/>
        <v>209.61326806811377</v>
      </c>
      <c r="W408">
        <f t="shared" si="775"/>
        <v>3.658441683654079</v>
      </c>
      <c r="X408">
        <f t="shared" si="776"/>
        <v>7.0855312824805878</v>
      </c>
      <c r="Y408">
        <f t="shared" si="777"/>
        <v>0.12366585013234267</v>
      </c>
      <c r="Z408">
        <f t="shared" si="778"/>
        <v>83.900740428866811</v>
      </c>
      <c r="AA408">
        <f t="shared" si="779"/>
        <v>1.4643441653448452</v>
      </c>
      <c r="AB408">
        <f t="shared" si="780"/>
        <v>17553.133209813117</v>
      </c>
      <c r="AC408">
        <f t="shared" si="781"/>
        <v>31.75354799351323</v>
      </c>
      <c r="AD408">
        <f t="shared" si="782"/>
        <v>1164.5963424656752</v>
      </c>
      <c r="AE408">
        <f t="shared" si="783"/>
        <v>-532.37561020149872</v>
      </c>
      <c r="AF408">
        <f t="shared" si="784"/>
        <v>-334.23176156376155</v>
      </c>
      <c r="AG408">
        <f t="shared" si="785"/>
        <v>3761.9248694835555</v>
      </c>
      <c r="AH408">
        <f t="shared" si="786"/>
        <v>21644.800597990601</v>
      </c>
      <c r="AI408">
        <f t="shared" si="787"/>
        <v>6.0124446105529445</v>
      </c>
      <c r="AJ408">
        <f t="shared" si="788"/>
        <v>246.69950267695353</v>
      </c>
      <c r="AK408">
        <f t="shared" si="789"/>
        <v>4.3057185847454038</v>
      </c>
      <c r="AL408">
        <f t="shared" si="790"/>
        <v>246</v>
      </c>
      <c r="AM408">
        <f t="shared" si="791"/>
        <v>41</v>
      </c>
      <c r="AN408">
        <f t="shared" si="792"/>
        <v>58</v>
      </c>
      <c r="AP408">
        <f t="shared" si="793"/>
        <v>3.2502413751599906</v>
      </c>
      <c r="AQ408">
        <f t="shared" si="794"/>
        <v>5.6727413481090075E-2</v>
      </c>
      <c r="AR408" t="str">
        <f t="shared" si="795"/>
        <v>POSITIF</v>
      </c>
      <c r="AS408">
        <f t="shared" si="796"/>
        <v>3</v>
      </c>
      <c r="AT408">
        <f t="shared" si="797"/>
        <v>15</v>
      </c>
      <c r="AU408">
        <f t="shared" si="798"/>
        <v>0</v>
      </c>
      <c r="AV408">
        <f t="shared" si="799"/>
        <v>0.98609592609462526</v>
      </c>
      <c r="AW408" s="4">
        <f t="shared" si="800"/>
        <v>4.1087330253942719E-2</v>
      </c>
      <c r="AX408">
        <f t="shared" si="801"/>
        <v>1.7210620650853881E-2</v>
      </c>
      <c r="AY408">
        <f t="shared" si="802"/>
        <v>0.2686919569516002</v>
      </c>
      <c r="AZ408" s="4">
        <f t="shared" si="803"/>
        <v>1.1195498206316675E-2</v>
      </c>
      <c r="BA408">
        <f t="shared" si="804"/>
        <v>370603.42021844466</v>
      </c>
      <c r="BB408" t="s">
        <v>191</v>
      </c>
      <c r="BC408">
        <f t="shared" si="805"/>
        <v>1.6702619071639446E-2</v>
      </c>
      <c r="BD408">
        <f t="shared" si="806"/>
        <v>209.61760546165638</v>
      </c>
      <c r="BE408">
        <f t="shared" si="807"/>
        <v>23.437439276448607</v>
      </c>
      <c r="BF408">
        <f t="shared" si="808"/>
        <v>-2.0682351157261295E-3</v>
      </c>
      <c r="BG408">
        <f t="shared" si="809"/>
        <v>23.435371041332882</v>
      </c>
      <c r="BH408" s="19">
        <f t="shared" si="810"/>
        <v>0.14240305620367388</v>
      </c>
      <c r="BI408">
        <f t="shared" si="811"/>
        <v>6.9721072213569038</v>
      </c>
      <c r="BJ408">
        <f t="shared" si="812"/>
        <v>14.393107221356903</v>
      </c>
      <c r="BK408">
        <f t="shared" si="813"/>
        <v>327.18604870154888</v>
      </c>
      <c r="BL408">
        <f t="shared" si="814"/>
        <v>5.7104738164325459</v>
      </c>
      <c r="BM408">
        <f t="shared" si="815"/>
        <v>248.71055961880467</v>
      </c>
      <c r="BN408">
        <f t="shared" si="816"/>
        <v>16.580703974586978</v>
      </c>
      <c r="BO408">
        <f t="shared" si="817"/>
        <v>16</v>
      </c>
      <c r="BP408">
        <f t="shared" si="818"/>
        <v>34</v>
      </c>
      <c r="BQ408">
        <f t="shared" si="819"/>
        <v>50</v>
      </c>
      <c r="BR408">
        <f t="shared" si="820"/>
        <v>-18.220233782701435</v>
      </c>
      <c r="BS408" t="str">
        <f t="shared" si="821"/>
        <v>NEGATIF</v>
      </c>
      <c r="BT408">
        <f t="shared" si="757"/>
        <v>-0.31800306999124106</v>
      </c>
      <c r="BU408">
        <f t="shared" si="758"/>
        <v>18</v>
      </c>
      <c r="BV408">
        <f t="shared" si="759"/>
        <v>-2174</v>
      </c>
      <c r="BW408">
        <f t="shared" si="760"/>
        <v>47</v>
      </c>
      <c r="BX408" t="str">
        <f t="shared" si="761"/>
        <v>NEGATIF</v>
      </c>
      <c r="BY408">
        <f t="shared" si="822"/>
        <v>-67.519157132556685</v>
      </c>
      <c r="BZ408">
        <f t="shared" si="823"/>
        <v>112.48084286744331</v>
      </c>
      <c r="CA408">
        <f t="shared" si="824"/>
        <v>56.146182835361969</v>
      </c>
      <c r="CB408" t="str">
        <f t="shared" si="825"/>
        <v>POSITIF</v>
      </c>
      <c r="CC408">
        <f t="shared" si="826"/>
        <v>56</v>
      </c>
      <c r="CD408">
        <f t="shared" si="827"/>
        <v>8</v>
      </c>
      <c r="CE408">
        <f t="shared" si="828"/>
        <v>46</v>
      </c>
      <c r="CG408">
        <f t="shared" si="829"/>
        <v>4.3408181498257949</v>
      </c>
      <c r="CH408">
        <f t="shared" si="830"/>
        <v>0.4090243860977909</v>
      </c>
      <c r="CI408">
        <f t="shared" si="831"/>
        <v>0.4090604836102657</v>
      </c>
    </row>
    <row r="409" spans="1:87">
      <c r="A409">
        <f t="shared" ref="A409:F409" si="932">A115</f>
        <v>-7.0027777777777782</v>
      </c>
      <c r="B409">
        <f t="shared" si="932"/>
        <v>111.315</v>
      </c>
      <c r="C409">
        <f t="shared" si="932"/>
        <v>7</v>
      </c>
      <c r="D409">
        <f t="shared" si="932"/>
        <v>2014</v>
      </c>
      <c r="E409">
        <f t="shared" si="932"/>
        <v>3</v>
      </c>
      <c r="F409">
        <f t="shared" si="932"/>
        <v>30</v>
      </c>
      <c r="G409">
        <f t="shared" si="763"/>
        <v>-0.12222152900771403</v>
      </c>
      <c r="H409">
        <f t="shared" ref="H409:J409" si="933">H115</f>
        <v>1</v>
      </c>
      <c r="I409">
        <f t="shared" si="933"/>
        <v>45</v>
      </c>
      <c r="J409">
        <f t="shared" si="933"/>
        <v>1.75</v>
      </c>
      <c r="L409">
        <f t="shared" ref="L409:M409" si="934">L115</f>
        <v>20</v>
      </c>
      <c r="M409">
        <f t="shared" si="934"/>
        <v>-13</v>
      </c>
      <c r="N409">
        <f t="shared" si="766"/>
        <v>2456746.28125</v>
      </c>
      <c r="O409">
        <f t="shared" si="767"/>
        <v>7.945056621748444E-4</v>
      </c>
      <c r="P409">
        <f t="shared" si="768"/>
        <v>2456746.2820445057</v>
      </c>
      <c r="Q409">
        <f t="shared" si="769"/>
        <v>0.14240334139645996</v>
      </c>
      <c r="R409">
        <f t="shared" si="770"/>
        <v>240.6870580664006</v>
      </c>
      <c r="S409">
        <f t="shared" si="771"/>
        <v>49.664608144739759</v>
      </c>
      <c r="T409">
        <f t="shared" si="772"/>
        <v>4.2007816301974668</v>
      </c>
      <c r="U409">
        <f t="shared" si="773"/>
        <v>0.86681093383850127</v>
      </c>
      <c r="V409">
        <f t="shared" si="774"/>
        <v>209.61271646476814</v>
      </c>
      <c r="W409">
        <f t="shared" si="775"/>
        <v>3.6584320563595325</v>
      </c>
      <c r="X409">
        <f t="shared" si="776"/>
        <v>7.0957984420929279</v>
      </c>
      <c r="Y409">
        <f t="shared" si="777"/>
        <v>0.12384504587240579</v>
      </c>
      <c r="Z409">
        <f t="shared" si="778"/>
        <v>83.911007098232403</v>
      </c>
      <c r="AA409">
        <f t="shared" si="779"/>
        <v>1.4645233525284884</v>
      </c>
      <c r="AB409">
        <f t="shared" si="780"/>
        <v>17587.989213477274</v>
      </c>
      <c r="AC409">
        <f t="shared" si="781"/>
        <v>30.510600729318185</v>
      </c>
      <c r="AD409">
        <f t="shared" si="782"/>
        <v>1121.9683805862503</v>
      </c>
      <c r="AE409">
        <f t="shared" si="783"/>
        <v>-528.20517791842212</v>
      </c>
      <c r="AF409">
        <f t="shared" si="784"/>
        <v>-335.30802560826805</v>
      </c>
      <c r="AG409">
        <f t="shared" si="785"/>
        <v>3754.6933469211062</v>
      </c>
      <c r="AH409">
        <f t="shared" si="786"/>
        <v>21631.64833818726</v>
      </c>
      <c r="AI409">
        <f t="shared" si="787"/>
        <v>6.0087912050520167</v>
      </c>
      <c r="AJ409">
        <f t="shared" si="788"/>
        <v>246.6958492714526</v>
      </c>
      <c r="AK409">
        <f t="shared" si="789"/>
        <v>4.3056548207905028</v>
      </c>
      <c r="AL409">
        <f t="shared" si="790"/>
        <v>246</v>
      </c>
      <c r="AM409">
        <f t="shared" si="791"/>
        <v>41</v>
      </c>
      <c r="AN409">
        <f t="shared" si="792"/>
        <v>45</v>
      </c>
      <c r="AP409">
        <f t="shared" si="793"/>
        <v>3.2490825465119375</v>
      </c>
      <c r="AQ409">
        <f t="shared" si="794"/>
        <v>5.6707188105715116E-2</v>
      </c>
      <c r="AR409" t="str">
        <f t="shared" si="795"/>
        <v>POSITIF</v>
      </c>
      <c r="AS409">
        <f t="shared" si="796"/>
        <v>3</v>
      </c>
      <c r="AT409">
        <f t="shared" si="797"/>
        <v>14</v>
      </c>
      <c r="AU409">
        <f t="shared" si="798"/>
        <v>56</v>
      </c>
      <c r="AV409">
        <f t="shared" si="799"/>
        <v>0.98601274222878299</v>
      </c>
      <c r="AW409" s="4">
        <f t="shared" si="800"/>
        <v>4.1083864259532622E-2</v>
      </c>
      <c r="AX409">
        <f t="shared" si="801"/>
        <v>1.7209168818510395E-2</v>
      </c>
      <c r="AY409">
        <f t="shared" si="802"/>
        <v>0.26866929303793635</v>
      </c>
      <c r="AZ409" s="4">
        <f t="shared" si="803"/>
        <v>1.1194553876580681E-2</v>
      </c>
      <c r="BA409">
        <f t="shared" si="804"/>
        <v>370634.68267592281</v>
      </c>
      <c r="BB409" t="s">
        <v>191</v>
      </c>
      <c r="BC409">
        <f t="shared" si="805"/>
        <v>1.6702619059661351E-2</v>
      </c>
      <c r="BD409">
        <f t="shared" si="806"/>
        <v>209.61705385994773</v>
      </c>
      <c r="BE409">
        <f t="shared" si="807"/>
        <v>23.437439272739912</v>
      </c>
      <c r="BF409">
        <f t="shared" si="808"/>
        <v>-2.0682611751897421E-3</v>
      </c>
      <c r="BG409">
        <f t="shared" si="809"/>
        <v>23.435371011564722</v>
      </c>
      <c r="BH409" s="19">
        <f t="shared" si="810"/>
        <v>0.14240334139645996</v>
      </c>
      <c r="BI409">
        <f t="shared" si="811"/>
        <v>7.2227916847448794</v>
      </c>
      <c r="BJ409">
        <f t="shared" si="812"/>
        <v>14.64379168474488</v>
      </c>
      <c r="BK409">
        <f t="shared" si="813"/>
        <v>330.94962732305765</v>
      </c>
      <c r="BL409">
        <f t="shared" si="814"/>
        <v>5.7761606550355431</v>
      </c>
      <c r="BM409">
        <f t="shared" si="815"/>
        <v>248.70724794811554</v>
      </c>
      <c r="BN409">
        <f t="shared" si="816"/>
        <v>16.580483196541035</v>
      </c>
      <c r="BO409">
        <f t="shared" si="817"/>
        <v>16</v>
      </c>
      <c r="BP409">
        <f t="shared" si="818"/>
        <v>34</v>
      </c>
      <c r="BQ409">
        <f t="shared" si="819"/>
        <v>49</v>
      </c>
      <c r="BR409">
        <f t="shared" si="820"/>
        <v>-18.220772423388201</v>
      </c>
      <c r="BS409" t="str">
        <f t="shared" si="821"/>
        <v>NEGATIF</v>
      </c>
      <c r="BT409">
        <f t="shared" si="757"/>
        <v>-0.31801247104471037</v>
      </c>
      <c r="BU409">
        <f t="shared" si="758"/>
        <v>18</v>
      </c>
      <c r="BV409">
        <f t="shared" si="759"/>
        <v>-2174</v>
      </c>
      <c r="BW409">
        <f t="shared" si="760"/>
        <v>45</v>
      </c>
      <c r="BX409" t="str">
        <f t="shared" si="761"/>
        <v>NEGATIF</v>
      </c>
      <c r="BY409">
        <f t="shared" si="822"/>
        <v>-65.611559323626665</v>
      </c>
      <c r="BZ409">
        <f t="shared" si="823"/>
        <v>114.38844067637334</v>
      </c>
      <c r="CA409">
        <f t="shared" si="824"/>
        <v>59.574321220698891</v>
      </c>
      <c r="CB409" t="str">
        <f t="shared" si="825"/>
        <v>POSITIF</v>
      </c>
      <c r="CC409">
        <f t="shared" si="826"/>
        <v>59</v>
      </c>
      <c r="CD409">
        <f t="shared" si="827"/>
        <v>34</v>
      </c>
      <c r="CE409">
        <f t="shared" si="828"/>
        <v>27</v>
      </c>
      <c r="CG409">
        <f t="shared" si="829"/>
        <v>4.3407603502685275</v>
      </c>
      <c r="CH409">
        <f t="shared" si="830"/>
        <v>0.4090243855782385</v>
      </c>
      <c r="CI409">
        <f t="shared" si="831"/>
        <v>0.40906048354553676</v>
      </c>
    </row>
    <row r="410" spans="1:87">
      <c r="A410">
        <f t="shared" ref="A410:F410" si="935">A116</f>
        <v>-7.0027777777777782</v>
      </c>
      <c r="B410">
        <f t="shared" si="935"/>
        <v>111.315</v>
      </c>
      <c r="C410">
        <f t="shared" si="935"/>
        <v>7</v>
      </c>
      <c r="D410">
        <f t="shared" si="935"/>
        <v>2014</v>
      </c>
      <c r="E410">
        <f t="shared" si="935"/>
        <v>3</v>
      </c>
      <c r="F410">
        <f t="shared" si="935"/>
        <v>30</v>
      </c>
      <c r="G410">
        <f t="shared" si="763"/>
        <v>-0.12222152900771403</v>
      </c>
      <c r="H410">
        <f t="shared" ref="H410:J410" si="936">H116</f>
        <v>2</v>
      </c>
      <c r="I410">
        <f t="shared" si="936"/>
        <v>0</v>
      </c>
      <c r="J410">
        <f t="shared" si="936"/>
        <v>2</v>
      </c>
      <c r="L410">
        <f t="shared" ref="L410:M410" si="937">L116</f>
        <v>20</v>
      </c>
      <c r="M410">
        <f t="shared" si="937"/>
        <v>-13</v>
      </c>
      <c r="N410">
        <f t="shared" si="766"/>
        <v>2456746.291666667</v>
      </c>
      <c r="O410">
        <f t="shared" si="767"/>
        <v>7.945056621748444E-4</v>
      </c>
      <c r="P410">
        <f t="shared" si="768"/>
        <v>2456746.2924611727</v>
      </c>
      <c r="Q410">
        <f t="shared" si="769"/>
        <v>0.14240362658925879</v>
      </c>
      <c r="R410">
        <f t="shared" si="770"/>
        <v>240.6870580664006</v>
      </c>
      <c r="S410">
        <f t="shared" si="771"/>
        <v>49.800701820087852</v>
      </c>
      <c r="T410">
        <f t="shared" si="772"/>
        <v>4.2007816301974668</v>
      </c>
      <c r="U410">
        <f t="shared" si="773"/>
        <v>0.86918621656446582</v>
      </c>
      <c r="V410">
        <f t="shared" si="774"/>
        <v>209.61216486139784</v>
      </c>
      <c r="W410">
        <f t="shared" si="775"/>
        <v>3.6584224290645557</v>
      </c>
      <c r="X410">
        <f t="shared" si="776"/>
        <v>7.1060656021636532</v>
      </c>
      <c r="Y410">
        <f t="shared" si="777"/>
        <v>0.12402424162046924</v>
      </c>
      <c r="Z410">
        <f t="shared" si="778"/>
        <v>83.921273768056381</v>
      </c>
      <c r="AA410">
        <f t="shared" si="779"/>
        <v>1.4647025397201319</v>
      </c>
      <c r="AB410">
        <f t="shared" si="780"/>
        <v>17622.74785100704</v>
      </c>
      <c r="AC410">
        <f t="shared" si="781"/>
        <v>29.26443717592096</v>
      </c>
      <c r="AD410">
        <f t="shared" si="782"/>
        <v>1078.8673461535625</v>
      </c>
      <c r="AE410">
        <f t="shared" si="783"/>
        <v>-523.97907073185218</v>
      </c>
      <c r="AF410">
        <f t="shared" si="784"/>
        <v>-336.38504564706898</v>
      </c>
      <c r="AG410">
        <f t="shared" si="785"/>
        <v>3747.4342871125573</v>
      </c>
      <c r="AH410">
        <f t="shared" si="786"/>
        <v>21617.949805070159</v>
      </c>
      <c r="AI410">
        <f t="shared" si="787"/>
        <v>6.0049860569639328</v>
      </c>
      <c r="AJ410">
        <f t="shared" si="788"/>
        <v>246.69204412336452</v>
      </c>
      <c r="AK410">
        <f t="shared" si="789"/>
        <v>4.3055884084278393</v>
      </c>
      <c r="AL410">
        <f t="shared" si="790"/>
        <v>246</v>
      </c>
      <c r="AM410">
        <f t="shared" si="791"/>
        <v>41</v>
      </c>
      <c r="AN410">
        <f t="shared" si="792"/>
        <v>31</v>
      </c>
      <c r="AP410">
        <f t="shared" si="793"/>
        <v>3.2480134112807888</v>
      </c>
      <c r="AQ410">
        <f t="shared" si="794"/>
        <v>5.6688528175782495E-2</v>
      </c>
      <c r="AR410" t="str">
        <f t="shared" si="795"/>
        <v>POSITIF</v>
      </c>
      <c r="AS410">
        <f t="shared" si="796"/>
        <v>3</v>
      </c>
      <c r="AT410">
        <f t="shared" si="797"/>
        <v>14</v>
      </c>
      <c r="AU410">
        <f t="shared" si="798"/>
        <v>52</v>
      </c>
      <c r="AV410">
        <f t="shared" si="799"/>
        <v>0.98592934433856971</v>
      </c>
      <c r="AW410" s="4">
        <f t="shared" si="800"/>
        <v>4.1080389347440405E-2</v>
      </c>
      <c r="AX410">
        <f t="shared" si="801"/>
        <v>1.7207713250736955E-2</v>
      </c>
      <c r="AY410">
        <f t="shared" si="802"/>
        <v>0.26864657081159865</v>
      </c>
      <c r="AZ410" s="4">
        <f t="shared" si="803"/>
        <v>1.1193607117149944E-2</v>
      </c>
      <c r="BA410">
        <f t="shared" si="804"/>
        <v>370666.0308647335</v>
      </c>
      <c r="BB410" t="s">
        <v>191</v>
      </c>
      <c r="BC410">
        <f t="shared" si="805"/>
        <v>1.6702619047683252E-2</v>
      </c>
      <c r="BD410">
        <f t="shared" si="806"/>
        <v>209.61650225821447</v>
      </c>
      <c r="BE410">
        <f t="shared" si="807"/>
        <v>23.437439269031216</v>
      </c>
      <c r="BF410">
        <f t="shared" si="808"/>
        <v>-2.0682872541649745E-3</v>
      </c>
      <c r="BG410">
        <f t="shared" si="809"/>
        <v>23.435370981777051</v>
      </c>
      <c r="BH410" s="19">
        <f t="shared" si="810"/>
        <v>0.14240362658925879</v>
      </c>
      <c r="BI410">
        <f t="shared" si="811"/>
        <v>7.4734761593087269</v>
      </c>
      <c r="BJ410">
        <f t="shared" si="812"/>
        <v>14.894476159308727</v>
      </c>
      <c r="BK410">
        <f t="shared" si="813"/>
        <v>334.71334364865015</v>
      </c>
      <c r="BL410">
        <f t="shared" si="814"/>
        <v>5.8418498970281956</v>
      </c>
      <c r="BM410">
        <f t="shared" si="815"/>
        <v>248.70379874098074</v>
      </c>
      <c r="BN410">
        <f t="shared" si="816"/>
        <v>16.580253249398716</v>
      </c>
      <c r="BO410">
        <f t="shared" si="817"/>
        <v>16</v>
      </c>
      <c r="BP410">
        <f t="shared" si="818"/>
        <v>34</v>
      </c>
      <c r="BQ410">
        <f t="shared" si="819"/>
        <v>48</v>
      </c>
      <c r="BR410">
        <f t="shared" si="820"/>
        <v>-18.221197414160226</v>
      </c>
      <c r="BS410" t="str">
        <f t="shared" si="821"/>
        <v>NEGATIF</v>
      </c>
      <c r="BT410">
        <f t="shared" si="757"/>
        <v>-0.31801988853297281</v>
      </c>
      <c r="BU410">
        <f t="shared" si="758"/>
        <v>18</v>
      </c>
      <c r="BV410">
        <f t="shared" si="759"/>
        <v>-2174</v>
      </c>
      <c r="BW410">
        <f t="shared" si="760"/>
        <v>43</v>
      </c>
      <c r="BX410" t="str">
        <f t="shared" si="761"/>
        <v>NEGATIF</v>
      </c>
      <c r="BY410">
        <f t="shared" si="822"/>
        <v>-63.121574485608583</v>
      </c>
      <c r="BZ410">
        <f t="shared" si="823"/>
        <v>116.87842551439141</v>
      </c>
      <c r="CA410">
        <f t="shared" si="824"/>
        <v>62.943487284989075</v>
      </c>
      <c r="CB410" t="str">
        <f t="shared" si="825"/>
        <v>POSITIF</v>
      </c>
      <c r="CC410">
        <f t="shared" si="826"/>
        <v>62</v>
      </c>
      <c r="CD410">
        <f t="shared" si="827"/>
        <v>56</v>
      </c>
      <c r="CE410">
        <f t="shared" si="828"/>
        <v>36</v>
      </c>
      <c r="CG410">
        <f t="shared" si="829"/>
        <v>4.340700150247442</v>
      </c>
      <c r="CH410">
        <f t="shared" si="830"/>
        <v>0.4090243850583456</v>
      </c>
      <c r="CI410">
        <f t="shared" si="831"/>
        <v>0.40906048348080781</v>
      </c>
    </row>
    <row r="411" spans="1:87">
      <c r="A411">
        <f t="shared" ref="A411:F411" si="938">A117</f>
        <v>-7.0027777777777782</v>
      </c>
      <c r="B411">
        <f t="shared" si="938"/>
        <v>111.315</v>
      </c>
      <c r="C411">
        <f t="shared" si="938"/>
        <v>7</v>
      </c>
      <c r="D411">
        <f t="shared" si="938"/>
        <v>2014</v>
      </c>
      <c r="E411">
        <f t="shared" si="938"/>
        <v>3</v>
      </c>
      <c r="F411">
        <f t="shared" si="938"/>
        <v>30</v>
      </c>
      <c r="G411">
        <f t="shared" si="763"/>
        <v>-0.12222152900771403</v>
      </c>
      <c r="H411">
        <f t="shared" ref="H411:J411" si="939">H117</f>
        <v>2</v>
      </c>
      <c r="I411">
        <f t="shared" si="939"/>
        <v>15</v>
      </c>
      <c r="J411">
        <f t="shared" si="939"/>
        <v>2.25</v>
      </c>
      <c r="L411">
        <f t="shared" ref="L411:M411" si="940">L117</f>
        <v>20</v>
      </c>
      <c r="M411">
        <f t="shared" si="940"/>
        <v>-13</v>
      </c>
      <c r="N411">
        <f t="shared" si="766"/>
        <v>2456746.3020833335</v>
      </c>
      <c r="O411">
        <f t="shared" si="767"/>
        <v>7.945056621748444E-4</v>
      </c>
      <c r="P411">
        <f t="shared" si="768"/>
        <v>2456746.3028778392</v>
      </c>
      <c r="Q411">
        <f t="shared" si="769"/>
        <v>0.14240391178204487</v>
      </c>
      <c r="R411">
        <f t="shared" si="770"/>
        <v>240.6870580664006</v>
      </c>
      <c r="S411">
        <f t="shared" si="771"/>
        <v>49.936795489338692</v>
      </c>
      <c r="T411">
        <f t="shared" si="772"/>
        <v>4.2007816301974668</v>
      </c>
      <c r="U411">
        <f t="shared" si="773"/>
        <v>0.87156149918401304</v>
      </c>
      <c r="V411">
        <f t="shared" si="774"/>
        <v>209.61161325805216</v>
      </c>
      <c r="W411">
        <f t="shared" si="775"/>
        <v>3.6584128017700088</v>
      </c>
      <c r="X411">
        <f t="shared" si="776"/>
        <v>7.1163327617759933</v>
      </c>
      <c r="Y411">
        <f t="shared" si="777"/>
        <v>0.12420343736053235</v>
      </c>
      <c r="Z411">
        <f t="shared" si="778"/>
        <v>83.931540437422882</v>
      </c>
      <c r="AA411">
        <f t="shared" si="779"/>
        <v>1.464881726903791</v>
      </c>
      <c r="AB411">
        <f t="shared" si="780"/>
        <v>17657.40892318089</v>
      </c>
      <c r="AC411">
        <f t="shared" si="781"/>
        <v>28.015188807229272</v>
      </c>
      <c r="AD411">
        <f t="shared" si="782"/>
        <v>1035.3114162848881</v>
      </c>
      <c r="AE411">
        <f t="shared" si="783"/>
        <v>-519.69773446557929</v>
      </c>
      <c r="AF411">
        <f t="shared" si="784"/>
        <v>-337.46279356870298</v>
      </c>
      <c r="AG411">
        <f t="shared" si="785"/>
        <v>3740.1477445961755</v>
      </c>
      <c r="AH411">
        <f t="shared" si="786"/>
        <v>21603.7227448349</v>
      </c>
      <c r="AI411">
        <f t="shared" si="787"/>
        <v>6.0010340957874719</v>
      </c>
      <c r="AJ411">
        <f t="shared" si="788"/>
        <v>246.68809216218807</v>
      </c>
      <c r="AK411">
        <f t="shared" si="789"/>
        <v>4.3055194336933997</v>
      </c>
      <c r="AL411">
        <f t="shared" si="790"/>
        <v>246</v>
      </c>
      <c r="AM411">
        <f t="shared" si="791"/>
        <v>41</v>
      </c>
      <c r="AN411">
        <f t="shared" si="792"/>
        <v>17</v>
      </c>
      <c r="AP411">
        <f t="shared" si="793"/>
        <v>3.2472477091248053</v>
      </c>
      <c r="AQ411">
        <f t="shared" si="794"/>
        <v>5.6675164152070967E-2</v>
      </c>
      <c r="AR411" t="str">
        <f t="shared" si="795"/>
        <v>POSITIF</v>
      </c>
      <c r="AS411">
        <f t="shared" si="796"/>
        <v>3</v>
      </c>
      <c r="AT411">
        <f t="shared" si="797"/>
        <v>14</v>
      </c>
      <c r="AU411">
        <f t="shared" si="798"/>
        <v>50</v>
      </c>
      <c r="AV411">
        <f t="shared" si="799"/>
        <v>0.98584573309610379</v>
      </c>
      <c r="AW411" s="4">
        <f t="shared" si="800"/>
        <v>4.1076905545670991E-2</v>
      </c>
      <c r="AX411">
        <f t="shared" si="801"/>
        <v>1.7206253959264242E-2</v>
      </c>
      <c r="AY411">
        <f t="shared" si="802"/>
        <v>0.26862379045570545</v>
      </c>
      <c r="AZ411" s="4">
        <f t="shared" si="803"/>
        <v>1.1192657935654394E-2</v>
      </c>
      <c r="BA411">
        <f t="shared" si="804"/>
        <v>370697.46457434795</v>
      </c>
      <c r="BB411" t="s">
        <v>191</v>
      </c>
      <c r="BC411">
        <f t="shared" si="805"/>
        <v>1.6702619035705156E-2</v>
      </c>
      <c r="BD411">
        <f t="shared" si="806"/>
        <v>209.61595065650582</v>
      </c>
      <c r="BE411">
        <f t="shared" si="807"/>
        <v>23.437439265322521</v>
      </c>
      <c r="BF411">
        <f t="shared" si="808"/>
        <v>-2.0683133526477092E-3</v>
      </c>
      <c r="BG411">
        <f t="shared" si="809"/>
        <v>23.435370951969873</v>
      </c>
      <c r="BH411" s="19">
        <f t="shared" si="810"/>
        <v>0.14240391178204487</v>
      </c>
      <c r="BI411">
        <f t="shared" si="811"/>
        <v>7.7241606226811808</v>
      </c>
      <c r="BJ411">
        <f t="shared" si="812"/>
        <v>15.145160622681182</v>
      </c>
      <c r="BK411">
        <f t="shared" si="813"/>
        <v>338.47719287295678</v>
      </c>
      <c r="BL411">
        <f t="shared" si="814"/>
        <v>5.9075414585409805</v>
      </c>
      <c r="BM411">
        <f t="shared" si="815"/>
        <v>248.70021646726093</v>
      </c>
      <c r="BN411">
        <f t="shared" si="816"/>
        <v>16.58001443115073</v>
      </c>
      <c r="BO411">
        <f t="shared" si="817"/>
        <v>16</v>
      </c>
      <c r="BP411">
        <f t="shared" si="818"/>
        <v>34</v>
      </c>
      <c r="BQ411">
        <f t="shared" si="819"/>
        <v>48</v>
      </c>
      <c r="BR411">
        <f t="shared" si="820"/>
        <v>-18.221298774821431</v>
      </c>
      <c r="BS411" t="str">
        <f t="shared" si="821"/>
        <v>NEGATIF</v>
      </c>
      <c r="BT411">
        <f t="shared" si="757"/>
        <v>-0.31802165761024281</v>
      </c>
      <c r="BU411">
        <f t="shared" si="758"/>
        <v>18</v>
      </c>
      <c r="BV411">
        <f t="shared" si="759"/>
        <v>-2174</v>
      </c>
      <c r="BW411">
        <f t="shared" si="760"/>
        <v>43</v>
      </c>
      <c r="BX411" t="str">
        <f t="shared" si="761"/>
        <v>NEGATIF</v>
      </c>
      <c r="BY411">
        <f t="shared" si="822"/>
        <v>-59.823474534254117</v>
      </c>
      <c r="BZ411">
        <f t="shared" si="823"/>
        <v>120.17652546574588</v>
      </c>
      <c r="CA411">
        <f t="shared" si="824"/>
        <v>66.227672722910754</v>
      </c>
      <c r="CB411" t="str">
        <f t="shared" si="825"/>
        <v>POSITIF</v>
      </c>
      <c r="CC411">
        <f t="shared" si="826"/>
        <v>66</v>
      </c>
      <c r="CD411">
        <f t="shared" si="827"/>
        <v>13</v>
      </c>
      <c r="CE411">
        <f t="shared" si="828"/>
        <v>39</v>
      </c>
      <c r="CG411">
        <f t="shared" si="829"/>
        <v>4.3406376277763234</v>
      </c>
      <c r="CH411">
        <f t="shared" si="830"/>
        <v>0.40902438453811218</v>
      </c>
      <c r="CI411">
        <f t="shared" si="831"/>
        <v>0.40906048341607881</v>
      </c>
    </row>
    <row r="412" spans="1:87">
      <c r="A412">
        <f t="shared" ref="A412:F412" si="941">A118</f>
        <v>-7.0027777777777782</v>
      </c>
      <c r="B412">
        <f t="shared" si="941"/>
        <v>111.315</v>
      </c>
      <c r="C412">
        <f t="shared" si="941"/>
        <v>7</v>
      </c>
      <c r="D412">
        <f t="shared" si="941"/>
        <v>2014</v>
      </c>
      <c r="E412">
        <f t="shared" si="941"/>
        <v>3</v>
      </c>
      <c r="F412">
        <f t="shared" si="941"/>
        <v>30</v>
      </c>
      <c r="G412">
        <f t="shared" si="763"/>
        <v>-0.12222152900771403</v>
      </c>
      <c r="H412">
        <f t="shared" ref="H412:J412" si="942">H118</f>
        <v>2</v>
      </c>
      <c r="I412">
        <f t="shared" si="942"/>
        <v>30</v>
      </c>
      <c r="J412">
        <f t="shared" si="942"/>
        <v>2.5</v>
      </c>
      <c r="L412">
        <f t="shared" ref="L412:M412" si="943">L118</f>
        <v>20</v>
      </c>
      <c r="M412">
        <f t="shared" si="943"/>
        <v>-13</v>
      </c>
      <c r="N412">
        <f t="shared" si="766"/>
        <v>2456746.3125</v>
      </c>
      <c r="O412">
        <f t="shared" si="767"/>
        <v>7.945056621748444E-4</v>
      </c>
      <c r="P412">
        <f t="shared" si="768"/>
        <v>2456746.3132945057</v>
      </c>
      <c r="Q412">
        <f t="shared" si="769"/>
        <v>0.14240419697483095</v>
      </c>
      <c r="R412">
        <f t="shared" si="770"/>
        <v>240.6870580664006</v>
      </c>
      <c r="S412">
        <f t="shared" si="771"/>
        <v>50.072889158604085</v>
      </c>
      <c r="T412">
        <f t="shared" si="772"/>
        <v>4.2007816301974668</v>
      </c>
      <c r="U412">
        <f t="shared" si="773"/>
        <v>0.8739367818038144</v>
      </c>
      <c r="V412">
        <f t="shared" si="774"/>
        <v>209.61106165470653</v>
      </c>
      <c r="W412">
        <f t="shared" si="775"/>
        <v>3.6584031744754624</v>
      </c>
      <c r="X412">
        <f t="shared" si="776"/>
        <v>7.1265999213883333</v>
      </c>
      <c r="Y412">
        <f t="shared" si="777"/>
        <v>0.12438263310059547</v>
      </c>
      <c r="Z412">
        <f t="shared" si="778"/>
        <v>83.941807106788474</v>
      </c>
      <c r="AA412">
        <f t="shared" si="779"/>
        <v>1.4650609140874342</v>
      </c>
      <c r="AB412">
        <f t="shared" si="780"/>
        <v>17691.972236005411</v>
      </c>
      <c r="AC412">
        <f t="shared" si="781"/>
        <v>26.762987255496419</v>
      </c>
      <c r="AD412">
        <f t="shared" si="782"/>
        <v>991.31895413890811</v>
      </c>
      <c r="AE412">
        <f t="shared" si="783"/>
        <v>-515.36162020105871</v>
      </c>
      <c r="AF412">
        <f t="shared" si="784"/>
        <v>-338.54124138751723</v>
      </c>
      <c r="AG412">
        <f t="shared" si="785"/>
        <v>3732.8337731399638</v>
      </c>
      <c r="AH412">
        <f t="shared" si="786"/>
        <v>21588.985088951202</v>
      </c>
      <c r="AI412">
        <f t="shared" si="787"/>
        <v>5.9969403024864452</v>
      </c>
      <c r="AJ412">
        <f t="shared" si="788"/>
        <v>246.68399836888705</v>
      </c>
      <c r="AK412">
        <f t="shared" si="789"/>
        <v>4.3054479835214003</v>
      </c>
      <c r="AL412">
        <f t="shared" si="790"/>
        <v>246</v>
      </c>
      <c r="AM412">
        <f t="shared" si="791"/>
        <v>41</v>
      </c>
      <c r="AN412">
        <f t="shared" si="792"/>
        <v>2</v>
      </c>
      <c r="AP412">
        <f t="shared" si="793"/>
        <v>3.2470642958004095</v>
      </c>
      <c r="AQ412">
        <f t="shared" si="794"/>
        <v>5.6671962985668234E-2</v>
      </c>
      <c r="AR412" t="str">
        <f t="shared" si="795"/>
        <v>POSITIF</v>
      </c>
      <c r="AS412">
        <f t="shared" si="796"/>
        <v>3</v>
      </c>
      <c r="AT412">
        <f t="shared" si="797"/>
        <v>14</v>
      </c>
      <c r="AU412">
        <f t="shared" si="798"/>
        <v>49</v>
      </c>
      <c r="AV412">
        <f t="shared" si="799"/>
        <v>0.98576190916339024</v>
      </c>
      <c r="AW412" s="4">
        <f t="shared" si="800"/>
        <v>4.1073412881807929E-2</v>
      </c>
      <c r="AX412">
        <f t="shared" si="801"/>
        <v>1.7204790955646421E-2</v>
      </c>
      <c r="AY412">
        <f t="shared" si="802"/>
        <v>0.2686009521506198</v>
      </c>
      <c r="AZ412" s="4">
        <f t="shared" si="803"/>
        <v>1.1191706339609158E-2</v>
      </c>
      <c r="BA412">
        <f t="shared" si="804"/>
        <v>370728.98359799478</v>
      </c>
      <c r="BB412" t="s">
        <v>191</v>
      </c>
      <c r="BC412">
        <f t="shared" si="805"/>
        <v>1.6702619023727057E-2</v>
      </c>
      <c r="BD412">
        <f t="shared" si="806"/>
        <v>209.61539905479717</v>
      </c>
      <c r="BE412">
        <f t="shared" si="807"/>
        <v>23.437439261613825</v>
      </c>
      <c r="BF412">
        <f t="shared" si="808"/>
        <v>-2.0683394706373175E-3</v>
      </c>
      <c r="BG412">
        <f t="shared" si="809"/>
        <v>23.435370922143189</v>
      </c>
      <c r="BH412" s="19">
        <f t="shared" si="810"/>
        <v>0.14240419697483095</v>
      </c>
      <c r="BI412">
        <f t="shared" si="811"/>
        <v>7.9748450860536346</v>
      </c>
      <c r="BJ412">
        <f t="shared" si="812"/>
        <v>15.395845086053635</v>
      </c>
      <c r="BK412">
        <f t="shared" si="813"/>
        <v>342.24117064734764</v>
      </c>
      <c r="BL412">
        <f t="shared" si="814"/>
        <v>5.9732352636759893</v>
      </c>
      <c r="BM412">
        <f t="shared" si="815"/>
        <v>248.69650564345693</v>
      </c>
      <c r="BN412">
        <f t="shared" si="816"/>
        <v>16.579767042897128</v>
      </c>
      <c r="BO412">
        <f t="shared" si="817"/>
        <v>16</v>
      </c>
      <c r="BP412">
        <f t="shared" si="818"/>
        <v>34</v>
      </c>
      <c r="BQ412">
        <f t="shared" si="819"/>
        <v>47</v>
      </c>
      <c r="BR412">
        <f t="shared" si="820"/>
        <v>-18.220802322142593</v>
      </c>
      <c r="BS412" t="str">
        <f t="shared" si="821"/>
        <v>NEGATIF</v>
      </c>
      <c r="BT412">
        <f t="shared" si="757"/>
        <v>-0.31801299287641671</v>
      </c>
      <c r="BU412">
        <f t="shared" si="758"/>
        <v>18</v>
      </c>
      <c r="BV412">
        <f t="shared" si="759"/>
        <v>-2174</v>
      </c>
      <c r="BW412">
        <f t="shared" si="760"/>
        <v>45</v>
      </c>
      <c r="BX412" t="str">
        <f t="shared" si="761"/>
        <v>NEGATIF</v>
      </c>
      <c r="BY412">
        <f t="shared" si="822"/>
        <v>-55.373407271967864</v>
      </c>
      <c r="BZ412">
        <f t="shared" si="823"/>
        <v>124.62659272803214</v>
      </c>
      <c r="CA412">
        <f t="shared" si="824"/>
        <v>69.385384120050048</v>
      </c>
      <c r="CB412" t="str">
        <f t="shared" si="825"/>
        <v>POSITIF</v>
      </c>
      <c r="CC412">
        <f t="shared" si="826"/>
        <v>69</v>
      </c>
      <c r="CD412">
        <f t="shared" si="827"/>
        <v>23</v>
      </c>
      <c r="CE412">
        <f t="shared" si="828"/>
        <v>7</v>
      </c>
      <c r="CG412">
        <f t="shared" si="829"/>
        <v>4.3405728616829826</v>
      </c>
      <c r="CH412">
        <f t="shared" si="830"/>
        <v>0.40902438401753832</v>
      </c>
      <c r="CI412">
        <f t="shared" si="831"/>
        <v>0.40906048335134987</v>
      </c>
    </row>
    <row r="413" spans="1:87">
      <c r="A413">
        <f t="shared" ref="A413:F413" si="944">A119</f>
        <v>-7.0027777777777782</v>
      </c>
      <c r="B413">
        <f t="shared" si="944"/>
        <v>111.315</v>
      </c>
      <c r="C413">
        <f t="shared" si="944"/>
        <v>7</v>
      </c>
      <c r="D413">
        <f t="shared" si="944"/>
        <v>2014</v>
      </c>
      <c r="E413">
        <f t="shared" si="944"/>
        <v>3</v>
      </c>
      <c r="F413">
        <f t="shared" si="944"/>
        <v>30</v>
      </c>
      <c r="G413">
        <f t="shared" si="763"/>
        <v>-0.12222152900771403</v>
      </c>
      <c r="H413">
        <f t="shared" ref="H413:J413" si="945">H119</f>
        <v>2</v>
      </c>
      <c r="I413">
        <f t="shared" si="945"/>
        <v>45</v>
      </c>
      <c r="J413">
        <f t="shared" si="945"/>
        <v>2.75</v>
      </c>
      <c r="L413">
        <f t="shared" ref="L413:M413" si="946">L119</f>
        <v>20</v>
      </c>
      <c r="M413">
        <f t="shared" si="946"/>
        <v>-13</v>
      </c>
      <c r="N413">
        <f t="shared" si="766"/>
        <v>2456746.322916667</v>
      </c>
      <c r="O413">
        <f t="shared" si="767"/>
        <v>7.945056621748444E-4</v>
      </c>
      <c r="P413">
        <f t="shared" si="768"/>
        <v>2456746.3237111727</v>
      </c>
      <c r="Q413">
        <f t="shared" si="769"/>
        <v>0.14240448216762977</v>
      </c>
      <c r="R413">
        <f t="shared" si="770"/>
        <v>240.6870580664006</v>
      </c>
      <c r="S413">
        <f t="shared" si="771"/>
        <v>50.208982833952177</v>
      </c>
      <c r="T413">
        <f t="shared" si="772"/>
        <v>4.2007816301974668</v>
      </c>
      <c r="U413">
        <f t="shared" si="773"/>
        <v>0.87631206452977883</v>
      </c>
      <c r="V413">
        <f t="shared" si="774"/>
        <v>209.61051005133623</v>
      </c>
      <c r="W413">
        <f t="shared" si="775"/>
        <v>3.6583935471804856</v>
      </c>
      <c r="X413">
        <f t="shared" si="776"/>
        <v>7.1368670814590587</v>
      </c>
      <c r="Y413">
        <f t="shared" si="777"/>
        <v>0.12456182884865892</v>
      </c>
      <c r="Z413">
        <f t="shared" si="778"/>
        <v>83.952073776612451</v>
      </c>
      <c r="AA413">
        <f t="shared" si="779"/>
        <v>1.4652401012790779</v>
      </c>
      <c r="AB413">
        <f t="shared" si="780"/>
        <v>17726.437596010121</v>
      </c>
      <c r="AC413">
        <f t="shared" si="781"/>
        <v>25.507964463754124</v>
      </c>
      <c r="AD413">
        <f t="shared" si="782"/>
        <v>946.90850685734085</v>
      </c>
      <c r="AE413">
        <f t="shared" si="783"/>
        <v>-510.97118478262507</v>
      </c>
      <c r="AF413">
        <f t="shared" si="784"/>
        <v>-339.62036109939226</v>
      </c>
      <c r="AG413">
        <f t="shared" si="785"/>
        <v>3725.4924267135702</v>
      </c>
      <c r="AH413">
        <f t="shared" si="786"/>
        <v>21573.754948162772</v>
      </c>
      <c r="AI413">
        <f t="shared" si="787"/>
        <v>5.9927097078229918</v>
      </c>
      <c r="AJ413">
        <f t="shared" si="788"/>
        <v>246.67976777422359</v>
      </c>
      <c r="AK413">
        <f t="shared" si="789"/>
        <v>4.3053741457152057</v>
      </c>
      <c r="AL413">
        <f t="shared" si="790"/>
        <v>246</v>
      </c>
      <c r="AM413">
        <f t="shared" si="791"/>
        <v>40</v>
      </c>
      <c r="AN413">
        <f t="shared" si="792"/>
        <v>47</v>
      </c>
      <c r="AP413">
        <f t="shared" si="793"/>
        <v>3.2477760476401949</v>
      </c>
      <c r="AQ413">
        <f t="shared" si="794"/>
        <v>5.6684385398729616E-2</v>
      </c>
      <c r="AR413" t="str">
        <f t="shared" si="795"/>
        <v>POSITIF</v>
      </c>
      <c r="AS413">
        <f t="shared" si="796"/>
        <v>3</v>
      </c>
      <c r="AT413">
        <f t="shared" si="797"/>
        <v>14</v>
      </c>
      <c r="AU413">
        <f t="shared" si="798"/>
        <v>51</v>
      </c>
      <c r="AV413">
        <f t="shared" si="799"/>
        <v>0.98567787320351929</v>
      </c>
      <c r="AW413" s="4">
        <f t="shared" si="800"/>
        <v>4.1069911383479971E-2</v>
      </c>
      <c r="AX413">
        <f t="shared" si="801"/>
        <v>1.7203324251456601E-2</v>
      </c>
      <c r="AY413">
        <f t="shared" si="802"/>
        <v>0.26857805607700019</v>
      </c>
      <c r="AZ413" s="4">
        <f t="shared" si="803"/>
        <v>1.1190752336541675E-2</v>
      </c>
      <c r="BA413">
        <f t="shared" si="804"/>
        <v>370760.58772845007</v>
      </c>
      <c r="BB413" t="s">
        <v>191</v>
      </c>
      <c r="BC413">
        <f t="shared" si="805"/>
        <v>1.6702619011748961E-2</v>
      </c>
      <c r="BD413">
        <f t="shared" si="806"/>
        <v>209.61484745306385</v>
      </c>
      <c r="BE413">
        <f t="shared" si="807"/>
        <v>23.43743925790513</v>
      </c>
      <c r="BF413">
        <f t="shared" si="808"/>
        <v>-2.0683656081331727E-3</v>
      </c>
      <c r="BG413">
        <f t="shared" si="809"/>
        <v>23.435370892296998</v>
      </c>
      <c r="BH413" s="19">
        <f t="shared" si="810"/>
        <v>0.14240448216762977</v>
      </c>
      <c r="BI413">
        <f t="shared" si="811"/>
        <v>8.2255295606174812</v>
      </c>
      <c r="BJ413">
        <f t="shared" si="812"/>
        <v>15.646529560617481</v>
      </c>
      <c r="BK413">
        <f t="shared" si="813"/>
        <v>346.00527257806976</v>
      </c>
      <c r="BL413">
        <f t="shared" si="814"/>
        <v>6.038931235747766</v>
      </c>
      <c r="BM413">
        <f t="shared" si="815"/>
        <v>248.69267083119246</v>
      </c>
      <c r="BN413">
        <f t="shared" si="816"/>
        <v>16.579511388746162</v>
      </c>
      <c r="BO413">
        <f t="shared" si="817"/>
        <v>16</v>
      </c>
      <c r="BP413">
        <f t="shared" si="818"/>
        <v>34</v>
      </c>
      <c r="BQ413">
        <f t="shared" si="819"/>
        <v>46</v>
      </c>
      <c r="BR413">
        <f t="shared" si="820"/>
        <v>-18.219400336692672</v>
      </c>
      <c r="BS413" t="str">
        <f t="shared" si="821"/>
        <v>NEGATIF</v>
      </c>
      <c r="BT413">
        <f t="shared" si="757"/>
        <v>-0.31798852361425056</v>
      </c>
      <c r="BU413">
        <f t="shared" si="758"/>
        <v>18</v>
      </c>
      <c r="BV413">
        <f t="shared" si="759"/>
        <v>-2174</v>
      </c>
      <c r="BW413">
        <f t="shared" si="760"/>
        <v>50</v>
      </c>
      <c r="BX413" t="str">
        <f t="shared" si="761"/>
        <v>NEGATIF</v>
      </c>
      <c r="BY413">
        <f t="shared" si="822"/>
        <v>-49.246184668678048</v>
      </c>
      <c r="BZ413">
        <f t="shared" si="823"/>
        <v>130.75381533132196</v>
      </c>
      <c r="CA413">
        <f t="shared" si="824"/>
        <v>72.347865056426869</v>
      </c>
      <c r="CB413" t="str">
        <f t="shared" si="825"/>
        <v>POSITIF</v>
      </c>
      <c r="CC413">
        <f t="shared" si="826"/>
        <v>72</v>
      </c>
      <c r="CD413">
        <f t="shared" si="827"/>
        <v>20</v>
      </c>
      <c r="CE413">
        <f t="shared" si="828"/>
        <v>52</v>
      </c>
      <c r="CG413">
        <f t="shared" si="829"/>
        <v>4.3405059315827712</v>
      </c>
      <c r="CH413">
        <f t="shared" si="830"/>
        <v>0.40902438349662401</v>
      </c>
      <c r="CI413">
        <f t="shared" si="831"/>
        <v>0.40906048328662092</v>
      </c>
    </row>
    <row r="414" spans="1:87">
      <c r="A414">
        <f t="shared" ref="A414:F414" si="947">A120</f>
        <v>-7.0027777777777782</v>
      </c>
      <c r="B414">
        <f t="shared" si="947"/>
        <v>111.315</v>
      </c>
      <c r="C414">
        <f t="shared" si="947"/>
        <v>7</v>
      </c>
      <c r="D414">
        <f t="shared" si="947"/>
        <v>2014</v>
      </c>
      <c r="E414">
        <f t="shared" si="947"/>
        <v>3</v>
      </c>
      <c r="F414">
        <f t="shared" si="947"/>
        <v>30</v>
      </c>
      <c r="G414">
        <f t="shared" si="763"/>
        <v>-0.12222152900771403</v>
      </c>
      <c r="H414">
        <f t="shared" ref="H414:J414" si="948">H120</f>
        <v>3</v>
      </c>
      <c r="I414">
        <f t="shared" si="948"/>
        <v>0</v>
      </c>
      <c r="J414">
        <f t="shared" si="948"/>
        <v>3</v>
      </c>
      <c r="L414">
        <f t="shared" ref="L414:M414" si="949">L120</f>
        <v>20</v>
      </c>
      <c r="M414">
        <f t="shared" si="949"/>
        <v>-13</v>
      </c>
      <c r="N414">
        <f t="shared" si="766"/>
        <v>2456746.3333333335</v>
      </c>
      <c r="O414">
        <f t="shared" si="767"/>
        <v>7.945056621748444E-4</v>
      </c>
      <c r="P414">
        <f t="shared" si="768"/>
        <v>2456746.3341278392</v>
      </c>
      <c r="Q414">
        <f t="shared" si="769"/>
        <v>0.14240476736041585</v>
      </c>
      <c r="R414">
        <f t="shared" si="770"/>
        <v>240.6870580664006</v>
      </c>
      <c r="S414">
        <f t="shared" si="771"/>
        <v>50.345076503203018</v>
      </c>
      <c r="T414">
        <f t="shared" si="772"/>
        <v>4.2007816301974668</v>
      </c>
      <c r="U414">
        <f t="shared" si="773"/>
        <v>0.87868734714932617</v>
      </c>
      <c r="V414">
        <f t="shared" si="774"/>
        <v>209.60995844799055</v>
      </c>
      <c r="W414">
        <f t="shared" si="775"/>
        <v>3.6583839198859383</v>
      </c>
      <c r="X414">
        <f t="shared" si="776"/>
        <v>7.1471342410713987</v>
      </c>
      <c r="Y414">
        <f t="shared" si="777"/>
        <v>0.12474102458872205</v>
      </c>
      <c r="Z414">
        <f t="shared" si="778"/>
        <v>83.962340445978953</v>
      </c>
      <c r="AA414">
        <f t="shared" si="779"/>
        <v>1.4654192884627368</v>
      </c>
      <c r="AB414">
        <f t="shared" si="780"/>
        <v>17760.804805658147</v>
      </c>
      <c r="AC414">
        <f t="shared" si="781"/>
        <v>24.250252840585702</v>
      </c>
      <c r="AD414">
        <f t="shared" si="782"/>
        <v>902.09880377972934</v>
      </c>
      <c r="AE414">
        <f t="shared" si="783"/>
        <v>-506.52689136951085</v>
      </c>
      <c r="AF414">
        <f t="shared" si="784"/>
        <v>-340.70012453797102</v>
      </c>
      <c r="AG414">
        <f t="shared" si="785"/>
        <v>3718.1237604756247</v>
      </c>
      <c r="AH414">
        <f t="shared" si="786"/>
        <v>21558.050606846602</v>
      </c>
      <c r="AI414">
        <f t="shared" si="787"/>
        <v>5.9883473907907225</v>
      </c>
      <c r="AJ414">
        <f t="shared" si="788"/>
        <v>246.67540545719132</v>
      </c>
      <c r="AK414">
        <f t="shared" si="789"/>
        <v>4.3052980089199764</v>
      </c>
      <c r="AL414">
        <f t="shared" si="790"/>
        <v>246</v>
      </c>
      <c r="AM414">
        <f t="shared" si="791"/>
        <v>40</v>
      </c>
      <c r="AN414">
        <f t="shared" si="792"/>
        <v>31</v>
      </c>
      <c r="AP414">
        <f t="shared" si="793"/>
        <v>3.2496461307073536</v>
      </c>
      <c r="AQ414">
        <f t="shared" si="794"/>
        <v>5.6717024505537325E-2</v>
      </c>
      <c r="AR414" t="str">
        <f t="shared" si="795"/>
        <v>POSITIF</v>
      </c>
      <c r="AS414">
        <f t="shared" si="796"/>
        <v>3</v>
      </c>
      <c r="AT414">
        <f t="shared" si="797"/>
        <v>14</v>
      </c>
      <c r="AU414">
        <f t="shared" si="798"/>
        <v>58</v>
      </c>
      <c r="AV414">
        <f t="shared" si="799"/>
        <v>0.98559362589194044</v>
      </c>
      <c r="AW414" s="4">
        <f t="shared" si="800"/>
        <v>4.1066401078830854E-2</v>
      </c>
      <c r="AX414">
        <f t="shared" si="801"/>
        <v>1.7201853858483596E-2</v>
      </c>
      <c r="AY414">
        <f t="shared" si="802"/>
        <v>0.26855510241887293</v>
      </c>
      <c r="AZ414" s="4">
        <f t="shared" si="803"/>
        <v>1.1189795934119706E-2</v>
      </c>
      <c r="BA414">
        <f t="shared" si="804"/>
        <v>370792.27675379504</v>
      </c>
      <c r="BB414" t="s">
        <v>191</v>
      </c>
      <c r="BC414">
        <f t="shared" si="805"/>
        <v>1.6702618999770862E-2</v>
      </c>
      <c r="BD414">
        <f t="shared" si="806"/>
        <v>209.61429585135519</v>
      </c>
      <c r="BE414">
        <f t="shared" si="807"/>
        <v>23.437439254196434</v>
      </c>
      <c r="BF414">
        <f t="shared" si="808"/>
        <v>-2.0683917651311448E-3</v>
      </c>
      <c r="BG414">
        <f t="shared" si="809"/>
        <v>23.435370862431302</v>
      </c>
      <c r="BH414" s="19">
        <f t="shared" si="810"/>
        <v>0.14240476736041585</v>
      </c>
      <c r="BI414">
        <f t="shared" si="811"/>
        <v>8.476214023989936</v>
      </c>
      <c r="BJ414">
        <f t="shared" si="812"/>
        <v>15.897214023989935</v>
      </c>
      <c r="BK414">
        <f t="shared" si="813"/>
        <v>349.76949372406244</v>
      </c>
      <c r="BL414">
        <f t="shared" si="814"/>
        <v>6.1046292885185327</v>
      </c>
      <c r="BM414">
        <f t="shared" si="815"/>
        <v>248.68871663578662</v>
      </c>
      <c r="BN414">
        <f t="shared" si="816"/>
        <v>16.579247775719107</v>
      </c>
      <c r="BO414">
        <f t="shared" si="817"/>
        <v>16</v>
      </c>
      <c r="BP414">
        <f t="shared" si="818"/>
        <v>34</v>
      </c>
      <c r="BQ414">
        <f t="shared" si="819"/>
        <v>45</v>
      </c>
      <c r="BR414">
        <f t="shared" si="820"/>
        <v>-18.216834135716383</v>
      </c>
      <c r="BS414" t="str">
        <f t="shared" si="821"/>
        <v>NEGATIF</v>
      </c>
      <c r="BT414">
        <f t="shared" si="757"/>
        <v>-0.31794373495794642</v>
      </c>
      <c r="BU414">
        <f t="shared" si="758"/>
        <v>18</v>
      </c>
      <c r="BV414">
        <f t="shared" si="759"/>
        <v>-2174</v>
      </c>
      <c r="BW414">
        <f t="shared" si="760"/>
        <v>59</v>
      </c>
      <c r="BX414" t="str">
        <f t="shared" si="761"/>
        <v>NEGATIF</v>
      </c>
      <c r="BY414">
        <f t="shared" si="822"/>
        <v>-40.674569711934794</v>
      </c>
      <c r="BZ414">
        <f t="shared" si="823"/>
        <v>139.32543028806521</v>
      </c>
      <c r="CA414">
        <f t="shared" si="824"/>
        <v>74.998302683084134</v>
      </c>
      <c r="CB414" t="str">
        <f t="shared" si="825"/>
        <v>POSITIF</v>
      </c>
      <c r="CC414">
        <f t="shared" si="826"/>
        <v>74</v>
      </c>
      <c r="CD414">
        <f t="shared" si="827"/>
        <v>59</v>
      </c>
      <c r="CE414">
        <f t="shared" si="828"/>
        <v>53</v>
      </c>
      <c r="CG414">
        <f t="shared" si="829"/>
        <v>4.3404369178536726</v>
      </c>
      <c r="CH414">
        <f t="shared" si="830"/>
        <v>0.40902438297536931</v>
      </c>
      <c r="CI414">
        <f t="shared" si="831"/>
        <v>0.40906048322189198</v>
      </c>
    </row>
    <row r="415" spans="1:87">
      <c r="A415">
        <f t="shared" ref="A415:F415" si="950">A121</f>
        <v>-7.0027777777777782</v>
      </c>
      <c r="B415">
        <f t="shared" si="950"/>
        <v>111.315</v>
      </c>
      <c r="C415">
        <f t="shared" si="950"/>
        <v>7</v>
      </c>
      <c r="D415">
        <f t="shared" si="950"/>
        <v>2014</v>
      </c>
      <c r="E415">
        <f t="shared" si="950"/>
        <v>3</v>
      </c>
      <c r="F415">
        <f t="shared" si="950"/>
        <v>30</v>
      </c>
      <c r="G415">
        <f t="shared" si="763"/>
        <v>-0.12222152900771403</v>
      </c>
      <c r="H415">
        <f t="shared" ref="H415:J415" si="951">H121</f>
        <v>3</v>
      </c>
      <c r="I415">
        <f t="shared" si="951"/>
        <v>15</v>
      </c>
      <c r="J415">
        <f t="shared" si="951"/>
        <v>3.25</v>
      </c>
      <c r="L415">
        <f t="shared" ref="L415:M415" si="952">L121</f>
        <v>20</v>
      </c>
      <c r="M415">
        <f t="shared" si="952"/>
        <v>-13</v>
      </c>
      <c r="N415">
        <f t="shared" si="766"/>
        <v>2456746.34375</v>
      </c>
      <c r="O415">
        <f t="shared" si="767"/>
        <v>7.945056621748444E-4</v>
      </c>
      <c r="P415">
        <f t="shared" si="768"/>
        <v>2456746.3445445057</v>
      </c>
      <c r="Q415">
        <f t="shared" si="769"/>
        <v>0.14240505255320193</v>
      </c>
      <c r="R415">
        <f t="shared" si="770"/>
        <v>240.6870580664006</v>
      </c>
      <c r="S415">
        <f t="shared" si="771"/>
        <v>50.48117017246841</v>
      </c>
      <c r="T415">
        <f t="shared" si="772"/>
        <v>4.2007816301974668</v>
      </c>
      <c r="U415">
        <f t="shared" si="773"/>
        <v>0.88106262976912753</v>
      </c>
      <c r="V415">
        <f t="shared" si="774"/>
        <v>209.60940684464492</v>
      </c>
      <c r="W415">
        <f t="shared" si="775"/>
        <v>3.6583742925913922</v>
      </c>
      <c r="X415">
        <f t="shared" si="776"/>
        <v>7.1574014006837388</v>
      </c>
      <c r="Y415">
        <f t="shared" si="777"/>
        <v>0.12492022032878516</v>
      </c>
      <c r="Z415">
        <f t="shared" si="778"/>
        <v>83.972607115344545</v>
      </c>
      <c r="AA415">
        <f t="shared" si="779"/>
        <v>1.46559847564638</v>
      </c>
      <c r="AB415">
        <f t="shared" si="780"/>
        <v>17795.073672600873</v>
      </c>
      <c r="AC415">
        <f t="shared" si="781"/>
        <v>22.989984909982571</v>
      </c>
      <c r="AD415">
        <f t="shared" si="782"/>
        <v>856.908736650322</v>
      </c>
      <c r="AE415">
        <f t="shared" si="783"/>
        <v>-502.02920821209875</v>
      </c>
      <c r="AF415">
        <f t="shared" si="784"/>
        <v>-341.78050366507722</v>
      </c>
      <c r="AG415">
        <f t="shared" si="785"/>
        <v>3710.7278288028788</v>
      </c>
      <c r="AH415">
        <f t="shared" si="786"/>
        <v>21541.89051108688</v>
      </c>
      <c r="AI415">
        <f t="shared" si="787"/>
        <v>5.9838584753019113</v>
      </c>
      <c r="AJ415">
        <f t="shared" si="788"/>
        <v>246.6709165417025</v>
      </c>
      <c r="AK415">
        <f t="shared" si="789"/>
        <v>4.3052196625648529</v>
      </c>
      <c r="AL415">
        <f t="shared" si="790"/>
        <v>246</v>
      </c>
      <c r="AM415">
        <f t="shared" si="791"/>
        <v>40</v>
      </c>
      <c r="AN415">
        <f t="shared" si="792"/>
        <v>15</v>
      </c>
      <c r="AP415">
        <f t="shared" si="793"/>
        <v>3.2527320881802009</v>
      </c>
      <c r="AQ415">
        <f t="shared" si="794"/>
        <v>5.6770884624015035E-2</v>
      </c>
      <c r="AR415" t="str">
        <f t="shared" si="795"/>
        <v>POSITIF</v>
      </c>
      <c r="AS415">
        <f t="shared" si="796"/>
        <v>3</v>
      </c>
      <c r="AT415">
        <f t="shared" si="797"/>
        <v>15</v>
      </c>
      <c r="AU415">
        <f t="shared" si="798"/>
        <v>9</v>
      </c>
      <c r="AV415">
        <f t="shared" si="799"/>
        <v>0.98550916789388843</v>
      </c>
      <c r="AW415" s="4">
        <f t="shared" si="800"/>
        <v>4.1062881995578684E-2</v>
      </c>
      <c r="AX415">
        <f t="shared" si="801"/>
        <v>1.7200379788337945E-2</v>
      </c>
      <c r="AY415">
        <f t="shared" si="802"/>
        <v>0.26853209135748091</v>
      </c>
      <c r="AZ415" s="4">
        <f t="shared" si="803"/>
        <v>1.1188837139895038E-2</v>
      </c>
      <c r="BA415">
        <f t="shared" si="804"/>
        <v>370824.05046590412</v>
      </c>
      <c r="BB415" t="s">
        <v>191</v>
      </c>
      <c r="BC415">
        <f t="shared" si="805"/>
        <v>1.6702618987792767E-2</v>
      </c>
      <c r="BD415">
        <f t="shared" si="806"/>
        <v>209.61374424964654</v>
      </c>
      <c r="BE415">
        <f t="shared" si="807"/>
        <v>23.437439250487738</v>
      </c>
      <c r="BF415">
        <f t="shared" si="808"/>
        <v>-2.0684179416305976E-3</v>
      </c>
      <c r="BG415">
        <f t="shared" si="809"/>
        <v>23.435370832546109</v>
      </c>
      <c r="BH415" s="19">
        <f t="shared" si="810"/>
        <v>0.14240505255320193</v>
      </c>
      <c r="BI415">
        <f t="shared" si="811"/>
        <v>8.7268984873623889</v>
      </c>
      <c r="BJ415">
        <f t="shared" si="812"/>
        <v>16.14789848736239</v>
      </c>
      <c r="BK415">
        <f t="shared" si="813"/>
        <v>353.53382960719154</v>
      </c>
      <c r="BL415">
        <f t="shared" si="814"/>
        <v>6.1703293438301037</v>
      </c>
      <c r="BM415">
        <f t="shared" si="815"/>
        <v>248.68464770324431</v>
      </c>
      <c r="BN415">
        <f t="shared" si="816"/>
        <v>16.57897651354962</v>
      </c>
      <c r="BO415">
        <f t="shared" si="817"/>
        <v>16</v>
      </c>
      <c r="BP415">
        <f t="shared" si="818"/>
        <v>34</v>
      </c>
      <c r="BQ415">
        <f t="shared" si="819"/>
        <v>44</v>
      </c>
      <c r="BR415">
        <f t="shared" si="820"/>
        <v>-18.213047825953645</v>
      </c>
      <c r="BS415" t="str">
        <f t="shared" si="821"/>
        <v>NEGATIF</v>
      </c>
      <c r="BT415">
        <f t="shared" si="757"/>
        <v>-0.31787765138608626</v>
      </c>
      <c r="BU415">
        <f t="shared" si="758"/>
        <v>18</v>
      </c>
      <c r="BV415">
        <f t="shared" si="759"/>
        <v>-2173</v>
      </c>
      <c r="BW415">
        <f t="shared" si="760"/>
        <v>13</v>
      </c>
      <c r="BX415" t="str">
        <f t="shared" si="761"/>
        <v>NEGATIF</v>
      </c>
      <c r="BY415">
        <f t="shared" si="822"/>
        <v>-28.730431835497853</v>
      </c>
      <c r="BZ415">
        <f t="shared" si="823"/>
        <v>151.26956816450215</v>
      </c>
      <c r="CA415">
        <f t="shared" si="824"/>
        <v>77.141496552963631</v>
      </c>
      <c r="CB415" t="str">
        <f t="shared" si="825"/>
        <v>POSITIF</v>
      </c>
      <c r="CC415">
        <f t="shared" si="826"/>
        <v>77</v>
      </c>
      <c r="CD415">
        <f t="shared" si="827"/>
        <v>8</v>
      </c>
      <c r="CE415">
        <f t="shared" si="828"/>
        <v>29</v>
      </c>
      <c r="CG415">
        <f t="shared" si="829"/>
        <v>4.3403659015837679</v>
      </c>
      <c r="CH415">
        <f t="shared" si="830"/>
        <v>0.40902438245377432</v>
      </c>
      <c r="CI415">
        <f t="shared" si="831"/>
        <v>0.40906048315716304</v>
      </c>
    </row>
    <row r="416" spans="1:87">
      <c r="A416">
        <f t="shared" ref="A416:F416" si="953">A122</f>
        <v>-7.0027777777777782</v>
      </c>
      <c r="B416">
        <f t="shared" si="953"/>
        <v>111.315</v>
      </c>
      <c r="C416">
        <f t="shared" si="953"/>
        <v>7</v>
      </c>
      <c r="D416">
        <f t="shared" si="953"/>
        <v>2014</v>
      </c>
      <c r="E416">
        <f t="shared" si="953"/>
        <v>3</v>
      </c>
      <c r="F416">
        <f t="shared" si="953"/>
        <v>30</v>
      </c>
      <c r="G416">
        <f t="shared" si="763"/>
        <v>-0.12222152900771403</v>
      </c>
      <c r="H416">
        <f t="shared" ref="H416:J416" si="954">H122</f>
        <v>3</v>
      </c>
      <c r="I416">
        <f t="shared" si="954"/>
        <v>30</v>
      </c>
      <c r="J416">
        <f t="shared" si="954"/>
        <v>3.5</v>
      </c>
      <c r="L416">
        <f t="shared" ref="L416:M416" si="955">L122</f>
        <v>20</v>
      </c>
      <c r="M416">
        <f t="shared" si="955"/>
        <v>-13</v>
      </c>
      <c r="N416">
        <f t="shared" si="766"/>
        <v>2456746.354166667</v>
      </c>
      <c r="O416">
        <f t="shared" si="767"/>
        <v>7.945056621748444E-4</v>
      </c>
      <c r="P416">
        <f t="shared" si="768"/>
        <v>2456746.3549611727</v>
      </c>
      <c r="Q416">
        <f t="shared" si="769"/>
        <v>0.14240533774600075</v>
      </c>
      <c r="R416">
        <f t="shared" si="770"/>
        <v>240.6870580664006</v>
      </c>
      <c r="S416">
        <f t="shared" si="771"/>
        <v>50.617263847816503</v>
      </c>
      <c r="T416">
        <f t="shared" si="772"/>
        <v>4.2007816301974668</v>
      </c>
      <c r="U416">
        <f t="shared" si="773"/>
        <v>0.88343791249509196</v>
      </c>
      <c r="V416">
        <f t="shared" si="774"/>
        <v>209.60885524127463</v>
      </c>
      <c r="W416">
        <f t="shared" si="775"/>
        <v>3.6583646652964155</v>
      </c>
      <c r="X416">
        <f t="shared" si="776"/>
        <v>7.1676685607544641</v>
      </c>
      <c r="Y416">
        <f t="shared" si="777"/>
        <v>0.1250994160768486</v>
      </c>
      <c r="Z416">
        <f t="shared" si="778"/>
        <v>83.982873785168522</v>
      </c>
      <c r="AA416">
        <f t="shared" si="779"/>
        <v>1.4657776628380237</v>
      </c>
      <c r="AB416">
        <f t="shared" si="780"/>
        <v>17829.244005015902</v>
      </c>
      <c r="AC416">
        <f t="shared" si="781"/>
        <v>21.727293464949327</v>
      </c>
      <c r="AD416">
        <f t="shared" si="782"/>
        <v>811.35735752346864</v>
      </c>
      <c r="AE416">
        <f t="shared" si="783"/>
        <v>-497.47860917752809</v>
      </c>
      <c r="AF416">
        <f t="shared" si="784"/>
        <v>-342.86147042625265</v>
      </c>
      <c r="AG416">
        <f t="shared" si="785"/>
        <v>3703.3046862725369</v>
      </c>
      <c r="AH416">
        <f t="shared" si="786"/>
        <v>21525.293262673076</v>
      </c>
      <c r="AI416">
        <f t="shared" si="787"/>
        <v>5.9792481285202985</v>
      </c>
      <c r="AJ416">
        <f t="shared" si="788"/>
        <v>246.66630619492091</v>
      </c>
      <c r="AK416">
        <f t="shared" si="789"/>
        <v>4.3051391968338555</v>
      </c>
      <c r="AL416">
        <f t="shared" si="790"/>
        <v>246</v>
      </c>
      <c r="AM416">
        <f t="shared" si="791"/>
        <v>39</v>
      </c>
      <c r="AN416">
        <f t="shared" si="792"/>
        <v>58</v>
      </c>
      <c r="AP416">
        <f t="shared" si="793"/>
        <v>3.2566658060237916</v>
      </c>
      <c r="AQ416">
        <f t="shared" si="794"/>
        <v>5.6839540952230143E-2</v>
      </c>
      <c r="AR416" t="str">
        <f t="shared" si="795"/>
        <v>POSITIF</v>
      </c>
      <c r="AS416">
        <f t="shared" si="796"/>
        <v>3</v>
      </c>
      <c r="AT416">
        <f t="shared" si="797"/>
        <v>15</v>
      </c>
      <c r="AU416">
        <f t="shared" si="798"/>
        <v>23</v>
      </c>
      <c r="AV416">
        <f t="shared" si="799"/>
        <v>0.98542449987565872</v>
      </c>
      <c r="AW416" s="4">
        <f t="shared" si="800"/>
        <v>4.1059354161485782E-2</v>
      </c>
      <c r="AX416">
        <f t="shared" si="801"/>
        <v>1.7198902052648696E-2</v>
      </c>
      <c r="AY416">
        <f t="shared" si="802"/>
        <v>0.26850902307435603</v>
      </c>
      <c r="AZ416" s="4">
        <f t="shared" si="803"/>
        <v>1.1187875961431502E-2</v>
      </c>
      <c r="BA416">
        <f t="shared" si="804"/>
        <v>370855.90865620429</v>
      </c>
      <c r="BB416" t="s">
        <v>191</v>
      </c>
      <c r="BC416">
        <f t="shared" si="805"/>
        <v>1.6702618975814668E-2</v>
      </c>
      <c r="BD416">
        <f t="shared" si="806"/>
        <v>209.61319264791328</v>
      </c>
      <c r="BE416">
        <f t="shared" si="807"/>
        <v>23.437439246779043</v>
      </c>
      <c r="BF416">
        <f t="shared" si="808"/>
        <v>-2.0684441376309032E-3</v>
      </c>
      <c r="BG416">
        <f t="shared" si="809"/>
        <v>23.435370802641412</v>
      </c>
      <c r="BH416" s="19">
        <f t="shared" si="810"/>
        <v>0.14240533774600075</v>
      </c>
      <c r="BI416">
        <f t="shared" si="811"/>
        <v>8.9775829619417582</v>
      </c>
      <c r="BJ416">
        <f t="shared" si="812"/>
        <v>16.398582961941759</v>
      </c>
      <c r="BK416">
        <f t="shared" si="813"/>
        <v>357.298275710388</v>
      </c>
      <c r="BL416">
        <f t="shared" si="814"/>
        <v>6.2360313228447524</v>
      </c>
      <c r="BM416">
        <f t="shared" si="815"/>
        <v>248.68046871873838</v>
      </c>
      <c r="BN416">
        <f t="shared" si="816"/>
        <v>16.578697914582559</v>
      </c>
      <c r="BO416">
        <f t="shared" si="817"/>
        <v>16</v>
      </c>
      <c r="BP416">
        <f t="shared" si="818"/>
        <v>34</v>
      </c>
      <c r="BQ416">
        <f t="shared" si="819"/>
        <v>43</v>
      </c>
      <c r="BR416">
        <f t="shared" si="820"/>
        <v>-18.20840528641023</v>
      </c>
      <c r="BS416" t="str">
        <f t="shared" si="821"/>
        <v>NEGATIF</v>
      </c>
      <c r="BT416">
        <f t="shared" si="757"/>
        <v>-0.31779662378539963</v>
      </c>
      <c r="BU416">
        <f t="shared" si="758"/>
        <v>18</v>
      </c>
      <c r="BV416">
        <f t="shared" si="759"/>
        <v>-2173</v>
      </c>
      <c r="BW416">
        <f t="shared" si="760"/>
        <v>29</v>
      </c>
      <c r="BX416" t="str">
        <f t="shared" si="761"/>
        <v>NEGATIF</v>
      </c>
      <c r="BY416">
        <f t="shared" si="822"/>
        <v>-12.966906690971459</v>
      </c>
      <c r="BZ416">
        <f t="shared" si="823"/>
        <v>167.03309330902854</v>
      </c>
      <c r="CA416">
        <f t="shared" si="824"/>
        <v>78.489475244668839</v>
      </c>
      <c r="CB416" t="str">
        <f t="shared" si="825"/>
        <v>POSITIF</v>
      </c>
      <c r="CC416">
        <f t="shared" si="826"/>
        <v>78</v>
      </c>
      <c r="CD416">
        <f t="shared" si="827"/>
        <v>29</v>
      </c>
      <c r="CE416">
        <f t="shared" si="828"/>
        <v>22</v>
      </c>
      <c r="CG416">
        <f t="shared" si="829"/>
        <v>4.3402929645447497</v>
      </c>
      <c r="CH416">
        <f t="shared" si="830"/>
        <v>0.40902438193183888</v>
      </c>
      <c r="CI416">
        <f t="shared" si="831"/>
        <v>0.40906048309243409</v>
      </c>
    </row>
    <row r="417" spans="1:87">
      <c r="A417">
        <f t="shared" ref="A417:F417" si="956">A123</f>
        <v>-7.0027777777777782</v>
      </c>
      <c r="B417">
        <f t="shared" si="956"/>
        <v>111.315</v>
      </c>
      <c r="C417">
        <f t="shared" si="956"/>
        <v>7</v>
      </c>
      <c r="D417">
        <f t="shared" si="956"/>
        <v>2014</v>
      </c>
      <c r="E417">
        <f t="shared" si="956"/>
        <v>3</v>
      </c>
      <c r="F417">
        <f t="shared" si="956"/>
        <v>30</v>
      </c>
      <c r="G417">
        <f t="shared" si="763"/>
        <v>-0.12222152900771403</v>
      </c>
      <c r="H417">
        <f t="shared" ref="H417:J417" si="957">H123</f>
        <v>3</v>
      </c>
      <c r="I417">
        <f t="shared" si="957"/>
        <v>45</v>
      </c>
      <c r="J417">
        <f t="shared" si="957"/>
        <v>3.75</v>
      </c>
      <c r="L417">
        <f t="shared" ref="L417:M417" si="958">L123</f>
        <v>20</v>
      </c>
      <c r="M417">
        <f t="shared" si="958"/>
        <v>-13</v>
      </c>
      <c r="N417">
        <f t="shared" si="766"/>
        <v>2456746.3645833335</v>
      </c>
      <c r="O417">
        <f t="shared" si="767"/>
        <v>7.945056621748444E-4</v>
      </c>
      <c r="P417">
        <f t="shared" si="768"/>
        <v>2456746.3653778392</v>
      </c>
      <c r="Q417">
        <f t="shared" si="769"/>
        <v>0.14240562293878684</v>
      </c>
      <c r="R417">
        <f t="shared" si="770"/>
        <v>240.6870580664006</v>
      </c>
      <c r="S417">
        <f t="shared" si="771"/>
        <v>50.753357517067343</v>
      </c>
      <c r="T417">
        <f t="shared" si="772"/>
        <v>4.2007816301974668</v>
      </c>
      <c r="U417">
        <f t="shared" si="773"/>
        <v>0.8858131951146393</v>
      </c>
      <c r="V417">
        <f t="shared" si="774"/>
        <v>209.60830363792894</v>
      </c>
      <c r="W417">
        <f t="shared" si="775"/>
        <v>3.6583550380018681</v>
      </c>
      <c r="X417">
        <f t="shared" si="776"/>
        <v>7.1779357203668042</v>
      </c>
      <c r="Y417">
        <f t="shared" si="777"/>
        <v>0.12527861181691174</v>
      </c>
      <c r="Z417">
        <f t="shared" si="778"/>
        <v>83.993140454534114</v>
      </c>
      <c r="AA417">
        <f t="shared" si="779"/>
        <v>1.4659568500216669</v>
      </c>
      <c r="AB417">
        <f t="shared" si="780"/>
        <v>17863.315607057313</v>
      </c>
      <c r="AC417">
        <f t="shared" si="781"/>
        <v>20.462311723134693</v>
      </c>
      <c r="AD417">
        <f t="shared" si="782"/>
        <v>765.46387690702352</v>
      </c>
      <c r="AE417">
        <f t="shared" si="783"/>
        <v>-492.87557432154705</v>
      </c>
      <c r="AF417">
        <f t="shared" si="784"/>
        <v>-343.94299660675381</v>
      </c>
      <c r="AG417">
        <f t="shared" si="785"/>
        <v>3695.8543886605203</v>
      </c>
      <c r="AH417">
        <f t="shared" si="786"/>
        <v>21508.27761341969</v>
      </c>
      <c r="AI417">
        <f t="shared" si="787"/>
        <v>5.9745215592832475</v>
      </c>
      <c r="AJ417">
        <f t="shared" si="788"/>
        <v>246.66157962568386</v>
      </c>
      <c r="AK417">
        <f t="shared" si="789"/>
        <v>4.3050567026383453</v>
      </c>
      <c r="AL417">
        <f t="shared" si="790"/>
        <v>246</v>
      </c>
      <c r="AM417">
        <f t="shared" si="791"/>
        <v>39</v>
      </c>
      <c r="AN417">
        <f t="shared" si="792"/>
        <v>41</v>
      </c>
      <c r="AP417">
        <f t="shared" si="793"/>
        <v>3.2604495730404319</v>
      </c>
      <c r="AQ417">
        <f t="shared" si="794"/>
        <v>5.6905580144798878E-2</v>
      </c>
      <c r="AR417" t="str">
        <f t="shared" si="795"/>
        <v>POSITIF</v>
      </c>
      <c r="AS417">
        <f t="shared" si="796"/>
        <v>3</v>
      </c>
      <c r="AT417">
        <f t="shared" si="797"/>
        <v>15</v>
      </c>
      <c r="AU417">
        <f t="shared" si="798"/>
        <v>37</v>
      </c>
      <c r="AV417">
        <f t="shared" si="799"/>
        <v>0.98533962251596552</v>
      </c>
      <c r="AW417" s="4">
        <f t="shared" si="800"/>
        <v>4.1055817604831894E-2</v>
      </c>
      <c r="AX417">
        <f t="shared" si="801"/>
        <v>1.7197420663261652E-2</v>
      </c>
      <c r="AY417">
        <f t="shared" si="802"/>
        <v>0.268485897754414</v>
      </c>
      <c r="AZ417" s="4">
        <f t="shared" si="803"/>
        <v>1.1186912406433916E-2</v>
      </c>
      <c r="BA417">
        <f t="shared" si="804"/>
        <v>370887.85111139872</v>
      </c>
      <c r="BB417" t="s">
        <v>191</v>
      </c>
      <c r="BC417">
        <f t="shared" si="805"/>
        <v>1.6702618963836572E-2</v>
      </c>
      <c r="BD417">
        <f t="shared" si="806"/>
        <v>209.61264104620463</v>
      </c>
      <c r="BE417">
        <f t="shared" si="807"/>
        <v>23.437439243070347</v>
      </c>
      <c r="BF417">
        <f t="shared" si="808"/>
        <v>-2.0684703531279169E-3</v>
      </c>
      <c r="BG417">
        <f t="shared" si="809"/>
        <v>23.435370772717221</v>
      </c>
      <c r="BH417" s="19">
        <f t="shared" si="810"/>
        <v>0.14240562293878684</v>
      </c>
      <c r="BI417">
        <f t="shared" si="811"/>
        <v>9.228267425314213</v>
      </c>
      <c r="BJ417">
        <f t="shared" si="812"/>
        <v>16.649267425314214</v>
      </c>
      <c r="BK417">
        <f t="shared" si="813"/>
        <v>1.0628269745401298</v>
      </c>
      <c r="BL417">
        <f t="shared" si="814"/>
        <v>1.8549830084735212E-2</v>
      </c>
      <c r="BM417">
        <f t="shared" si="815"/>
        <v>248.6761844051731</v>
      </c>
      <c r="BN417">
        <f t="shared" si="816"/>
        <v>16.578412293678205</v>
      </c>
      <c r="BO417">
        <f t="shared" si="817"/>
        <v>16</v>
      </c>
      <c r="BP417">
        <f t="shared" si="818"/>
        <v>34</v>
      </c>
      <c r="BQ417">
        <f t="shared" si="819"/>
        <v>42</v>
      </c>
      <c r="BR417">
        <f t="shared" si="820"/>
        <v>-18.203891273817778</v>
      </c>
      <c r="BS417" t="str">
        <f t="shared" si="821"/>
        <v>NEGATIF</v>
      </c>
      <c r="BT417">
        <f t="shared" si="757"/>
        <v>-0.31771783940318488</v>
      </c>
      <c r="BU417">
        <f t="shared" si="758"/>
        <v>18</v>
      </c>
      <c r="BV417">
        <f t="shared" si="759"/>
        <v>-2173</v>
      </c>
      <c r="BW417">
        <f t="shared" si="760"/>
        <v>45</v>
      </c>
      <c r="BX417" t="str">
        <f t="shared" si="761"/>
        <v>NEGATIF</v>
      </c>
      <c r="BY417">
        <f t="shared" si="822"/>
        <v>5.1824953913712237</v>
      </c>
      <c r="BZ417">
        <f t="shared" si="823"/>
        <v>185.18249539137122</v>
      </c>
      <c r="CA417">
        <f t="shared" si="824"/>
        <v>78.751141505577777</v>
      </c>
      <c r="CB417" t="str">
        <f t="shared" si="825"/>
        <v>POSITIF</v>
      </c>
      <c r="CC417">
        <f t="shared" si="826"/>
        <v>78</v>
      </c>
      <c r="CD417">
        <f t="shared" si="827"/>
        <v>45</v>
      </c>
      <c r="CE417">
        <f t="shared" si="828"/>
        <v>4</v>
      </c>
      <c r="CG417">
        <f t="shared" si="829"/>
        <v>4.3402181891668477</v>
      </c>
      <c r="CH417">
        <f t="shared" si="830"/>
        <v>0.40902438140956321</v>
      </c>
      <c r="CI417">
        <f t="shared" si="831"/>
        <v>0.40906048302770515</v>
      </c>
    </row>
    <row r="418" spans="1:87">
      <c r="A418">
        <f t="shared" ref="A418:F418" si="959">A124</f>
        <v>-7.0027777777777782</v>
      </c>
      <c r="B418">
        <f t="shared" si="959"/>
        <v>111.315</v>
      </c>
      <c r="C418">
        <f t="shared" si="959"/>
        <v>7</v>
      </c>
      <c r="D418">
        <f t="shared" si="959"/>
        <v>2014</v>
      </c>
      <c r="E418">
        <f t="shared" si="959"/>
        <v>3</v>
      </c>
      <c r="F418">
        <f t="shared" si="959"/>
        <v>30</v>
      </c>
      <c r="G418">
        <f t="shared" si="763"/>
        <v>-0.12222152900771403</v>
      </c>
      <c r="H418">
        <f t="shared" ref="H418:J418" si="960">H124</f>
        <v>4</v>
      </c>
      <c r="I418">
        <f t="shared" si="960"/>
        <v>0</v>
      </c>
      <c r="J418">
        <f t="shared" si="960"/>
        <v>4</v>
      </c>
      <c r="L418">
        <f t="shared" ref="L418:M418" si="961">L124</f>
        <v>20</v>
      </c>
      <c r="M418">
        <f t="shared" si="961"/>
        <v>-13</v>
      </c>
      <c r="N418">
        <f t="shared" si="766"/>
        <v>2456746.375</v>
      </c>
      <c r="O418">
        <f t="shared" si="767"/>
        <v>7.945056621748444E-4</v>
      </c>
      <c r="P418">
        <f t="shared" si="768"/>
        <v>2456746.3757945057</v>
      </c>
      <c r="Q418">
        <f t="shared" si="769"/>
        <v>0.14240590813157292</v>
      </c>
      <c r="R418">
        <f t="shared" si="770"/>
        <v>240.6870580664006</v>
      </c>
      <c r="S418">
        <f t="shared" si="771"/>
        <v>50.889451186332735</v>
      </c>
      <c r="T418">
        <f t="shared" si="772"/>
        <v>4.2007816301974668</v>
      </c>
      <c r="U418">
        <f t="shared" si="773"/>
        <v>0.88818847773444054</v>
      </c>
      <c r="V418">
        <f t="shared" si="774"/>
        <v>209.60775203458326</v>
      </c>
      <c r="W418">
        <f t="shared" si="775"/>
        <v>3.6583454107073212</v>
      </c>
      <c r="X418">
        <f t="shared" si="776"/>
        <v>7.1882028799782347</v>
      </c>
      <c r="Y418">
        <f t="shared" si="777"/>
        <v>0.12545780755695898</v>
      </c>
      <c r="Z418">
        <f t="shared" si="778"/>
        <v>84.003407123900615</v>
      </c>
      <c r="AA418">
        <f t="shared" si="779"/>
        <v>1.466136037205326</v>
      </c>
      <c r="AB418">
        <f t="shared" si="780"/>
        <v>17897.288288031043</v>
      </c>
      <c r="AC418">
        <f t="shared" si="781"/>
        <v>19.195172974660835</v>
      </c>
      <c r="AD418">
        <f t="shared" si="782"/>
        <v>719.24764346483664</v>
      </c>
      <c r="AE418">
        <f t="shared" si="783"/>
        <v>-488.22058861806897</v>
      </c>
      <c r="AF418">
        <f t="shared" si="784"/>
        <v>-345.02505412246228</v>
      </c>
      <c r="AG418">
        <f t="shared" si="785"/>
        <v>3688.3769909487014</v>
      </c>
      <c r="AH418">
        <f t="shared" si="786"/>
        <v>21490.862452678713</v>
      </c>
      <c r="AI418">
        <f t="shared" si="787"/>
        <v>5.9696840146329757</v>
      </c>
      <c r="AJ418">
        <f t="shared" si="788"/>
        <v>246.65674208103357</v>
      </c>
      <c r="AK418">
        <f t="shared" si="789"/>
        <v>4.304972271556486</v>
      </c>
      <c r="AL418">
        <f t="shared" si="790"/>
        <v>246</v>
      </c>
      <c r="AM418">
        <f t="shared" si="791"/>
        <v>39</v>
      </c>
      <c r="AN418">
        <f t="shared" si="792"/>
        <v>24</v>
      </c>
      <c r="AP418">
        <f t="shared" si="793"/>
        <v>3.2624689842254302</v>
      </c>
      <c r="AQ418">
        <f t="shared" si="794"/>
        <v>5.6940825518928699E-2</v>
      </c>
      <c r="AR418" t="str">
        <f t="shared" si="795"/>
        <v>POSITIF</v>
      </c>
      <c r="AS418">
        <f t="shared" si="796"/>
        <v>3</v>
      </c>
      <c r="AT418">
        <f t="shared" si="797"/>
        <v>15</v>
      </c>
      <c r="AU418">
        <f t="shared" si="798"/>
        <v>44</v>
      </c>
      <c r="AV418">
        <f t="shared" si="799"/>
        <v>0.98525453648319705</v>
      </c>
      <c r="AW418" s="4">
        <f t="shared" si="800"/>
        <v>4.1052272353466542E-2</v>
      </c>
      <c r="AX418">
        <f t="shared" si="801"/>
        <v>1.7195935631842383E-2</v>
      </c>
      <c r="AY418">
        <f t="shared" si="802"/>
        <v>0.26846271557975698</v>
      </c>
      <c r="AZ418" s="4">
        <f t="shared" si="803"/>
        <v>1.1185946482489875E-2</v>
      </c>
      <c r="BA418">
        <f t="shared" si="804"/>
        <v>370919.87762202404</v>
      </c>
      <c r="BB418" t="s">
        <v>191</v>
      </c>
      <c r="BC418">
        <f t="shared" si="805"/>
        <v>1.6702618951858473E-2</v>
      </c>
      <c r="BD418">
        <f t="shared" si="806"/>
        <v>209.61208944449598</v>
      </c>
      <c r="BE418">
        <f t="shared" si="807"/>
        <v>23.437439239361652</v>
      </c>
      <c r="BF418">
        <f t="shared" si="808"/>
        <v>-2.0684965881209985E-3</v>
      </c>
      <c r="BG418">
        <f t="shared" si="809"/>
        <v>23.435370742773532</v>
      </c>
      <c r="BH418" s="19">
        <f t="shared" si="810"/>
        <v>0.14240590813157292</v>
      </c>
      <c r="BI418">
        <f t="shared" si="811"/>
        <v>9.4789518886866677</v>
      </c>
      <c r="BJ418">
        <f t="shared" si="812"/>
        <v>16.899951888686669</v>
      </c>
      <c r="BK418">
        <f t="shared" si="813"/>
        <v>4.8274788102661503</v>
      </c>
      <c r="BL418">
        <f t="shared" si="814"/>
        <v>8.4255399809402956E-2</v>
      </c>
      <c r="BM418">
        <f t="shared" si="815"/>
        <v>248.67179952003386</v>
      </c>
      <c r="BN418">
        <f t="shared" si="816"/>
        <v>16.578119968002259</v>
      </c>
      <c r="BO418">
        <f t="shared" si="817"/>
        <v>16</v>
      </c>
      <c r="BP418">
        <f t="shared" si="818"/>
        <v>34</v>
      </c>
      <c r="BQ418">
        <f t="shared" si="819"/>
        <v>41</v>
      </c>
      <c r="BR418">
        <f t="shared" si="820"/>
        <v>-18.201098682240996</v>
      </c>
      <c r="BS418" t="str">
        <f t="shared" si="821"/>
        <v>NEGATIF</v>
      </c>
      <c r="BT418">
        <f t="shared" si="757"/>
        <v>-0.31766909948550653</v>
      </c>
      <c r="BU418">
        <f t="shared" si="758"/>
        <v>18</v>
      </c>
      <c r="BV418">
        <f t="shared" si="759"/>
        <v>-2173</v>
      </c>
      <c r="BW418">
        <f t="shared" si="760"/>
        <v>56</v>
      </c>
      <c r="BX418" t="str">
        <f t="shared" si="761"/>
        <v>NEGATIF</v>
      </c>
      <c r="BY418">
        <f t="shared" si="822"/>
        <v>22.332018423783765</v>
      </c>
      <c r="BZ418">
        <f t="shared" si="823"/>
        <v>202.33201842378378</v>
      </c>
      <c r="CA418">
        <f t="shared" si="824"/>
        <v>77.854397446394444</v>
      </c>
      <c r="CB418" t="str">
        <f t="shared" si="825"/>
        <v>POSITIF</v>
      </c>
      <c r="CC418">
        <f t="shared" si="826"/>
        <v>77</v>
      </c>
      <c r="CD418">
        <f t="shared" si="827"/>
        <v>51</v>
      </c>
      <c r="CE418">
        <f t="shared" si="828"/>
        <v>15</v>
      </c>
      <c r="CG418">
        <f t="shared" si="829"/>
        <v>4.3401416584838461</v>
      </c>
      <c r="CH418">
        <f t="shared" si="830"/>
        <v>0.40902438088694726</v>
      </c>
      <c r="CI418">
        <f t="shared" si="831"/>
        <v>0.4090604829629762</v>
      </c>
    </row>
    <row r="419" spans="1:87">
      <c r="A419">
        <f t="shared" ref="A419:F419" si="962">A125</f>
        <v>-7.0027777777777782</v>
      </c>
      <c r="B419">
        <f t="shared" si="962"/>
        <v>111.315</v>
      </c>
      <c r="C419">
        <f t="shared" si="962"/>
        <v>7</v>
      </c>
      <c r="D419">
        <f t="shared" si="962"/>
        <v>2014</v>
      </c>
      <c r="E419">
        <f t="shared" si="962"/>
        <v>3</v>
      </c>
      <c r="F419">
        <f t="shared" si="962"/>
        <v>30</v>
      </c>
      <c r="G419">
        <f t="shared" si="763"/>
        <v>-0.12222152900771403</v>
      </c>
      <c r="H419">
        <f t="shared" ref="H419:J419" si="963">H125</f>
        <v>4</v>
      </c>
      <c r="I419">
        <f t="shared" si="963"/>
        <v>15</v>
      </c>
      <c r="J419">
        <f t="shared" si="963"/>
        <v>4.25</v>
      </c>
      <c r="L419">
        <f t="shared" ref="L419:M419" si="964">L125</f>
        <v>20</v>
      </c>
      <c r="M419">
        <f t="shared" si="964"/>
        <v>-13</v>
      </c>
      <c r="N419">
        <f t="shared" si="766"/>
        <v>2456746.385416667</v>
      </c>
      <c r="O419">
        <f t="shared" si="767"/>
        <v>7.945056621748444E-4</v>
      </c>
      <c r="P419">
        <f t="shared" si="768"/>
        <v>2456746.3862111727</v>
      </c>
      <c r="Q419">
        <f t="shared" si="769"/>
        <v>0.14240619332437174</v>
      </c>
      <c r="R419">
        <f t="shared" si="770"/>
        <v>240.6870580664006</v>
      </c>
      <c r="S419">
        <f t="shared" si="771"/>
        <v>51.025544861666276</v>
      </c>
      <c r="T419">
        <f t="shared" si="772"/>
        <v>4.2007816301974668</v>
      </c>
      <c r="U419">
        <f t="shared" si="773"/>
        <v>0.89056376046015107</v>
      </c>
      <c r="V419">
        <f t="shared" si="774"/>
        <v>209.60720043121296</v>
      </c>
      <c r="W419">
        <f t="shared" si="775"/>
        <v>3.6583357834123444</v>
      </c>
      <c r="X419">
        <f t="shared" si="776"/>
        <v>7.1984700400489601</v>
      </c>
      <c r="Y419">
        <f t="shared" si="777"/>
        <v>0.12563700330502242</v>
      </c>
      <c r="Z419">
        <f t="shared" si="778"/>
        <v>84.013673793724593</v>
      </c>
      <c r="AA419">
        <f t="shared" si="779"/>
        <v>1.4663152243969695</v>
      </c>
      <c r="AB419">
        <f t="shared" si="780"/>
        <v>17931.161857768922</v>
      </c>
      <c r="AC419">
        <f t="shared" si="781"/>
        <v>17.92601073630583</v>
      </c>
      <c r="AD419">
        <f t="shared" si="782"/>
        <v>672.72814187745371</v>
      </c>
      <c r="AE419">
        <f t="shared" si="783"/>
        <v>-483.51414250877463</v>
      </c>
      <c r="AF419">
        <f t="shared" si="784"/>
        <v>-346.10761487507523</v>
      </c>
      <c r="AG419">
        <f t="shared" si="785"/>
        <v>3680.8725483186845</v>
      </c>
      <c r="AH419">
        <f t="shared" si="786"/>
        <v>21473.066801317516</v>
      </c>
      <c r="AI419">
        <f t="shared" si="787"/>
        <v>5.9647407781437547</v>
      </c>
      <c r="AJ419">
        <f t="shared" si="788"/>
        <v>246.65179884454435</v>
      </c>
      <c r="AK419">
        <f t="shared" si="789"/>
        <v>4.3048859958040442</v>
      </c>
      <c r="AL419">
        <f t="shared" si="790"/>
        <v>246</v>
      </c>
      <c r="AM419">
        <f t="shared" si="791"/>
        <v>39</v>
      </c>
      <c r="AN419">
        <f t="shared" si="792"/>
        <v>6</v>
      </c>
      <c r="AP419">
        <f t="shared" si="793"/>
        <v>3.2610275122180745</v>
      </c>
      <c r="AQ419">
        <f t="shared" si="794"/>
        <v>5.6915667086325013E-2</v>
      </c>
      <c r="AR419" t="str">
        <f t="shared" si="795"/>
        <v>POSITIF</v>
      </c>
      <c r="AS419">
        <f t="shared" si="796"/>
        <v>3</v>
      </c>
      <c r="AT419">
        <f t="shared" si="797"/>
        <v>15</v>
      </c>
      <c r="AU419">
        <f t="shared" si="798"/>
        <v>39</v>
      </c>
      <c r="AV419">
        <f t="shared" si="799"/>
        <v>0.98516924244678872</v>
      </c>
      <c r="AW419" s="4">
        <f t="shared" si="800"/>
        <v>4.1048718435282863E-2</v>
      </c>
      <c r="AX419">
        <f t="shared" si="801"/>
        <v>1.7194446970074741E-2</v>
      </c>
      <c r="AY419">
        <f t="shared" si="802"/>
        <v>0.26843947673277246</v>
      </c>
      <c r="AZ419" s="4">
        <f t="shared" si="803"/>
        <v>1.1184978197198853E-2</v>
      </c>
      <c r="BA419">
        <f t="shared" si="804"/>
        <v>370951.98797817022</v>
      </c>
      <c r="BB419" t="s">
        <v>191</v>
      </c>
      <c r="BC419">
        <f t="shared" si="805"/>
        <v>1.6702618939880377E-2</v>
      </c>
      <c r="BD419">
        <f t="shared" si="806"/>
        <v>209.61153784276266</v>
      </c>
      <c r="BE419">
        <f t="shared" si="807"/>
        <v>23.437439235652956</v>
      </c>
      <c r="BF419">
        <f t="shared" si="808"/>
        <v>-2.0685228426095136E-3</v>
      </c>
      <c r="BG419">
        <f t="shared" si="809"/>
        <v>23.435370712810347</v>
      </c>
      <c r="BH419" s="19">
        <f t="shared" si="810"/>
        <v>0.14240619332437174</v>
      </c>
      <c r="BI419">
        <f t="shared" si="811"/>
        <v>9.7296363632660352</v>
      </c>
      <c r="BJ419">
        <f t="shared" si="812"/>
        <v>17.150636363266035</v>
      </c>
      <c r="BK419">
        <f t="shared" si="813"/>
        <v>8.5922265951258758</v>
      </c>
      <c r="BL419">
        <f t="shared" si="814"/>
        <v>0.14996264416236829</v>
      </c>
      <c r="BM419">
        <f t="shared" si="815"/>
        <v>248.66731885386463</v>
      </c>
      <c r="BN419">
        <f t="shared" si="816"/>
        <v>16.57782125692431</v>
      </c>
      <c r="BO419">
        <f t="shared" si="817"/>
        <v>16</v>
      </c>
      <c r="BP419">
        <f t="shared" si="818"/>
        <v>34</v>
      </c>
      <c r="BQ419">
        <f t="shared" si="819"/>
        <v>40</v>
      </c>
      <c r="BR419">
        <f t="shared" si="820"/>
        <v>-18.201701361932134</v>
      </c>
      <c r="BS419" t="str">
        <f t="shared" si="821"/>
        <v>NEGATIF</v>
      </c>
      <c r="BT419">
        <f t="shared" si="757"/>
        <v>-0.31767961823045182</v>
      </c>
      <c r="BU419">
        <f t="shared" si="758"/>
        <v>18</v>
      </c>
      <c r="BV419">
        <f t="shared" si="759"/>
        <v>-2173</v>
      </c>
      <c r="BW419">
        <f t="shared" si="760"/>
        <v>53</v>
      </c>
      <c r="BX419" t="str">
        <f t="shared" si="761"/>
        <v>NEGATIF</v>
      </c>
      <c r="BY419">
        <f t="shared" si="822"/>
        <v>35.976026637737839</v>
      </c>
      <c r="BZ419">
        <f t="shared" si="823"/>
        <v>215.97602663773785</v>
      </c>
      <c r="CA419">
        <f t="shared" si="824"/>
        <v>76.019162575849393</v>
      </c>
      <c r="CB419" t="str">
        <f t="shared" si="825"/>
        <v>POSITIF</v>
      </c>
      <c r="CC419">
        <f t="shared" si="826"/>
        <v>76</v>
      </c>
      <c r="CD419">
        <f t="shared" si="827"/>
        <v>1</v>
      </c>
      <c r="CE419">
        <f t="shared" si="828"/>
        <v>8</v>
      </c>
      <c r="CG419">
        <f t="shared" si="829"/>
        <v>4.3400634561065097</v>
      </c>
      <c r="CH419">
        <f t="shared" si="830"/>
        <v>0.40902438036399102</v>
      </c>
      <c r="CI419">
        <f t="shared" si="831"/>
        <v>0.40906048289824726</v>
      </c>
    </row>
    <row r="420" spans="1:87">
      <c r="A420">
        <f t="shared" ref="A420:F420" si="965">A126</f>
        <v>-7.0027777777777782</v>
      </c>
      <c r="B420">
        <f t="shared" si="965"/>
        <v>111.315</v>
      </c>
      <c r="C420">
        <f t="shared" si="965"/>
        <v>7</v>
      </c>
      <c r="D420">
        <f t="shared" si="965"/>
        <v>2014</v>
      </c>
      <c r="E420">
        <f t="shared" si="965"/>
        <v>3</v>
      </c>
      <c r="F420">
        <f t="shared" si="965"/>
        <v>30</v>
      </c>
      <c r="G420">
        <f t="shared" si="763"/>
        <v>-0.12222152900771403</v>
      </c>
      <c r="H420">
        <f t="shared" ref="H420:J420" si="966">H126</f>
        <v>4</v>
      </c>
      <c r="I420">
        <f t="shared" si="966"/>
        <v>30</v>
      </c>
      <c r="J420">
        <f t="shared" si="966"/>
        <v>4.5</v>
      </c>
      <c r="L420">
        <f t="shared" ref="L420:M420" si="967">L126</f>
        <v>20</v>
      </c>
      <c r="M420">
        <f t="shared" si="967"/>
        <v>-13</v>
      </c>
      <c r="N420">
        <f t="shared" si="766"/>
        <v>2456746.3958333335</v>
      </c>
      <c r="O420">
        <f t="shared" si="767"/>
        <v>7.945056621748444E-4</v>
      </c>
      <c r="P420">
        <f t="shared" si="768"/>
        <v>2456746.3966278392</v>
      </c>
      <c r="Q420">
        <f t="shared" si="769"/>
        <v>0.14240647851715782</v>
      </c>
      <c r="R420">
        <f t="shared" si="770"/>
        <v>240.6870580664006</v>
      </c>
      <c r="S420">
        <f t="shared" si="771"/>
        <v>51.161638530931668</v>
      </c>
      <c r="T420">
        <f t="shared" si="772"/>
        <v>4.2007816301974668</v>
      </c>
      <c r="U420">
        <f t="shared" si="773"/>
        <v>0.89293904307995242</v>
      </c>
      <c r="V420">
        <f t="shared" si="774"/>
        <v>209.60664882786733</v>
      </c>
      <c r="W420">
        <f t="shared" si="775"/>
        <v>3.658326156117798</v>
      </c>
      <c r="X420">
        <f t="shared" si="776"/>
        <v>7.2087371996613001</v>
      </c>
      <c r="Y420">
        <f t="shared" si="777"/>
        <v>0.12581619904508554</v>
      </c>
      <c r="Z420">
        <f t="shared" si="778"/>
        <v>84.023940463090184</v>
      </c>
      <c r="AA420">
        <f t="shared" si="779"/>
        <v>1.4664944115806127</v>
      </c>
      <c r="AB420">
        <f t="shared" si="780"/>
        <v>17964.936122136747</v>
      </c>
      <c r="AC420">
        <f t="shared" si="781"/>
        <v>16.654958908518221</v>
      </c>
      <c r="AD420">
        <f t="shared" si="782"/>
        <v>625.92499094574532</v>
      </c>
      <c r="AE420">
        <f t="shared" si="783"/>
        <v>-478.75673248975681</v>
      </c>
      <c r="AF420">
        <f t="shared" si="784"/>
        <v>-347.19065060840552</v>
      </c>
      <c r="AG420">
        <f t="shared" si="785"/>
        <v>3673.34111715789</v>
      </c>
      <c r="AH420">
        <f t="shared" si="786"/>
        <v>21454.909806050739</v>
      </c>
      <c r="AI420">
        <f t="shared" si="787"/>
        <v>5.9596971683474278</v>
      </c>
      <c r="AJ420">
        <f t="shared" si="788"/>
        <v>246.64675523474801</v>
      </c>
      <c r="AK420">
        <f t="shared" si="789"/>
        <v>4.3047979682069126</v>
      </c>
      <c r="AL420">
        <f t="shared" si="790"/>
        <v>246</v>
      </c>
      <c r="AM420">
        <f t="shared" si="791"/>
        <v>38</v>
      </c>
      <c r="AN420">
        <f t="shared" si="792"/>
        <v>48</v>
      </c>
      <c r="AP420">
        <f t="shared" si="793"/>
        <v>3.2555927626284005</v>
      </c>
      <c r="AQ420">
        <f t="shared" si="794"/>
        <v>5.6820812811963793E-2</v>
      </c>
      <c r="AR420" t="str">
        <f t="shared" si="795"/>
        <v>POSITIF</v>
      </c>
      <c r="AS420">
        <f t="shared" si="796"/>
        <v>3</v>
      </c>
      <c r="AT420">
        <f t="shared" si="797"/>
        <v>15</v>
      </c>
      <c r="AU420">
        <f t="shared" si="798"/>
        <v>20</v>
      </c>
      <c r="AV420">
        <f t="shared" si="799"/>
        <v>0.98508374108861274</v>
      </c>
      <c r="AW420" s="4">
        <f t="shared" si="800"/>
        <v>4.1045155878692195E-2</v>
      </c>
      <c r="AX420">
        <f t="shared" si="801"/>
        <v>1.7192954689859642E-2</v>
      </c>
      <c r="AY420">
        <f t="shared" si="802"/>
        <v>0.26841618139923629</v>
      </c>
      <c r="AZ420" s="4">
        <f t="shared" si="803"/>
        <v>1.1184007558301512E-2</v>
      </c>
      <c r="BA420">
        <f t="shared" si="804"/>
        <v>370984.18196519045</v>
      </c>
      <c r="BB420" t="s">
        <v>191</v>
      </c>
      <c r="BC420">
        <f t="shared" si="805"/>
        <v>1.6702618927902278E-2</v>
      </c>
      <c r="BD420">
        <f t="shared" si="806"/>
        <v>209.61098624105401</v>
      </c>
      <c r="BE420">
        <f t="shared" si="807"/>
        <v>23.437439231944261</v>
      </c>
      <c r="BF420">
        <f t="shared" si="808"/>
        <v>-2.0685491165893044E-3</v>
      </c>
      <c r="BG420">
        <f t="shared" si="809"/>
        <v>23.435370682827671</v>
      </c>
      <c r="BH420" s="19">
        <f t="shared" si="810"/>
        <v>0.14240647851715782</v>
      </c>
      <c r="BI420">
        <f t="shared" si="811"/>
        <v>9.9803208266229682</v>
      </c>
      <c r="BJ420">
        <f t="shared" si="812"/>
        <v>17.401320826622968</v>
      </c>
      <c r="BK420">
        <f t="shared" si="813"/>
        <v>12.357065170508967</v>
      </c>
      <c r="BL420">
        <f t="shared" si="814"/>
        <v>0.21567147310889598</v>
      </c>
      <c r="BM420">
        <f t="shared" si="815"/>
        <v>248.66274722883554</v>
      </c>
      <c r="BN420">
        <f t="shared" si="816"/>
        <v>16.57751648192237</v>
      </c>
      <c r="BO420">
        <f t="shared" si="817"/>
        <v>16</v>
      </c>
      <c r="BP420">
        <f t="shared" si="818"/>
        <v>34</v>
      </c>
      <c r="BQ420">
        <f t="shared" si="819"/>
        <v>39</v>
      </c>
      <c r="BR420">
        <f t="shared" si="820"/>
        <v>-18.206225135711307</v>
      </c>
      <c r="BS420" t="str">
        <f t="shared" si="821"/>
        <v>NEGATIF</v>
      </c>
      <c r="BT420">
        <f t="shared" si="757"/>
        <v>-0.31775857297751375</v>
      </c>
      <c r="BU420">
        <f t="shared" si="758"/>
        <v>18</v>
      </c>
      <c r="BV420">
        <f t="shared" si="759"/>
        <v>-2173</v>
      </c>
      <c r="BW420">
        <f t="shared" si="760"/>
        <v>37</v>
      </c>
      <c r="BX420" t="str">
        <f t="shared" si="761"/>
        <v>NEGATIF</v>
      </c>
      <c r="BY420">
        <f t="shared" si="822"/>
        <v>45.903670106172555</v>
      </c>
      <c r="BZ420">
        <f t="shared" si="823"/>
        <v>225.90367010617257</v>
      </c>
      <c r="CA420">
        <f t="shared" si="824"/>
        <v>73.556702728699662</v>
      </c>
      <c r="CB420" t="str">
        <f t="shared" si="825"/>
        <v>POSITIF</v>
      </c>
      <c r="CC420">
        <f t="shared" si="826"/>
        <v>73</v>
      </c>
      <c r="CD420">
        <f t="shared" si="827"/>
        <v>33</v>
      </c>
      <c r="CE420">
        <f t="shared" si="828"/>
        <v>24</v>
      </c>
      <c r="CG420">
        <f t="shared" si="829"/>
        <v>4.3399836661975861</v>
      </c>
      <c r="CH420">
        <f t="shared" si="830"/>
        <v>0.40902437984069456</v>
      </c>
      <c r="CI420">
        <f t="shared" si="831"/>
        <v>0.40906048283351831</v>
      </c>
    </row>
    <row r="421" spans="1:87">
      <c r="A421">
        <f t="shared" ref="A421:F421" si="968">A127</f>
        <v>-7.0027777777777782</v>
      </c>
      <c r="B421">
        <f t="shared" si="968"/>
        <v>111.315</v>
      </c>
      <c r="C421">
        <f t="shared" si="968"/>
        <v>7</v>
      </c>
      <c r="D421">
        <f t="shared" si="968"/>
        <v>2014</v>
      </c>
      <c r="E421">
        <f t="shared" si="968"/>
        <v>3</v>
      </c>
      <c r="F421">
        <f t="shared" si="968"/>
        <v>30</v>
      </c>
      <c r="G421">
        <f t="shared" si="763"/>
        <v>-0.12222152900771403</v>
      </c>
      <c r="H421">
        <f t="shared" ref="H421:J421" si="969">H127</f>
        <v>4</v>
      </c>
      <c r="I421">
        <f t="shared" si="969"/>
        <v>45</v>
      </c>
      <c r="J421">
        <f t="shared" si="969"/>
        <v>4.75</v>
      </c>
      <c r="L421">
        <f t="shared" ref="L421:M421" si="970">L127</f>
        <v>20</v>
      </c>
      <c r="M421">
        <f t="shared" si="970"/>
        <v>-13</v>
      </c>
      <c r="N421">
        <f t="shared" si="766"/>
        <v>2456746.40625</v>
      </c>
      <c r="O421">
        <f t="shared" si="767"/>
        <v>7.945056621748444E-4</v>
      </c>
      <c r="P421">
        <f t="shared" si="768"/>
        <v>2456746.4070445057</v>
      </c>
      <c r="Q421">
        <f t="shared" si="769"/>
        <v>0.14240676370994387</v>
      </c>
      <c r="R421">
        <f t="shared" si="770"/>
        <v>240.6870580664006</v>
      </c>
      <c r="S421">
        <f t="shared" si="771"/>
        <v>51.297732200182509</v>
      </c>
      <c r="T421">
        <f t="shared" si="772"/>
        <v>4.2007816301974668</v>
      </c>
      <c r="U421">
        <f t="shared" si="773"/>
        <v>0.89531432569949976</v>
      </c>
      <c r="V421">
        <f t="shared" si="774"/>
        <v>209.6060972245217</v>
      </c>
      <c r="W421">
        <f t="shared" si="775"/>
        <v>3.658316528823252</v>
      </c>
      <c r="X421">
        <f t="shared" si="776"/>
        <v>7.2190043592727307</v>
      </c>
      <c r="Y421">
        <f t="shared" si="777"/>
        <v>0.1259953947851328</v>
      </c>
      <c r="Z421">
        <f t="shared" si="778"/>
        <v>84.034207132454867</v>
      </c>
      <c r="AA421">
        <f t="shared" si="779"/>
        <v>1.4666735987642401</v>
      </c>
      <c r="AB421">
        <f t="shared" si="780"/>
        <v>17998.610892090273</v>
      </c>
      <c r="AC421">
        <f t="shared" si="781"/>
        <v>15.382151420992688</v>
      </c>
      <c r="AD421">
        <f t="shared" si="782"/>
        <v>578.85792284564286</v>
      </c>
      <c r="AE421">
        <f t="shared" si="783"/>
        <v>-473.94885980047508</v>
      </c>
      <c r="AF421">
        <f t="shared" si="784"/>
        <v>-348.27413319856794</v>
      </c>
      <c r="AG421">
        <f t="shared" si="785"/>
        <v>3665.782753052285</v>
      </c>
      <c r="AH421">
        <f t="shared" si="786"/>
        <v>21436.410726410151</v>
      </c>
      <c r="AI421">
        <f t="shared" si="787"/>
        <v>5.9545585351139305</v>
      </c>
      <c r="AJ421">
        <f t="shared" si="788"/>
        <v>246.64161660151453</v>
      </c>
      <c r="AK421">
        <f t="shared" si="789"/>
        <v>4.3047082821379359</v>
      </c>
      <c r="AL421">
        <f t="shared" si="790"/>
        <v>246</v>
      </c>
      <c r="AM421">
        <f t="shared" si="791"/>
        <v>38</v>
      </c>
      <c r="AN421">
        <f t="shared" si="792"/>
        <v>29</v>
      </c>
      <c r="AP421">
        <f t="shared" si="793"/>
        <v>3.2483044342318736</v>
      </c>
      <c r="AQ421">
        <f t="shared" si="794"/>
        <v>5.6693607484477798E-2</v>
      </c>
      <c r="AR421" t="str">
        <f t="shared" si="795"/>
        <v>POSITIF</v>
      </c>
      <c r="AS421">
        <f t="shared" si="796"/>
        <v>3</v>
      </c>
      <c r="AT421">
        <f t="shared" si="797"/>
        <v>14</v>
      </c>
      <c r="AU421">
        <f t="shared" si="798"/>
        <v>53</v>
      </c>
      <c r="AV421">
        <f t="shared" si="799"/>
        <v>0.98499803308017542</v>
      </c>
      <c r="AW421" s="4">
        <f t="shared" si="800"/>
        <v>4.1041584711673976E-2</v>
      </c>
      <c r="AX421">
        <f t="shared" si="801"/>
        <v>1.7191458802917083E-2</v>
      </c>
      <c r="AY421">
        <f t="shared" si="802"/>
        <v>0.26839282976210049</v>
      </c>
      <c r="AZ421" s="4">
        <f t="shared" si="803"/>
        <v>1.1183034573420854E-2</v>
      </c>
      <c r="BA421">
        <f t="shared" si="804"/>
        <v>371016.45937228401</v>
      </c>
      <c r="BB421" t="s">
        <v>191</v>
      </c>
      <c r="BC421">
        <f t="shared" si="805"/>
        <v>1.6702618915924183E-2</v>
      </c>
      <c r="BD421">
        <f t="shared" si="806"/>
        <v>209.61043463934541</v>
      </c>
      <c r="BE421">
        <f t="shared" si="807"/>
        <v>23.437439228235565</v>
      </c>
      <c r="BF421">
        <f t="shared" si="808"/>
        <v>-2.0685754100597266E-3</v>
      </c>
      <c r="BG421">
        <f t="shared" si="809"/>
        <v>23.435370652825505</v>
      </c>
      <c r="BH421" s="19">
        <f t="shared" si="810"/>
        <v>0.14240676370994387</v>
      </c>
      <c r="BI421">
        <f t="shared" si="811"/>
        <v>10.231005289995421</v>
      </c>
      <c r="BJ421">
        <f t="shared" si="812"/>
        <v>17.652005289995422</v>
      </c>
      <c r="BK421">
        <f t="shared" si="813"/>
        <v>16.121989854475149</v>
      </c>
      <c r="BL421">
        <f t="shared" si="814"/>
        <v>0.28138180493371284</v>
      </c>
      <c r="BM421">
        <f t="shared" si="815"/>
        <v>248.65808949545621</v>
      </c>
      <c r="BN421">
        <f t="shared" si="816"/>
        <v>16.577205966363746</v>
      </c>
      <c r="BO421">
        <f t="shared" si="817"/>
        <v>16</v>
      </c>
      <c r="BP421">
        <f t="shared" si="818"/>
        <v>34</v>
      </c>
      <c r="BQ421">
        <f t="shared" si="819"/>
        <v>37</v>
      </c>
      <c r="BR421">
        <f t="shared" si="820"/>
        <v>-18.212560790767231</v>
      </c>
      <c r="BS421" t="str">
        <f t="shared" si="821"/>
        <v>NEGATIF</v>
      </c>
      <c r="BT421">
        <f t="shared" si="757"/>
        <v>-0.31786915101851027</v>
      </c>
      <c r="BU421">
        <f t="shared" si="758"/>
        <v>18</v>
      </c>
      <c r="BV421">
        <f t="shared" si="759"/>
        <v>-2173</v>
      </c>
      <c r="BW421">
        <f t="shared" si="760"/>
        <v>14</v>
      </c>
      <c r="BX421" t="str">
        <f t="shared" si="761"/>
        <v>NEGATIF</v>
      </c>
      <c r="BY421">
        <f t="shared" si="822"/>
        <v>52.973747036129701</v>
      </c>
      <c r="BZ421">
        <f t="shared" si="823"/>
        <v>232.97374703612971</v>
      </c>
      <c r="CA421">
        <f t="shared" si="824"/>
        <v>70.707370947938713</v>
      </c>
      <c r="CB421" t="str">
        <f t="shared" si="825"/>
        <v>POSITIF</v>
      </c>
      <c r="CC421">
        <f t="shared" si="826"/>
        <v>70</v>
      </c>
      <c r="CD421">
        <f t="shared" si="827"/>
        <v>42</v>
      </c>
      <c r="CE421">
        <f t="shared" si="828"/>
        <v>26</v>
      </c>
      <c r="CG421">
        <f t="shared" si="829"/>
        <v>4.3399023734144366</v>
      </c>
      <c r="CH421">
        <f t="shared" si="830"/>
        <v>0.40902437931705798</v>
      </c>
      <c r="CI421">
        <f t="shared" si="831"/>
        <v>0.40906048276878937</v>
      </c>
    </row>
    <row r="422" spans="1:87">
      <c r="A422">
        <f t="shared" ref="A422:F422" si="971">A128</f>
        <v>-7.0027777777777782</v>
      </c>
      <c r="B422">
        <f t="shared" si="971"/>
        <v>111.315</v>
      </c>
      <c r="C422">
        <f t="shared" si="971"/>
        <v>7</v>
      </c>
      <c r="D422">
        <f t="shared" si="971"/>
        <v>2014</v>
      </c>
      <c r="E422">
        <f t="shared" si="971"/>
        <v>3</v>
      </c>
      <c r="F422">
        <f t="shared" si="971"/>
        <v>30</v>
      </c>
      <c r="G422">
        <f t="shared" si="763"/>
        <v>-0.12222152900771403</v>
      </c>
      <c r="H422">
        <f t="shared" ref="H422:J422" si="972">H128</f>
        <v>5</v>
      </c>
      <c r="I422">
        <f t="shared" si="972"/>
        <v>0</v>
      </c>
      <c r="J422">
        <f t="shared" si="972"/>
        <v>5</v>
      </c>
      <c r="L422">
        <f t="shared" ref="L422:M422" si="973">L128</f>
        <v>20</v>
      </c>
      <c r="M422">
        <f t="shared" si="973"/>
        <v>-13</v>
      </c>
      <c r="N422">
        <f t="shared" si="766"/>
        <v>2456746.416666667</v>
      </c>
      <c r="O422">
        <f t="shared" si="767"/>
        <v>7.945056621748444E-4</v>
      </c>
      <c r="P422">
        <f t="shared" si="768"/>
        <v>2456746.4174611727</v>
      </c>
      <c r="Q422">
        <f t="shared" si="769"/>
        <v>0.14240704890274272</v>
      </c>
      <c r="R422">
        <f t="shared" si="770"/>
        <v>240.6870580664006</v>
      </c>
      <c r="S422">
        <f t="shared" si="771"/>
        <v>51.433825875530601</v>
      </c>
      <c r="T422">
        <f t="shared" si="772"/>
        <v>4.2007816301974668</v>
      </c>
      <c r="U422">
        <f t="shared" si="773"/>
        <v>0.89768960842546419</v>
      </c>
      <c r="V422">
        <f t="shared" si="774"/>
        <v>209.60554562115135</v>
      </c>
      <c r="W422">
        <f t="shared" si="775"/>
        <v>3.6583069015282739</v>
      </c>
      <c r="X422">
        <f t="shared" si="776"/>
        <v>7.2292715193443655</v>
      </c>
      <c r="Y422">
        <f t="shared" si="777"/>
        <v>0.12617459053321212</v>
      </c>
      <c r="Z422">
        <f t="shared" si="778"/>
        <v>84.044473802280663</v>
      </c>
      <c r="AA422">
        <f t="shared" si="779"/>
        <v>1.4668527859559153</v>
      </c>
      <c r="AB422">
        <f t="shared" si="780"/>
        <v>18032.185979143243</v>
      </c>
      <c r="AC422">
        <f t="shared" si="781"/>
        <v>14.107722387729609</v>
      </c>
      <c r="AD422">
        <f t="shared" si="782"/>
        <v>531.54678096818373</v>
      </c>
      <c r="AE422">
        <f t="shared" si="783"/>
        <v>-469.09103098817781</v>
      </c>
      <c r="AF422">
        <f t="shared" si="784"/>
        <v>-349.35803451054693</v>
      </c>
      <c r="AG422">
        <f t="shared" si="785"/>
        <v>3658.1975117806846</v>
      </c>
      <c r="AH422">
        <f t="shared" si="786"/>
        <v>21417.588928781115</v>
      </c>
      <c r="AI422">
        <f t="shared" si="787"/>
        <v>5.9493302579947542</v>
      </c>
      <c r="AJ422">
        <f t="shared" si="788"/>
        <v>246.63638832439534</v>
      </c>
      <c r="AK422">
        <f t="shared" si="789"/>
        <v>4.3046170314879992</v>
      </c>
      <c r="AL422">
        <f t="shared" si="790"/>
        <v>246</v>
      </c>
      <c r="AM422">
        <f t="shared" si="791"/>
        <v>38</v>
      </c>
      <c r="AN422">
        <f t="shared" si="792"/>
        <v>10</v>
      </c>
      <c r="AP422">
        <f t="shared" si="793"/>
        <v>3.2441263615774028</v>
      </c>
      <c r="AQ422">
        <f t="shared" si="794"/>
        <v>5.6620686360269741E-2</v>
      </c>
      <c r="AR422" t="str">
        <f t="shared" si="795"/>
        <v>POSITIF</v>
      </c>
      <c r="AS422">
        <f t="shared" si="796"/>
        <v>3</v>
      </c>
      <c r="AT422">
        <f t="shared" si="797"/>
        <v>14</v>
      </c>
      <c r="AU422">
        <f t="shared" si="798"/>
        <v>38</v>
      </c>
      <c r="AV422">
        <f t="shared" si="799"/>
        <v>0.98491211909392695</v>
      </c>
      <c r="AW422" s="4">
        <f t="shared" si="800"/>
        <v>4.1038004962246959E-2</v>
      </c>
      <c r="AX422">
        <f t="shared" si="801"/>
        <v>1.7189959320983536E-2</v>
      </c>
      <c r="AY422">
        <f t="shared" si="802"/>
        <v>0.26836942200457387</v>
      </c>
      <c r="AZ422" s="4">
        <f t="shared" si="803"/>
        <v>1.1182059250190578E-2</v>
      </c>
      <c r="BA422">
        <f t="shared" si="804"/>
        <v>371048.81998823863</v>
      </c>
      <c r="BB422" t="s">
        <v>191</v>
      </c>
      <c r="BC422">
        <f t="shared" si="805"/>
        <v>1.6702618903946087E-2</v>
      </c>
      <c r="BD422">
        <f t="shared" si="806"/>
        <v>209.60988303761209</v>
      </c>
      <c r="BE422">
        <f t="shared" si="807"/>
        <v>23.437439224526869</v>
      </c>
      <c r="BF422">
        <f t="shared" si="808"/>
        <v>-2.0686017230201457E-3</v>
      </c>
      <c r="BG422">
        <f t="shared" si="809"/>
        <v>23.435370622803848</v>
      </c>
      <c r="BH422" s="19">
        <f t="shared" si="810"/>
        <v>0.14240704890274272</v>
      </c>
      <c r="BI422">
        <f t="shared" si="811"/>
        <v>10.48168976457479</v>
      </c>
      <c r="BJ422">
        <f t="shared" si="812"/>
        <v>17.902689764574792</v>
      </c>
      <c r="BK422">
        <f t="shared" si="813"/>
        <v>19.886995937552676</v>
      </c>
      <c r="BL422">
        <f t="shared" si="814"/>
        <v>0.34709355744103082</v>
      </c>
      <c r="BM422">
        <f t="shared" si="815"/>
        <v>248.65335053106921</v>
      </c>
      <c r="BN422">
        <f t="shared" si="816"/>
        <v>16.576890035404613</v>
      </c>
      <c r="BO422">
        <f t="shared" si="817"/>
        <v>16</v>
      </c>
      <c r="BP422">
        <f t="shared" si="818"/>
        <v>34</v>
      </c>
      <c r="BQ422">
        <f t="shared" si="819"/>
        <v>36</v>
      </c>
      <c r="BR422">
        <f t="shared" si="820"/>
        <v>-18.215814239884576</v>
      </c>
      <c r="BS422" t="str">
        <f t="shared" si="821"/>
        <v>NEGATIF</v>
      </c>
      <c r="BT422">
        <f t="shared" si="757"/>
        <v>-0.31792593441765404</v>
      </c>
      <c r="BU422">
        <f t="shared" si="758"/>
        <v>18</v>
      </c>
      <c r="BV422">
        <f t="shared" si="759"/>
        <v>-2173</v>
      </c>
      <c r="BW422">
        <f t="shared" si="760"/>
        <v>3</v>
      </c>
      <c r="BX422" t="str">
        <f t="shared" si="761"/>
        <v>NEGATIF</v>
      </c>
      <c r="BY422">
        <f t="shared" si="822"/>
        <v>58.069357549596873</v>
      </c>
      <c r="BZ422">
        <f t="shared" si="823"/>
        <v>238.06935754959687</v>
      </c>
      <c r="CA422">
        <f t="shared" si="824"/>
        <v>67.621264811742691</v>
      </c>
      <c r="CB422" t="str">
        <f t="shared" si="825"/>
        <v>POSITIF</v>
      </c>
      <c r="CC422">
        <f t="shared" si="826"/>
        <v>67</v>
      </c>
      <c r="CD422">
        <f t="shared" si="827"/>
        <v>37</v>
      </c>
      <c r="CE422">
        <f t="shared" si="828"/>
        <v>16</v>
      </c>
      <c r="CG422">
        <f t="shared" si="829"/>
        <v>4.3398196628827481</v>
      </c>
      <c r="CH422">
        <f t="shared" si="830"/>
        <v>0.40902437879308123</v>
      </c>
      <c r="CI422">
        <f t="shared" si="831"/>
        <v>0.40906048270406042</v>
      </c>
    </row>
    <row r="423" spans="1:87">
      <c r="A423">
        <f t="shared" ref="A423:F423" si="974">A129</f>
        <v>-7.0027777777777782</v>
      </c>
      <c r="B423">
        <f t="shared" si="974"/>
        <v>111.315</v>
      </c>
      <c r="C423">
        <f t="shared" si="974"/>
        <v>7</v>
      </c>
      <c r="D423">
        <f t="shared" si="974"/>
        <v>2014</v>
      </c>
      <c r="E423">
        <f t="shared" si="974"/>
        <v>3</v>
      </c>
      <c r="F423">
        <f t="shared" si="974"/>
        <v>30</v>
      </c>
      <c r="G423">
        <f t="shared" si="763"/>
        <v>-0.12222152900771403</v>
      </c>
      <c r="H423">
        <f t="shared" ref="H423:J423" si="975">H129</f>
        <v>5</v>
      </c>
      <c r="I423">
        <f t="shared" si="975"/>
        <v>15</v>
      </c>
      <c r="J423">
        <f t="shared" si="975"/>
        <v>5.25</v>
      </c>
      <c r="L423">
        <f t="shared" ref="L423:M423" si="976">L129</f>
        <v>20</v>
      </c>
      <c r="M423">
        <f t="shared" si="976"/>
        <v>-13</v>
      </c>
      <c r="N423">
        <f t="shared" si="766"/>
        <v>2456746.4270833335</v>
      </c>
      <c r="O423">
        <f t="shared" si="767"/>
        <v>7.945056621748444E-4</v>
      </c>
      <c r="P423">
        <f t="shared" si="768"/>
        <v>2456746.4278778392</v>
      </c>
      <c r="Q423">
        <f t="shared" si="769"/>
        <v>0.14240733409552878</v>
      </c>
      <c r="R423">
        <f t="shared" si="770"/>
        <v>240.6870580664006</v>
      </c>
      <c r="S423">
        <f t="shared" si="771"/>
        <v>51.569919544781442</v>
      </c>
      <c r="T423">
        <f t="shared" si="772"/>
        <v>4.2007816301974668</v>
      </c>
      <c r="U423">
        <f t="shared" si="773"/>
        <v>0.90006489104501153</v>
      </c>
      <c r="V423">
        <f t="shared" si="774"/>
        <v>209.60499401780578</v>
      </c>
      <c r="W423">
        <f t="shared" si="775"/>
        <v>3.6582972742337287</v>
      </c>
      <c r="X423">
        <f t="shared" si="776"/>
        <v>7.2395386789557961</v>
      </c>
      <c r="Y423">
        <f t="shared" si="777"/>
        <v>0.12635378627325936</v>
      </c>
      <c r="Z423">
        <f t="shared" si="778"/>
        <v>84.054740471645346</v>
      </c>
      <c r="AA423">
        <f t="shared" si="779"/>
        <v>1.4670319731395427</v>
      </c>
      <c r="AB423">
        <f t="shared" si="780"/>
        <v>18065.661190857743</v>
      </c>
      <c r="AC423">
        <f t="shared" si="781"/>
        <v>12.83180626517921</v>
      </c>
      <c r="AD423">
        <f t="shared" si="782"/>
        <v>484.01151798754535</v>
      </c>
      <c r="AE423">
        <f t="shared" si="783"/>
        <v>-464.18375852174586</v>
      </c>
      <c r="AF423">
        <f t="shared" si="784"/>
        <v>-350.4423262525832</v>
      </c>
      <c r="AG423">
        <f t="shared" si="785"/>
        <v>3650.5854503432561</v>
      </c>
      <c r="AH423">
        <f t="shared" si="786"/>
        <v>21398.463880679396</v>
      </c>
      <c r="AI423">
        <f t="shared" si="787"/>
        <v>5.9440177446331655</v>
      </c>
      <c r="AJ423">
        <f t="shared" si="788"/>
        <v>246.63107581103375</v>
      </c>
      <c r="AK423">
        <f t="shared" si="789"/>
        <v>4.3045243106382829</v>
      </c>
      <c r="AL423">
        <f t="shared" si="790"/>
        <v>246</v>
      </c>
      <c r="AM423">
        <f t="shared" si="791"/>
        <v>37</v>
      </c>
      <c r="AN423">
        <f t="shared" si="792"/>
        <v>51</v>
      </c>
      <c r="AP423">
        <f t="shared" si="793"/>
        <v>3.2475249776723976</v>
      </c>
      <c r="AQ423">
        <f t="shared" si="794"/>
        <v>5.6680003401138677E-2</v>
      </c>
      <c r="AR423" t="str">
        <f t="shared" si="795"/>
        <v>POSITIF</v>
      </c>
      <c r="AS423">
        <f t="shared" si="796"/>
        <v>3</v>
      </c>
      <c r="AT423">
        <f t="shared" si="797"/>
        <v>14</v>
      </c>
      <c r="AU423">
        <f t="shared" si="798"/>
        <v>51</v>
      </c>
      <c r="AV423">
        <f t="shared" si="799"/>
        <v>0.98482599981488861</v>
      </c>
      <c r="AW423" s="4">
        <f t="shared" si="800"/>
        <v>4.1034416658953694E-2</v>
      </c>
      <c r="AX423">
        <f t="shared" si="801"/>
        <v>1.7188456256014874E-2</v>
      </c>
      <c r="AY423">
        <f t="shared" si="802"/>
        <v>0.26834595831329044</v>
      </c>
      <c r="AZ423" s="4">
        <f t="shared" si="803"/>
        <v>1.1181081596387102E-2</v>
      </c>
      <c r="BA423">
        <f t="shared" si="804"/>
        <v>371081.26359704812</v>
      </c>
      <c r="BB423" t="s">
        <v>191</v>
      </c>
      <c r="BC423">
        <f t="shared" si="805"/>
        <v>1.6702618891967988E-2</v>
      </c>
      <c r="BD423">
        <f t="shared" si="806"/>
        <v>209.6093314359035</v>
      </c>
      <c r="BE423">
        <f t="shared" si="807"/>
        <v>23.437439220818174</v>
      </c>
      <c r="BF423">
        <f t="shared" si="808"/>
        <v>-2.0686280554663805E-3</v>
      </c>
      <c r="BG423">
        <f t="shared" si="809"/>
        <v>23.435370592762709</v>
      </c>
      <c r="BH423" s="19">
        <f t="shared" si="810"/>
        <v>0.14240733409552878</v>
      </c>
      <c r="BI423">
        <f t="shared" si="811"/>
        <v>10.732374227947245</v>
      </c>
      <c r="BJ423">
        <f t="shared" si="812"/>
        <v>18.153374227947246</v>
      </c>
      <c r="BK423">
        <f t="shared" si="813"/>
        <v>23.652078180804583</v>
      </c>
      <c r="BL423">
        <f t="shared" si="814"/>
        <v>0.41280663919415067</v>
      </c>
      <c r="BM423">
        <f t="shared" si="815"/>
        <v>248.64853523840412</v>
      </c>
      <c r="BN423">
        <f t="shared" si="816"/>
        <v>16.576569015893607</v>
      </c>
      <c r="BO423">
        <f t="shared" si="817"/>
        <v>16</v>
      </c>
      <c r="BP423">
        <f t="shared" si="818"/>
        <v>34</v>
      </c>
      <c r="BQ423">
        <f t="shared" si="819"/>
        <v>35</v>
      </c>
      <c r="BR423">
        <f t="shared" si="820"/>
        <v>-18.211582020480158</v>
      </c>
      <c r="BS423" t="str">
        <f t="shared" si="821"/>
        <v>NEGATIF</v>
      </c>
      <c r="BT423">
        <f t="shared" si="757"/>
        <v>-0.31785206825438017</v>
      </c>
      <c r="BU423">
        <f t="shared" si="758"/>
        <v>18</v>
      </c>
      <c r="BV423">
        <f t="shared" si="759"/>
        <v>-2173</v>
      </c>
      <c r="BW423">
        <f t="shared" si="760"/>
        <v>18</v>
      </c>
      <c r="BX423" t="str">
        <f t="shared" si="761"/>
        <v>NEGATIF</v>
      </c>
      <c r="BY423">
        <f t="shared" si="822"/>
        <v>61.826076734448534</v>
      </c>
      <c r="BZ423">
        <f t="shared" si="823"/>
        <v>241.82607673444852</v>
      </c>
      <c r="CA423">
        <f t="shared" si="824"/>
        <v>64.385974568608134</v>
      </c>
      <c r="CB423" t="str">
        <f t="shared" si="825"/>
        <v>POSITIF</v>
      </c>
      <c r="CC423">
        <f t="shared" si="826"/>
        <v>64</v>
      </c>
      <c r="CD423">
        <f t="shared" si="827"/>
        <v>23</v>
      </c>
      <c r="CE423">
        <f t="shared" si="828"/>
        <v>9</v>
      </c>
      <c r="CG423">
        <f t="shared" si="829"/>
        <v>4.3397356201712958</v>
      </c>
      <c r="CH423">
        <f t="shared" si="830"/>
        <v>0.40902437826876448</v>
      </c>
      <c r="CI423">
        <f t="shared" si="831"/>
        <v>0.40906048263933148</v>
      </c>
    </row>
    <row r="424" spans="1:87">
      <c r="A424">
        <f t="shared" ref="A424:F424" si="977">A130</f>
        <v>-7.0027777777777782</v>
      </c>
      <c r="B424">
        <f t="shared" si="977"/>
        <v>111.315</v>
      </c>
      <c r="C424">
        <f t="shared" si="977"/>
        <v>7</v>
      </c>
      <c r="D424">
        <f t="shared" si="977"/>
        <v>2014</v>
      </c>
      <c r="E424">
        <f t="shared" si="977"/>
        <v>3</v>
      </c>
      <c r="F424">
        <f t="shared" si="977"/>
        <v>30</v>
      </c>
      <c r="G424">
        <f t="shared" si="763"/>
        <v>-0.12222152900771403</v>
      </c>
      <c r="H424">
        <f t="shared" ref="H424:J424" si="978">H130</f>
        <v>5</v>
      </c>
      <c r="I424">
        <f t="shared" si="978"/>
        <v>30</v>
      </c>
      <c r="J424">
        <f t="shared" si="978"/>
        <v>5.5</v>
      </c>
      <c r="L424">
        <f t="shared" ref="L424:M424" si="979">L130</f>
        <v>20</v>
      </c>
      <c r="M424">
        <f t="shared" si="979"/>
        <v>-13</v>
      </c>
      <c r="N424">
        <f t="shared" si="766"/>
        <v>2456746.4375</v>
      </c>
      <c r="O424">
        <f t="shared" si="767"/>
        <v>7.945056621748444E-4</v>
      </c>
      <c r="P424">
        <f t="shared" si="768"/>
        <v>2456746.4382945057</v>
      </c>
      <c r="Q424">
        <f t="shared" si="769"/>
        <v>0.14240761928831486</v>
      </c>
      <c r="R424">
        <f t="shared" si="770"/>
        <v>240.6870580664006</v>
      </c>
      <c r="S424">
        <f t="shared" si="771"/>
        <v>51.706013214046834</v>
      </c>
      <c r="T424">
        <f t="shared" si="772"/>
        <v>4.2007816301974668</v>
      </c>
      <c r="U424">
        <f t="shared" si="773"/>
        <v>0.90244017366481277</v>
      </c>
      <c r="V424">
        <f t="shared" si="774"/>
        <v>209.6044424144601</v>
      </c>
      <c r="W424">
        <f t="shared" si="775"/>
        <v>3.6582876469391814</v>
      </c>
      <c r="X424">
        <f t="shared" si="776"/>
        <v>7.2498058385681361</v>
      </c>
      <c r="Y424">
        <f t="shared" si="777"/>
        <v>0.12653298201332247</v>
      </c>
      <c r="Z424">
        <f t="shared" si="778"/>
        <v>84.065007141010938</v>
      </c>
      <c r="AA424">
        <f t="shared" si="779"/>
        <v>1.4672111603231859</v>
      </c>
      <c r="AB424">
        <f t="shared" si="780"/>
        <v>18099.036339877828</v>
      </c>
      <c r="AC424">
        <f t="shared" si="781"/>
        <v>11.554537495103386</v>
      </c>
      <c r="AD424">
        <f t="shared" si="782"/>
        <v>436.2721747164598</v>
      </c>
      <c r="AE424">
        <f t="shared" si="783"/>
        <v>-459.22755942772955</v>
      </c>
      <c r="AF424">
        <f t="shared" si="784"/>
        <v>-351.52698026851721</v>
      </c>
      <c r="AG424">
        <f t="shared" si="785"/>
        <v>3642.9466249203574</v>
      </c>
      <c r="AH424">
        <f t="shared" si="786"/>
        <v>21379.055137313502</v>
      </c>
      <c r="AI424">
        <f t="shared" si="787"/>
        <v>5.9386264270315285</v>
      </c>
      <c r="AJ424">
        <f t="shared" si="788"/>
        <v>246.62568449343212</v>
      </c>
      <c r="AK424">
        <f t="shared" si="789"/>
        <v>4.3044302143951141</v>
      </c>
      <c r="AL424">
        <f t="shared" si="790"/>
        <v>246</v>
      </c>
      <c r="AM424">
        <f t="shared" si="791"/>
        <v>37</v>
      </c>
      <c r="AN424">
        <f t="shared" si="792"/>
        <v>32</v>
      </c>
      <c r="AP424">
        <f t="shared" si="793"/>
        <v>3.2563532278407838</v>
      </c>
      <c r="AQ424">
        <f t="shared" si="794"/>
        <v>5.6834085433766758E-2</v>
      </c>
      <c r="AR424" t="str">
        <f t="shared" si="795"/>
        <v>POSITIF</v>
      </c>
      <c r="AS424">
        <f t="shared" si="796"/>
        <v>3</v>
      </c>
      <c r="AT424">
        <f t="shared" si="797"/>
        <v>15</v>
      </c>
      <c r="AU424">
        <f t="shared" si="798"/>
        <v>22</v>
      </c>
      <c r="AV424">
        <f t="shared" si="799"/>
        <v>0.98473967591753231</v>
      </c>
      <c r="AW424" s="4">
        <f t="shared" si="800"/>
        <v>4.1030819829897182E-2</v>
      </c>
      <c r="AX424">
        <f t="shared" si="801"/>
        <v>1.718694961978285E-2</v>
      </c>
      <c r="AY424">
        <f t="shared" si="802"/>
        <v>0.26832243887200996</v>
      </c>
      <c r="AZ424" s="4">
        <f t="shared" si="803"/>
        <v>1.1180101619667081E-2</v>
      </c>
      <c r="BA424">
        <f t="shared" si="804"/>
        <v>371113.78998662002</v>
      </c>
      <c r="BB424" t="s">
        <v>191</v>
      </c>
      <c r="BC424">
        <f t="shared" si="805"/>
        <v>1.6702618879989892E-2</v>
      </c>
      <c r="BD424">
        <f t="shared" si="806"/>
        <v>209.60877983419485</v>
      </c>
      <c r="BE424">
        <f t="shared" si="807"/>
        <v>23.437439217109478</v>
      </c>
      <c r="BF424">
        <f t="shared" si="808"/>
        <v>-2.0686544073977935E-3</v>
      </c>
      <c r="BG424">
        <f t="shared" si="809"/>
        <v>23.435370562702079</v>
      </c>
      <c r="BH424" s="19">
        <f t="shared" si="810"/>
        <v>0.14240761928831486</v>
      </c>
      <c r="BI424">
        <f t="shared" si="811"/>
        <v>10.983058691335222</v>
      </c>
      <c r="BJ424">
        <f t="shared" si="812"/>
        <v>18.404058691335223</v>
      </c>
      <c r="BK424">
        <f t="shared" si="813"/>
        <v>27.417231827838897</v>
      </c>
      <c r="BL424">
        <f t="shared" si="814"/>
        <v>0.47852096717837189</v>
      </c>
      <c r="BM424">
        <f t="shared" si="815"/>
        <v>248.64364854218945</v>
      </c>
      <c r="BN424">
        <f t="shared" si="816"/>
        <v>16.576243236145963</v>
      </c>
      <c r="BO424">
        <f t="shared" si="817"/>
        <v>16</v>
      </c>
      <c r="BP424">
        <f t="shared" si="818"/>
        <v>34</v>
      </c>
      <c r="BQ424">
        <f t="shared" si="819"/>
        <v>34</v>
      </c>
      <c r="BR424">
        <f t="shared" si="820"/>
        <v>-18.20198237689328</v>
      </c>
      <c r="BS424" t="str">
        <f t="shared" si="821"/>
        <v>NEGATIF</v>
      </c>
      <c r="BT424">
        <f t="shared" si="757"/>
        <v>-0.31768452286677118</v>
      </c>
      <c r="BU424">
        <f t="shared" si="758"/>
        <v>18</v>
      </c>
      <c r="BV424">
        <f t="shared" si="759"/>
        <v>-2173</v>
      </c>
      <c r="BW424">
        <f t="shared" si="760"/>
        <v>52</v>
      </c>
      <c r="BX424" t="str">
        <f t="shared" si="761"/>
        <v>NEGATIF</v>
      </c>
      <c r="BY424">
        <f t="shared" si="822"/>
        <v>64.650824206626254</v>
      </c>
      <c r="BZ424">
        <f t="shared" si="823"/>
        <v>244.65082420662625</v>
      </c>
      <c r="CA424">
        <f t="shared" si="824"/>
        <v>61.051044235748286</v>
      </c>
      <c r="CB424" t="str">
        <f t="shared" si="825"/>
        <v>POSITIF</v>
      </c>
      <c r="CC424">
        <f t="shared" si="826"/>
        <v>61</v>
      </c>
      <c r="CD424">
        <f t="shared" si="827"/>
        <v>3</v>
      </c>
      <c r="CE424">
        <f t="shared" si="828"/>
        <v>3</v>
      </c>
      <c r="CG424">
        <f t="shared" si="829"/>
        <v>4.3396503312328045</v>
      </c>
      <c r="CH424">
        <f t="shared" si="830"/>
        <v>0.40902437774410749</v>
      </c>
      <c r="CI424">
        <f t="shared" si="831"/>
        <v>0.40906048257460248</v>
      </c>
    </row>
    <row r="425" spans="1:87">
      <c r="A425">
        <f t="shared" ref="A425:F425" si="980">A131</f>
        <v>-7.0027777777777782</v>
      </c>
      <c r="B425">
        <f t="shared" si="980"/>
        <v>111.315</v>
      </c>
      <c r="C425">
        <f t="shared" si="980"/>
        <v>7</v>
      </c>
      <c r="D425">
        <f t="shared" si="980"/>
        <v>2014</v>
      </c>
      <c r="E425">
        <f t="shared" si="980"/>
        <v>3</v>
      </c>
      <c r="F425">
        <f t="shared" si="980"/>
        <v>30</v>
      </c>
      <c r="G425">
        <f t="shared" si="763"/>
        <v>-0.12222152900771403</v>
      </c>
      <c r="H425">
        <f t="shared" ref="H425:J425" si="981">H131</f>
        <v>5</v>
      </c>
      <c r="I425">
        <f t="shared" si="981"/>
        <v>45</v>
      </c>
      <c r="J425">
        <f t="shared" si="981"/>
        <v>5.75</v>
      </c>
      <c r="L425">
        <f t="shared" ref="L425:M425" si="982">L131</f>
        <v>20</v>
      </c>
      <c r="M425">
        <f t="shared" si="982"/>
        <v>-13</v>
      </c>
      <c r="N425">
        <f t="shared" si="766"/>
        <v>2456746.447916667</v>
      </c>
      <c r="O425">
        <f t="shared" si="767"/>
        <v>7.945056621748444E-4</v>
      </c>
      <c r="P425">
        <f t="shared" si="768"/>
        <v>2456746.4487111727</v>
      </c>
      <c r="Q425">
        <f t="shared" si="769"/>
        <v>0.14240790448111368</v>
      </c>
      <c r="R425">
        <f t="shared" si="770"/>
        <v>240.6870580664006</v>
      </c>
      <c r="S425">
        <f t="shared" si="771"/>
        <v>51.842106889380375</v>
      </c>
      <c r="T425">
        <f t="shared" si="772"/>
        <v>4.2007816301974668</v>
      </c>
      <c r="U425">
        <f t="shared" si="773"/>
        <v>0.9048154563905233</v>
      </c>
      <c r="V425">
        <f t="shared" si="774"/>
        <v>209.6038908110898</v>
      </c>
      <c r="W425">
        <f t="shared" si="775"/>
        <v>3.6582780196442046</v>
      </c>
      <c r="X425">
        <f t="shared" si="776"/>
        <v>7.2600729986388615</v>
      </c>
      <c r="Y425">
        <f t="shared" si="777"/>
        <v>0.12671217776138594</v>
      </c>
      <c r="Z425">
        <f t="shared" si="778"/>
        <v>84.075273810835824</v>
      </c>
      <c r="AA425">
        <f t="shared" si="779"/>
        <v>1.4673903475148453</v>
      </c>
      <c r="AB425">
        <f t="shared" si="780"/>
        <v>18132.311239379917</v>
      </c>
      <c r="AC425">
        <f t="shared" si="781"/>
        <v>10.27605066206181</v>
      </c>
      <c r="AD425">
        <f t="shared" si="782"/>
        <v>388.34887799714335</v>
      </c>
      <c r="AE425">
        <f t="shared" si="783"/>
        <v>-454.22295588269628</v>
      </c>
      <c r="AF425">
        <f t="shared" si="784"/>
        <v>-352.61196839233611</v>
      </c>
      <c r="AG425">
        <f t="shared" si="785"/>
        <v>3635.2810918902733</v>
      </c>
      <c r="AH425">
        <f t="shared" si="786"/>
        <v>21359.382335654365</v>
      </c>
      <c r="AI425">
        <f t="shared" si="787"/>
        <v>5.9331617599039905</v>
      </c>
      <c r="AJ425">
        <f t="shared" si="788"/>
        <v>246.62021982630458</v>
      </c>
      <c r="AK425">
        <f t="shared" si="789"/>
        <v>4.3043348379612132</v>
      </c>
      <c r="AL425">
        <f t="shared" si="790"/>
        <v>246</v>
      </c>
      <c r="AM425">
        <f t="shared" si="791"/>
        <v>37</v>
      </c>
      <c r="AN425">
        <f t="shared" si="792"/>
        <v>12</v>
      </c>
      <c r="AP425">
        <f t="shared" si="793"/>
        <v>3.2602215616306274</v>
      </c>
      <c r="AQ425">
        <f t="shared" si="794"/>
        <v>5.6901600594965678E-2</v>
      </c>
      <c r="AR425" t="str">
        <f t="shared" si="795"/>
        <v>POSITIF</v>
      </c>
      <c r="AS425">
        <f t="shared" si="796"/>
        <v>3</v>
      </c>
      <c r="AT425">
        <f t="shared" si="797"/>
        <v>15</v>
      </c>
      <c r="AU425">
        <f t="shared" si="798"/>
        <v>36</v>
      </c>
      <c r="AV425">
        <f t="shared" si="799"/>
        <v>0.98465314807732363</v>
      </c>
      <c r="AW425" s="4">
        <f t="shared" si="800"/>
        <v>4.1027214503221818E-2</v>
      </c>
      <c r="AX425">
        <f t="shared" si="801"/>
        <v>1.7185439424076569E-2</v>
      </c>
      <c r="AY425">
        <f t="shared" si="802"/>
        <v>0.26829886386476298</v>
      </c>
      <c r="AZ425" s="4">
        <f t="shared" si="803"/>
        <v>1.1179119327698458E-2</v>
      </c>
      <c r="BA425">
        <f t="shared" si="804"/>
        <v>371146.39894442697</v>
      </c>
      <c r="BB425" t="s">
        <v>191</v>
      </c>
      <c r="BC425">
        <f t="shared" si="805"/>
        <v>1.6702618868011793E-2</v>
      </c>
      <c r="BD425">
        <f t="shared" si="806"/>
        <v>209.60822823246153</v>
      </c>
      <c r="BE425">
        <f t="shared" si="807"/>
        <v>23.437439213400783</v>
      </c>
      <c r="BF425">
        <f t="shared" si="808"/>
        <v>-2.0686807788137334E-3</v>
      </c>
      <c r="BG425">
        <f t="shared" si="809"/>
        <v>23.43537053262197</v>
      </c>
      <c r="BH425" s="19">
        <f t="shared" si="810"/>
        <v>0.14240790448111368</v>
      </c>
      <c r="BI425">
        <f t="shared" si="811"/>
        <v>11.233743165914591</v>
      </c>
      <c r="BJ425">
        <f t="shared" si="812"/>
        <v>18.654743165914592</v>
      </c>
      <c r="BK425">
        <f t="shared" si="813"/>
        <v>31.182452101063909</v>
      </c>
      <c r="BL425">
        <f t="shared" si="814"/>
        <v>0.54423645800898879</v>
      </c>
      <c r="BM425">
        <f t="shared" si="815"/>
        <v>248.63869538765499</v>
      </c>
      <c r="BN425">
        <f t="shared" si="816"/>
        <v>16.575913025843665</v>
      </c>
      <c r="BO425">
        <f t="shared" si="817"/>
        <v>16</v>
      </c>
      <c r="BP425">
        <f t="shared" si="818"/>
        <v>34</v>
      </c>
      <c r="BQ425">
        <f t="shared" si="819"/>
        <v>33</v>
      </c>
      <c r="BR425">
        <f t="shared" si="820"/>
        <v>-18.197261463911378</v>
      </c>
      <c r="BS425" t="str">
        <f t="shared" si="821"/>
        <v>NEGATIF</v>
      </c>
      <c r="BT425">
        <f t="shared" si="757"/>
        <v>-0.31760212739153681</v>
      </c>
      <c r="BU425">
        <f t="shared" si="758"/>
        <v>18</v>
      </c>
      <c r="BV425">
        <f t="shared" si="759"/>
        <v>-2172</v>
      </c>
      <c r="BW425">
        <f t="shared" si="760"/>
        <v>9</v>
      </c>
      <c r="BX425" t="str">
        <f t="shared" si="761"/>
        <v>NEGATIF</v>
      </c>
      <c r="BY425">
        <f t="shared" si="822"/>
        <v>66.794343087273077</v>
      </c>
      <c r="BZ425">
        <f t="shared" si="823"/>
        <v>246.79434308727309</v>
      </c>
      <c r="CA425">
        <f t="shared" si="824"/>
        <v>57.644767021309697</v>
      </c>
      <c r="CB425" t="str">
        <f t="shared" si="825"/>
        <v>POSITIF</v>
      </c>
      <c r="CC425">
        <f t="shared" si="826"/>
        <v>57</v>
      </c>
      <c r="CD425">
        <f t="shared" si="827"/>
        <v>38</v>
      </c>
      <c r="CE425">
        <f t="shared" si="828"/>
        <v>41</v>
      </c>
      <c r="CG425">
        <f t="shared" si="829"/>
        <v>4.339563882377818</v>
      </c>
      <c r="CH425">
        <f t="shared" si="830"/>
        <v>0.40902437721911056</v>
      </c>
      <c r="CI425">
        <f t="shared" si="831"/>
        <v>0.40906048250987354</v>
      </c>
    </row>
    <row r="426" spans="1:87">
      <c r="A426">
        <f t="shared" ref="A426:F426" si="983">A132</f>
        <v>-7.0027777777777782</v>
      </c>
      <c r="B426">
        <f t="shared" si="983"/>
        <v>111.315</v>
      </c>
      <c r="C426">
        <f t="shared" si="983"/>
        <v>7</v>
      </c>
      <c r="D426">
        <f t="shared" si="983"/>
        <v>2014</v>
      </c>
      <c r="E426">
        <f t="shared" si="983"/>
        <v>3</v>
      </c>
      <c r="F426">
        <f t="shared" si="983"/>
        <v>30</v>
      </c>
      <c r="G426">
        <f t="shared" si="763"/>
        <v>-0.12222152900771403</v>
      </c>
      <c r="H426">
        <f t="shared" ref="H426:J426" si="984">H132</f>
        <v>6</v>
      </c>
      <c r="I426">
        <f t="shared" si="984"/>
        <v>0</v>
      </c>
      <c r="J426">
        <f t="shared" si="984"/>
        <v>6</v>
      </c>
      <c r="L426">
        <f t="shared" ref="L426:M426" si="985">L132</f>
        <v>20</v>
      </c>
      <c r="M426">
        <f t="shared" si="985"/>
        <v>-13</v>
      </c>
      <c r="N426">
        <f t="shared" si="766"/>
        <v>2456746.4583333335</v>
      </c>
      <c r="O426">
        <f t="shared" si="767"/>
        <v>7.945056621748444E-4</v>
      </c>
      <c r="P426">
        <f t="shared" si="768"/>
        <v>2456746.4591278392</v>
      </c>
      <c r="Q426">
        <f t="shared" si="769"/>
        <v>0.14240818967389976</v>
      </c>
      <c r="R426">
        <f t="shared" si="770"/>
        <v>240.6870580664006</v>
      </c>
      <c r="S426">
        <f t="shared" si="771"/>
        <v>51.978200558645767</v>
      </c>
      <c r="T426">
        <f t="shared" si="772"/>
        <v>4.2007816301974668</v>
      </c>
      <c r="U426">
        <f t="shared" si="773"/>
        <v>0.90719073901032454</v>
      </c>
      <c r="V426">
        <f t="shared" si="774"/>
        <v>209.60333920774417</v>
      </c>
      <c r="W426">
        <f t="shared" si="775"/>
        <v>3.6582683923496586</v>
      </c>
      <c r="X426">
        <f t="shared" si="776"/>
        <v>7.2703401582512015</v>
      </c>
      <c r="Y426">
        <f t="shared" si="777"/>
        <v>0.12689137350144905</v>
      </c>
      <c r="Z426">
        <f t="shared" si="778"/>
        <v>84.085540480201416</v>
      </c>
      <c r="AA426">
        <f t="shared" si="779"/>
        <v>1.4675695346984885</v>
      </c>
      <c r="AB426">
        <f t="shared" si="780"/>
        <v>18165.485698660876</v>
      </c>
      <c r="AC426">
        <f t="shared" si="781"/>
        <v>8.9964806501629457</v>
      </c>
      <c r="AD426">
        <f t="shared" si="782"/>
        <v>340.26183865275158</v>
      </c>
      <c r="AE426">
        <f t="shared" si="783"/>
        <v>-449.17047583751923</v>
      </c>
      <c r="AF426">
        <f t="shared" si="784"/>
        <v>-353.69726230426375</v>
      </c>
      <c r="AG426">
        <f t="shared" si="785"/>
        <v>3627.588908855781</v>
      </c>
      <c r="AH426">
        <f t="shared" si="786"/>
        <v>21339.465188677787</v>
      </c>
      <c r="AI426">
        <f t="shared" si="787"/>
        <v>5.9276292190771631</v>
      </c>
      <c r="AJ426">
        <f t="shared" si="788"/>
        <v>246.61468728547777</v>
      </c>
      <c r="AK426">
        <f t="shared" si="789"/>
        <v>4.3042382769077845</v>
      </c>
      <c r="AL426">
        <f t="shared" si="790"/>
        <v>246</v>
      </c>
      <c r="AM426">
        <f t="shared" si="791"/>
        <v>36</v>
      </c>
      <c r="AN426">
        <f t="shared" si="792"/>
        <v>52</v>
      </c>
      <c r="AP426">
        <f t="shared" si="793"/>
        <v>3.2519749717915287</v>
      </c>
      <c r="AQ426">
        <f t="shared" si="794"/>
        <v>5.6757670450211899E-2</v>
      </c>
      <c r="AR426" t="str">
        <f t="shared" si="795"/>
        <v>POSITIF</v>
      </c>
      <c r="AS426">
        <f t="shared" si="796"/>
        <v>3</v>
      </c>
      <c r="AT426">
        <f t="shared" si="797"/>
        <v>15</v>
      </c>
      <c r="AU426">
        <f t="shared" si="798"/>
        <v>7</v>
      </c>
      <c r="AV426">
        <f t="shared" si="799"/>
        <v>0.98456641698228131</v>
      </c>
      <c r="AW426" s="4">
        <f t="shared" si="800"/>
        <v>4.1023600707595052E-2</v>
      </c>
      <c r="AX426">
        <f t="shared" si="801"/>
        <v>1.7183925680904221E-2</v>
      </c>
      <c r="AY426">
        <f t="shared" si="802"/>
        <v>0.26827523347900023</v>
      </c>
      <c r="AZ426" s="4">
        <f t="shared" si="803"/>
        <v>1.1178134728291676E-2</v>
      </c>
      <c r="BA426">
        <f t="shared" si="804"/>
        <v>371179.09025314823</v>
      </c>
      <c r="BB426" t="s">
        <v>191</v>
      </c>
      <c r="BC426">
        <f t="shared" si="805"/>
        <v>1.6702618856033698E-2</v>
      </c>
      <c r="BD426">
        <f t="shared" si="806"/>
        <v>209.60767663075288</v>
      </c>
      <c r="BE426">
        <f t="shared" si="807"/>
        <v>23.437439209692087</v>
      </c>
      <c r="BF426">
        <f t="shared" si="808"/>
        <v>-2.0687071697100177E-3</v>
      </c>
      <c r="BG426">
        <f t="shared" si="809"/>
        <v>23.435370502522378</v>
      </c>
      <c r="BH426" s="19">
        <f t="shared" si="810"/>
        <v>0.14240818967389976</v>
      </c>
      <c r="BI426">
        <f t="shared" si="811"/>
        <v>11.484427629287044</v>
      </c>
      <c r="BJ426">
        <f t="shared" si="812"/>
        <v>18.905427629287043</v>
      </c>
      <c r="BK426">
        <f t="shared" si="813"/>
        <v>34.947733700227488</v>
      </c>
      <c r="BL426">
        <f t="shared" si="814"/>
        <v>0.60995301917915068</v>
      </c>
      <c r="BM426">
        <f t="shared" si="815"/>
        <v>248.63368073907816</v>
      </c>
      <c r="BN426">
        <f t="shared" si="816"/>
        <v>16.575578715938544</v>
      </c>
      <c r="BO426">
        <f t="shared" si="817"/>
        <v>16</v>
      </c>
      <c r="BP426">
        <f t="shared" si="818"/>
        <v>34</v>
      </c>
      <c r="BQ426">
        <f t="shared" si="819"/>
        <v>32</v>
      </c>
      <c r="BR426">
        <f t="shared" si="820"/>
        <v>-18.204475632167981</v>
      </c>
      <c r="BS426" t="str">
        <f t="shared" si="821"/>
        <v>NEGATIF</v>
      </c>
      <c r="BT426">
        <f t="shared" si="757"/>
        <v>-0.31772803838040742</v>
      </c>
      <c r="BU426">
        <f t="shared" si="758"/>
        <v>18</v>
      </c>
      <c r="BV426">
        <f t="shared" si="759"/>
        <v>-2173</v>
      </c>
      <c r="BW426">
        <f t="shared" si="760"/>
        <v>43</v>
      </c>
      <c r="BX426" t="str">
        <f t="shared" si="761"/>
        <v>NEGATIF</v>
      </c>
      <c r="BY426">
        <f t="shared" si="822"/>
        <v>68.427257381617636</v>
      </c>
      <c r="BZ426">
        <f t="shared" si="823"/>
        <v>248.42725738161764</v>
      </c>
      <c r="CA426">
        <f t="shared" si="824"/>
        <v>54.186686631433133</v>
      </c>
      <c r="CB426" t="str">
        <f t="shared" si="825"/>
        <v>POSITIF</v>
      </c>
      <c r="CC426">
        <f t="shared" si="826"/>
        <v>54</v>
      </c>
      <c r="CD426">
        <f t="shared" si="827"/>
        <v>11</v>
      </c>
      <c r="CE426">
        <f t="shared" si="828"/>
        <v>12</v>
      </c>
      <c r="CG426">
        <f t="shared" si="829"/>
        <v>4.3394763602493223</v>
      </c>
      <c r="CH426">
        <f t="shared" si="830"/>
        <v>0.40902437669377356</v>
      </c>
      <c r="CI426">
        <f t="shared" si="831"/>
        <v>0.40906048244514459</v>
      </c>
    </row>
    <row r="427" spans="1:87">
      <c r="A427">
        <f t="shared" ref="A427:F427" si="986">A133</f>
        <v>-7.0027777777777782</v>
      </c>
      <c r="B427">
        <f t="shared" si="986"/>
        <v>111.315</v>
      </c>
      <c r="C427">
        <f t="shared" si="986"/>
        <v>7</v>
      </c>
      <c r="D427">
        <f t="shared" si="986"/>
        <v>2014</v>
      </c>
      <c r="E427">
        <f t="shared" si="986"/>
        <v>3</v>
      </c>
      <c r="F427">
        <f t="shared" si="986"/>
        <v>30</v>
      </c>
      <c r="G427">
        <f t="shared" si="763"/>
        <v>-0.12222152900771403</v>
      </c>
      <c r="H427">
        <f t="shared" ref="H427:J427" si="987">H133</f>
        <v>6</v>
      </c>
      <c r="I427">
        <f t="shared" si="987"/>
        <v>15</v>
      </c>
      <c r="J427">
        <f t="shared" si="987"/>
        <v>6.25</v>
      </c>
      <c r="L427">
        <f t="shared" ref="L427:M427" si="988">L133</f>
        <v>20</v>
      </c>
      <c r="M427">
        <f t="shared" si="988"/>
        <v>-13</v>
      </c>
      <c r="N427">
        <f t="shared" si="766"/>
        <v>2456746.46875</v>
      </c>
      <c r="O427">
        <f t="shared" si="767"/>
        <v>7.945056621748444E-4</v>
      </c>
      <c r="P427">
        <f t="shared" si="768"/>
        <v>2456746.4695445057</v>
      </c>
      <c r="Q427">
        <f t="shared" si="769"/>
        <v>0.14240847486668584</v>
      </c>
      <c r="R427">
        <f t="shared" si="770"/>
        <v>240.6870580664006</v>
      </c>
      <c r="S427">
        <f t="shared" si="771"/>
        <v>52.114294227911159</v>
      </c>
      <c r="T427">
        <f t="shared" si="772"/>
        <v>4.2007816301974668</v>
      </c>
      <c r="U427">
        <f t="shared" si="773"/>
        <v>0.9095660216301259</v>
      </c>
      <c r="V427">
        <f t="shared" si="774"/>
        <v>209.60278760439849</v>
      </c>
      <c r="W427">
        <f t="shared" si="775"/>
        <v>3.6582587650551113</v>
      </c>
      <c r="X427">
        <f t="shared" si="776"/>
        <v>7.2806073178635415</v>
      </c>
      <c r="Y427">
        <f t="shared" si="777"/>
        <v>0.12707056924151217</v>
      </c>
      <c r="Z427">
        <f t="shared" si="778"/>
        <v>84.095807149567008</v>
      </c>
      <c r="AA427">
        <f t="shared" si="779"/>
        <v>1.4677487218821317</v>
      </c>
      <c r="AB427">
        <f t="shared" si="780"/>
        <v>18198.559532037467</v>
      </c>
      <c r="AC427">
        <f t="shared" si="781"/>
        <v>7.7159622864871542</v>
      </c>
      <c r="AD427">
        <f t="shared" si="782"/>
        <v>292.0313301328336</v>
      </c>
      <c r="AE427">
        <f t="shared" si="783"/>
        <v>-444.07065161884321</v>
      </c>
      <c r="AF427">
        <f t="shared" si="784"/>
        <v>-354.78283382167916</v>
      </c>
      <c r="AG427">
        <f t="shared" si="785"/>
        <v>3619.8701325933694</v>
      </c>
      <c r="AH427">
        <f t="shared" si="786"/>
        <v>21319.323471609634</v>
      </c>
      <c r="AI427">
        <f t="shared" si="787"/>
        <v>5.9220342976693425</v>
      </c>
      <c r="AJ427">
        <f t="shared" si="788"/>
        <v>246.60909236406994</v>
      </c>
      <c r="AK427">
        <f t="shared" si="789"/>
        <v>4.3041406271078273</v>
      </c>
      <c r="AL427">
        <f t="shared" si="790"/>
        <v>246</v>
      </c>
      <c r="AM427">
        <f t="shared" si="791"/>
        <v>36</v>
      </c>
      <c r="AN427">
        <f t="shared" si="792"/>
        <v>32</v>
      </c>
      <c r="AP427">
        <f t="shared" si="793"/>
        <v>3.2426162453229339</v>
      </c>
      <c r="AQ427">
        <f t="shared" si="794"/>
        <v>5.6594329859541374E-2</v>
      </c>
      <c r="AR427" t="str">
        <f t="shared" si="795"/>
        <v>POSITIF</v>
      </c>
      <c r="AS427">
        <f t="shared" si="796"/>
        <v>3</v>
      </c>
      <c r="AT427">
        <f t="shared" si="797"/>
        <v>14</v>
      </c>
      <c r="AU427">
        <f t="shared" si="798"/>
        <v>33</v>
      </c>
      <c r="AV427">
        <f t="shared" si="799"/>
        <v>0.98447948330983237</v>
      </c>
      <c r="AW427" s="4">
        <f t="shared" si="800"/>
        <v>4.1019978471243015E-2</v>
      </c>
      <c r="AX427">
        <f t="shared" si="801"/>
        <v>1.7182408402089136E-2</v>
      </c>
      <c r="AY427">
        <f t="shared" si="802"/>
        <v>0.26825154789928662</v>
      </c>
      <c r="AZ427" s="4">
        <f t="shared" si="803"/>
        <v>1.1177147829136943E-2</v>
      </c>
      <c r="BA427">
        <f t="shared" si="804"/>
        <v>371211.8636993909</v>
      </c>
      <c r="BB427" t="s">
        <v>191</v>
      </c>
      <c r="BC427">
        <f t="shared" si="805"/>
        <v>1.6702618844055599E-2</v>
      </c>
      <c r="BD427">
        <f t="shared" si="806"/>
        <v>209.60712502904428</v>
      </c>
      <c r="BE427">
        <f t="shared" si="807"/>
        <v>23.437439205983392</v>
      </c>
      <c r="BF427">
        <f t="shared" si="808"/>
        <v>-2.0687335800859958E-3</v>
      </c>
      <c r="BG427">
        <f t="shared" si="809"/>
        <v>23.435370472403307</v>
      </c>
      <c r="BH427" s="19">
        <f t="shared" si="810"/>
        <v>0.14240847486668584</v>
      </c>
      <c r="BI427">
        <f t="shared" si="811"/>
        <v>11.735112092675021</v>
      </c>
      <c r="BJ427">
        <f t="shared" si="812"/>
        <v>19.15611209267502</v>
      </c>
      <c r="BK427">
        <f t="shared" si="813"/>
        <v>38.71307181380827</v>
      </c>
      <c r="BL427">
        <f t="shared" si="814"/>
        <v>0.67567056671196746</v>
      </c>
      <c r="BM427">
        <f t="shared" si="815"/>
        <v>248.62860957631705</v>
      </c>
      <c r="BN427">
        <f t="shared" si="816"/>
        <v>16.575240638421135</v>
      </c>
      <c r="BO427">
        <f t="shared" si="817"/>
        <v>16</v>
      </c>
      <c r="BP427">
        <f t="shared" si="818"/>
        <v>34</v>
      </c>
      <c r="BQ427">
        <f t="shared" si="819"/>
        <v>30</v>
      </c>
      <c r="BR427">
        <f t="shared" si="820"/>
        <v>-18.212775801858413</v>
      </c>
      <c r="BS427" t="str">
        <f t="shared" si="821"/>
        <v>NEGATIF</v>
      </c>
      <c r="BT427">
        <f t="shared" si="757"/>
        <v>-0.31787290366997972</v>
      </c>
      <c r="BU427">
        <f t="shared" si="758"/>
        <v>18</v>
      </c>
      <c r="BV427">
        <f t="shared" si="759"/>
        <v>-2173</v>
      </c>
      <c r="BW427">
        <f t="shared" si="760"/>
        <v>14</v>
      </c>
      <c r="BX427" t="str">
        <f t="shared" si="761"/>
        <v>NEGATIF</v>
      </c>
      <c r="BY427">
        <f t="shared" si="822"/>
        <v>69.692341201575175</v>
      </c>
      <c r="BZ427">
        <f t="shared" si="823"/>
        <v>249.69234120157518</v>
      </c>
      <c r="CA427">
        <f t="shared" si="824"/>
        <v>50.693914970274939</v>
      </c>
      <c r="CB427" t="str">
        <f t="shared" si="825"/>
        <v>POSITIF</v>
      </c>
      <c r="CC427">
        <f t="shared" si="826"/>
        <v>50</v>
      </c>
      <c r="CD427">
        <f t="shared" si="827"/>
        <v>41</v>
      </c>
      <c r="CE427">
        <f t="shared" si="828"/>
        <v>38</v>
      </c>
      <c r="CG427">
        <f t="shared" si="829"/>
        <v>4.3393878517622362</v>
      </c>
      <c r="CH427">
        <f t="shared" si="830"/>
        <v>0.40902437616809662</v>
      </c>
      <c r="CI427">
        <f t="shared" si="831"/>
        <v>0.40906048238041565</v>
      </c>
    </row>
    <row r="428" spans="1:87">
      <c r="A428">
        <f t="shared" ref="A428:F428" si="989">A134</f>
        <v>-7.0027777777777782</v>
      </c>
      <c r="B428">
        <f t="shared" si="989"/>
        <v>111.315</v>
      </c>
      <c r="C428">
        <f t="shared" si="989"/>
        <v>7</v>
      </c>
      <c r="D428">
        <f t="shared" si="989"/>
        <v>2014</v>
      </c>
      <c r="E428">
        <f t="shared" si="989"/>
        <v>3</v>
      </c>
      <c r="F428">
        <f t="shared" si="989"/>
        <v>30</v>
      </c>
      <c r="G428">
        <f t="shared" si="763"/>
        <v>-0.12222152900771403</v>
      </c>
      <c r="H428">
        <f t="shared" ref="H428:J428" si="990">H134</f>
        <v>6</v>
      </c>
      <c r="I428">
        <f t="shared" si="990"/>
        <v>30</v>
      </c>
      <c r="J428">
        <f t="shared" si="990"/>
        <v>6.5</v>
      </c>
      <c r="L428">
        <f t="shared" ref="L428:M428" si="991">L134</f>
        <v>20</v>
      </c>
      <c r="M428">
        <f t="shared" si="991"/>
        <v>-13</v>
      </c>
      <c r="N428">
        <f t="shared" si="766"/>
        <v>2456746.479166667</v>
      </c>
      <c r="O428">
        <f t="shared" si="767"/>
        <v>7.945056621748444E-4</v>
      </c>
      <c r="P428">
        <f t="shared" si="768"/>
        <v>2456746.4799611727</v>
      </c>
      <c r="Q428">
        <f t="shared" si="769"/>
        <v>0.14240876005948466</v>
      </c>
      <c r="R428">
        <f t="shared" si="770"/>
        <v>240.6870580664006</v>
      </c>
      <c r="S428">
        <f t="shared" si="771"/>
        <v>52.2503879032447</v>
      </c>
      <c r="T428">
        <f t="shared" si="772"/>
        <v>4.2007816301974668</v>
      </c>
      <c r="U428">
        <f t="shared" si="773"/>
        <v>0.91194130435583642</v>
      </c>
      <c r="V428">
        <f t="shared" si="774"/>
        <v>209.60223600102819</v>
      </c>
      <c r="W428">
        <f t="shared" si="775"/>
        <v>3.6582491377601345</v>
      </c>
      <c r="X428">
        <f t="shared" si="776"/>
        <v>7.2908744779342669</v>
      </c>
      <c r="Y428">
        <f t="shared" si="777"/>
        <v>0.12724976498957563</v>
      </c>
      <c r="Z428">
        <f t="shared" si="778"/>
        <v>84.106073819391895</v>
      </c>
      <c r="AA428">
        <f t="shared" si="779"/>
        <v>1.4679279090737911</v>
      </c>
      <c r="AB428">
        <f t="shared" si="780"/>
        <v>18231.532554376241</v>
      </c>
      <c r="AC428">
        <f t="shared" si="781"/>
        <v>6.4346304979146689</v>
      </c>
      <c r="AD428">
        <f t="shared" si="782"/>
        <v>243.67768635416184</v>
      </c>
      <c r="AE428">
        <f t="shared" si="783"/>
        <v>-438.92402053508653</v>
      </c>
      <c r="AF428">
        <f t="shared" si="784"/>
        <v>-355.86865475475923</v>
      </c>
      <c r="AG428">
        <f t="shared" si="785"/>
        <v>3612.1248200730242</v>
      </c>
      <c r="AH428">
        <f t="shared" si="786"/>
        <v>21298.9770160115</v>
      </c>
      <c r="AI428">
        <f t="shared" si="787"/>
        <v>5.9163825044476388</v>
      </c>
      <c r="AJ428">
        <f t="shared" si="788"/>
        <v>246.60344057084822</v>
      </c>
      <c r="AK428">
        <f t="shared" si="789"/>
        <v>4.3040419847074665</v>
      </c>
      <c r="AL428">
        <f t="shared" si="790"/>
        <v>246</v>
      </c>
      <c r="AM428">
        <f t="shared" si="791"/>
        <v>36</v>
      </c>
      <c r="AN428">
        <f t="shared" si="792"/>
        <v>12</v>
      </c>
      <c r="AP428">
        <f t="shared" si="793"/>
        <v>3.2488404180424872</v>
      </c>
      <c r="AQ428">
        <f t="shared" si="794"/>
        <v>5.6702962166710391E-2</v>
      </c>
      <c r="AR428" t="str">
        <f t="shared" si="795"/>
        <v>POSITIF</v>
      </c>
      <c r="AS428">
        <f t="shared" si="796"/>
        <v>3</v>
      </c>
      <c r="AT428">
        <f t="shared" si="797"/>
        <v>14</v>
      </c>
      <c r="AU428">
        <f t="shared" si="798"/>
        <v>55</v>
      </c>
      <c r="AV428">
        <f t="shared" si="799"/>
        <v>0.98439234773833517</v>
      </c>
      <c r="AW428" s="4">
        <f t="shared" si="800"/>
        <v>4.1016347822430632E-2</v>
      </c>
      <c r="AX428">
        <f t="shared" si="801"/>
        <v>1.7180887599470906E-2</v>
      </c>
      <c r="AY428">
        <f t="shared" si="802"/>
        <v>0.26822780731044088</v>
      </c>
      <c r="AZ428" s="4">
        <f t="shared" si="803"/>
        <v>1.1176158637935037E-2</v>
      </c>
      <c r="BA428">
        <f t="shared" si="804"/>
        <v>371244.71906934661</v>
      </c>
      <c r="BB428" t="s">
        <v>191</v>
      </c>
      <c r="BC428">
        <f t="shared" si="805"/>
        <v>1.6702618832077503E-2</v>
      </c>
      <c r="BD428">
        <f t="shared" si="806"/>
        <v>209.60657342731096</v>
      </c>
      <c r="BE428">
        <f t="shared" si="807"/>
        <v>23.437439202274696</v>
      </c>
      <c r="BF428">
        <f t="shared" si="808"/>
        <v>-2.0687600099410144E-3</v>
      </c>
      <c r="BG428">
        <f t="shared" si="809"/>
        <v>23.435370442264755</v>
      </c>
      <c r="BH428" s="19">
        <f t="shared" si="810"/>
        <v>0.14240876005948466</v>
      </c>
      <c r="BI428">
        <f t="shared" si="811"/>
        <v>11.98579656725439</v>
      </c>
      <c r="BJ428">
        <f t="shared" si="812"/>
        <v>19.406796567254389</v>
      </c>
      <c r="BK428">
        <f t="shared" si="813"/>
        <v>42.478461615498148</v>
      </c>
      <c r="BL428">
        <f t="shared" si="814"/>
        <v>0.74138901637247223</v>
      </c>
      <c r="BM428">
        <f t="shared" si="815"/>
        <v>248.6234868933177</v>
      </c>
      <c r="BN428">
        <f t="shared" si="816"/>
        <v>16.57489912622118</v>
      </c>
      <c r="BO428">
        <f t="shared" si="817"/>
        <v>16</v>
      </c>
      <c r="BP428">
        <f t="shared" si="818"/>
        <v>34</v>
      </c>
      <c r="BQ428">
        <f t="shared" si="819"/>
        <v>29</v>
      </c>
      <c r="BR428">
        <f t="shared" si="820"/>
        <v>-18.205700178963721</v>
      </c>
      <c r="BS428" t="str">
        <f t="shared" si="821"/>
        <v>NEGATIF</v>
      </c>
      <c r="BT428">
        <f t="shared" si="757"/>
        <v>-0.31774941075383784</v>
      </c>
      <c r="BU428">
        <f t="shared" si="758"/>
        <v>18</v>
      </c>
      <c r="BV428">
        <f t="shared" si="759"/>
        <v>-2173</v>
      </c>
      <c r="BW428">
        <f t="shared" si="760"/>
        <v>39</v>
      </c>
      <c r="BX428" t="str">
        <f t="shared" si="761"/>
        <v>NEGATIF</v>
      </c>
      <c r="BY428">
        <f t="shared" si="822"/>
        <v>70.697667816349806</v>
      </c>
      <c r="BZ428">
        <f t="shared" si="823"/>
        <v>250.69766781634979</v>
      </c>
      <c r="CA428">
        <f t="shared" si="824"/>
        <v>47.178543123173696</v>
      </c>
      <c r="CB428" t="str">
        <f t="shared" si="825"/>
        <v>POSITIF</v>
      </c>
      <c r="CC428">
        <f t="shared" si="826"/>
        <v>47</v>
      </c>
      <c r="CD428">
        <f t="shared" si="827"/>
        <v>10</v>
      </c>
      <c r="CE428">
        <f t="shared" si="828"/>
        <v>42</v>
      </c>
      <c r="CG428">
        <f t="shared" si="829"/>
        <v>4.3392984440773619</v>
      </c>
      <c r="CH428">
        <f t="shared" si="830"/>
        <v>0.40902437564207966</v>
      </c>
      <c r="CI428">
        <f t="shared" si="831"/>
        <v>0.4090604823156867</v>
      </c>
    </row>
    <row r="429" spans="1:87">
      <c r="A429">
        <f t="shared" ref="A429:F429" si="992">A135</f>
        <v>-7.0027777777777782</v>
      </c>
      <c r="B429">
        <f t="shared" si="992"/>
        <v>111.315</v>
      </c>
      <c r="C429">
        <f t="shared" si="992"/>
        <v>7</v>
      </c>
      <c r="D429">
        <f t="shared" si="992"/>
        <v>2014</v>
      </c>
      <c r="E429">
        <f t="shared" si="992"/>
        <v>3</v>
      </c>
      <c r="F429">
        <f t="shared" si="992"/>
        <v>30</v>
      </c>
      <c r="G429">
        <f t="shared" si="763"/>
        <v>-0.12222152900771403</v>
      </c>
      <c r="H429">
        <f t="shared" ref="H429:J429" si="993">H135</f>
        <v>6</v>
      </c>
      <c r="I429">
        <f t="shared" si="993"/>
        <v>45</v>
      </c>
      <c r="J429">
        <f t="shared" si="993"/>
        <v>6.75</v>
      </c>
      <c r="L429">
        <f t="shared" ref="L429:M429" si="994">L135</f>
        <v>20</v>
      </c>
      <c r="M429">
        <f t="shared" si="994"/>
        <v>-13</v>
      </c>
      <c r="N429">
        <f t="shared" si="766"/>
        <v>2456746.4895833335</v>
      </c>
      <c r="O429">
        <f t="shared" si="767"/>
        <v>7.945056621748444E-4</v>
      </c>
      <c r="P429">
        <f t="shared" si="768"/>
        <v>2456746.4903778392</v>
      </c>
      <c r="Q429">
        <f t="shared" si="769"/>
        <v>0.14240904525227074</v>
      </c>
      <c r="R429">
        <f t="shared" si="770"/>
        <v>240.6870580664006</v>
      </c>
      <c r="S429">
        <f t="shared" si="771"/>
        <v>52.386481572510093</v>
      </c>
      <c r="T429">
        <f t="shared" si="772"/>
        <v>4.2007816301974668</v>
      </c>
      <c r="U429">
        <f t="shared" si="773"/>
        <v>0.91431658697563767</v>
      </c>
      <c r="V429">
        <f t="shared" si="774"/>
        <v>209.60168439768256</v>
      </c>
      <c r="W429">
        <f t="shared" si="775"/>
        <v>3.6582395104655885</v>
      </c>
      <c r="X429">
        <f t="shared" si="776"/>
        <v>7.3011416375466069</v>
      </c>
      <c r="Y429">
        <f t="shared" si="777"/>
        <v>0.12742896072963875</v>
      </c>
      <c r="Z429">
        <f t="shared" si="778"/>
        <v>84.116340488757487</v>
      </c>
      <c r="AA429">
        <f t="shared" si="779"/>
        <v>1.4681070962574345</v>
      </c>
      <c r="AB429">
        <f t="shared" si="780"/>
        <v>18264.404576704157</v>
      </c>
      <c r="AC429">
        <f t="shared" si="781"/>
        <v>5.152620468705094</v>
      </c>
      <c r="AD429">
        <f t="shared" si="782"/>
        <v>195.2212996313356</v>
      </c>
      <c r="AE429">
        <f t="shared" si="783"/>
        <v>-433.73112552004005</v>
      </c>
      <c r="AF429">
        <f t="shared" si="784"/>
        <v>-356.95469676190663</v>
      </c>
      <c r="AG429">
        <f t="shared" si="785"/>
        <v>3604.3530294993857</v>
      </c>
      <c r="AH429">
        <f t="shared" si="786"/>
        <v>21278.445704021637</v>
      </c>
      <c r="AI429">
        <f t="shared" si="787"/>
        <v>5.9106793622282323</v>
      </c>
      <c r="AJ429">
        <f t="shared" si="788"/>
        <v>246.59773742862882</v>
      </c>
      <c r="AK429">
        <f t="shared" si="789"/>
        <v>4.303942446098028</v>
      </c>
      <c r="AL429">
        <f t="shared" si="790"/>
        <v>246</v>
      </c>
      <c r="AM429">
        <f t="shared" si="791"/>
        <v>35</v>
      </c>
      <c r="AN429">
        <f t="shared" si="792"/>
        <v>51</v>
      </c>
      <c r="AP429">
        <f t="shared" si="793"/>
        <v>3.2588994560617417</v>
      </c>
      <c r="AQ429">
        <f t="shared" si="794"/>
        <v>5.6878525499729674E-2</v>
      </c>
      <c r="AR429" t="str">
        <f t="shared" si="795"/>
        <v>POSITIF</v>
      </c>
      <c r="AS429">
        <f t="shared" si="796"/>
        <v>3</v>
      </c>
      <c r="AT429">
        <f t="shared" si="797"/>
        <v>15</v>
      </c>
      <c r="AU429">
        <f t="shared" si="798"/>
        <v>32</v>
      </c>
      <c r="AV429">
        <f t="shared" si="799"/>
        <v>0.98430501095876677</v>
      </c>
      <c r="AW429" s="4">
        <f t="shared" si="800"/>
        <v>4.1012708789948615E-2</v>
      </c>
      <c r="AX429">
        <f t="shared" si="801"/>
        <v>1.7179363285109349E-2</v>
      </c>
      <c r="AY429">
        <f t="shared" si="802"/>
        <v>0.26820401190071974</v>
      </c>
      <c r="AZ429" s="4">
        <f t="shared" si="803"/>
        <v>1.1175167162529989E-2</v>
      </c>
      <c r="BA429">
        <f t="shared" si="804"/>
        <v>371277.65614438272</v>
      </c>
      <c r="BB429" t="s">
        <v>191</v>
      </c>
      <c r="BC429">
        <f t="shared" si="805"/>
        <v>1.6702618820099404E-2</v>
      </c>
      <c r="BD429">
        <f t="shared" si="806"/>
        <v>209.60602182560231</v>
      </c>
      <c r="BE429">
        <f t="shared" si="807"/>
        <v>23.437439198566</v>
      </c>
      <c r="BF429">
        <f t="shared" si="808"/>
        <v>-2.0687864592708769E-3</v>
      </c>
      <c r="BG429">
        <f t="shared" si="809"/>
        <v>23.435370412106728</v>
      </c>
      <c r="BH429" s="19">
        <f t="shared" si="810"/>
        <v>0.14240904525227074</v>
      </c>
      <c r="BI429">
        <f t="shared" si="811"/>
        <v>12.236481030626843</v>
      </c>
      <c r="BJ429">
        <f t="shared" si="812"/>
        <v>19.657481030626844</v>
      </c>
      <c r="BK429">
        <f t="shared" si="813"/>
        <v>46.243897762741653</v>
      </c>
      <c r="BL429">
        <f t="shared" si="814"/>
        <v>0.80710827491548143</v>
      </c>
      <c r="BM429">
        <f t="shared" si="815"/>
        <v>248.61831769666099</v>
      </c>
      <c r="BN429">
        <f t="shared" si="816"/>
        <v>16.574554513110733</v>
      </c>
      <c r="BO429">
        <f t="shared" si="817"/>
        <v>16</v>
      </c>
      <c r="BP429">
        <f t="shared" si="818"/>
        <v>34</v>
      </c>
      <c r="BQ429">
        <f t="shared" si="819"/>
        <v>28</v>
      </c>
      <c r="BR429">
        <f t="shared" si="820"/>
        <v>-18.194834416562866</v>
      </c>
      <c r="BS429" t="str">
        <f t="shared" si="821"/>
        <v>NEGATIF</v>
      </c>
      <c r="BT429">
        <f t="shared" si="757"/>
        <v>-0.3175597674242035</v>
      </c>
      <c r="BU429">
        <f t="shared" si="758"/>
        <v>18</v>
      </c>
      <c r="BV429">
        <f t="shared" si="759"/>
        <v>-2172</v>
      </c>
      <c r="BW429">
        <f t="shared" si="760"/>
        <v>18</v>
      </c>
      <c r="BX429" t="str">
        <f t="shared" si="761"/>
        <v>NEGATIF</v>
      </c>
      <c r="BY429">
        <f t="shared" si="822"/>
        <v>71.482907578155988</v>
      </c>
      <c r="BZ429">
        <f t="shared" si="823"/>
        <v>251.48290757815599</v>
      </c>
      <c r="CA429">
        <f t="shared" si="824"/>
        <v>43.644210975105636</v>
      </c>
      <c r="CB429" t="str">
        <f t="shared" si="825"/>
        <v>POSITIF</v>
      </c>
      <c r="CC429">
        <f t="shared" si="826"/>
        <v>43</v>
      </c>
      <c r="CD429">
        <f t="shared" si="827"/>
        <v>38</v>
      </c>
      <c r="CE429">
        <f t="shared" si="828"/>
        <v>39</v>
      </c>
      <c r="CG429">
        <f t="shared" si="829"/>
        <v>4.3392082245760193</v>
      </c>
      <c r="CH429">
        <f t="shared" si="830"/>
        <v>0.40902437511572276</v>
      </c>
      <c r="CI429">
        <f t="shared" si="831"/>
        <v>0.40906048225095776</v>
      </c>
    </row>
    <row r="430" spans="1:87">
      <c r="A430">
        <f t="shared" ref="A430:F430" si="995">A136</f>
        <v>-7.0027777777777782</v>
      </c>
      <c r="B430">
        <f t="shared" si="995"/>
        <v>111.315</v>
      </c>
      <c r="C430">
        <f t="shared" si="995"/>
        <v>7</v>
      </c>
      <c r="D430">
        <f t="shared" si="995"/>
        <v>2014</v>
      </c>
      <c r="E430">
        <f t="shared" si="995"/>
        <v>3</v>
      </c>
      <c r="F430">
        <f t="shared" si="995"/>
        <v>30</v>
      </c>
      <c r="G430">
        <f t="shared" si="763"/>
        <v>-0.12222152900771403</v>
      </c>
      <c r="H430">
        <f t="shared" ref="H430:J430" si="996">H136</f>
        <v>7</v>
      </c>
      <c r="I430">
        <f t="shared" si="996"/>
        <v>0</v>
      </c>
      <c r="J430">
        <f t="shared" si="996"/>
        <v>7</v>
      </c>
      <c r="L430">
        <f t="shared" ref="L430:M430" si="997">L136</f>
        <v>20</v>
      </c>
      <c r="M430">
        <f t="shared" si="997"/>
        <v>-13</v>
      </c>
      <c r="N430">
        <f t="shared" si="766"/>
        <v>2456746.5</v>
      </c>
      <c r="O430">
        <f t="shared" si="767"/>
        <v>7.945056621748444E-4</v>
      </c>
      <c r="P430">
        <f t="shared" si="768"/>
        <v>2456746.5007945057</v>
      </c>
      <c r="Q430">
        <f t="shared" si="769"/>
        <v>0.14240933044505683</v>
      </c>
      <c r="R430">
        <f t="shared" si="770"/>
        <v>240.6870580664006</v>
      </c>
      <c r="S430">
        <f t="shared" si="771"/>
        <v>52.522575241775485</v>
      </c>
      <c r="T430">
        <f t="shared" si="772"/>
        <v>4.2007816301974668</v>
      </c>
      <c r="U430">
        <f t="shared" si="773"/>
        <v>0.91669186959543902</v>
      </c>
      <c r="V430">
        <f t="shared" si="774"/>
        <v>209.60113279433688</v>
      </c>
      <c r="W430">
        <f t="shared" si="775"/>
        <v>3.6582298831710411</v>
      </c>
      <c r="X430">
        <f t="shared" si="776"/>
        <v>7.3114087971580375</v>
      </c>
      <c r="Y430">
        <f t="shared" si="777"/>
        <v>0.12760815646968598</v>
      </c>
      <c r="Z430">
        <f t="shared" si="778"/>
        <v>84.126607158123079</v>
      </c>
      <c r="AA430">
        <f t="shared" si="779"/>
        <v>1.4682862834410777</v>
      </c>
      <c r="AB430">
        <f t="shared" si="780"/>
        <v>18297.17541503087</v>
      </c>
      <c r="AC430">
        <f t="shared" si="781"/>
        <v>3.8700672831274865</v>
      </c>
      <c r="AD430">
        <f t="shared" si="782"/>
        <v>146.6825991305374</v>
      </c>
      <c r="AE430">
        <f t="shared" si="783"/>
        <v>-428.49251369419869</v>
      </c>
      <c r="AF430">
        <f t="shared" si="784"/>
        <v>-358.04093164099481</v>
      </c>
      <c r="AG430">
        <f t="shared" si="785"/>
        <v>3596.5548182389225</v>
      </c>
      <c r="AH430">
        <f t="shared" si="786"/>
        <v>21257.749454348264</v>
      </c>
      <c r="AI430">
        <f t="shared" si="787"/>
        <v>5.9049304039856292</v>
      </c>
      <c r="AJ430">
        <f t="shared" si="788"/>
        <v>246.59198847038621</v>
      </c>
      <c r="AK430">
        <f t="shared" si="789"/>
        <v>4.3038421078481353</v>
      </c>
      <c r="AL430">
        <f t="shared" si="790"/>
        <v>246</v>
      </c>
      <c r="AM430">
        <f t="shared" si="791"/>
        <v>35</v>
      </c>
      <c r="AN430">
        <f t="shared" si="792"/>
        <v>31</v>
      </c>
      <c r="AP430">
        <f t="shared" si="793"/>
        <v>3.2494617519625622</v>
      </c>
      <c r="AQ430">
        <f t="shared" si="794"/>
        <v>5.6713806489370022E-2</v>
      </c>
      <c r="AR430" t="str">
        <f t="shared" si="795"/>
        <v>POSITIF</v>
      </c>
      <c r="AS430">
        <f t="shared" si="796"/>
        <v>3</v>
      </c>
      <c r="AT430">
        <f t="shared" si="797"/>
        <v>14</v>
      </c>
      <c r="AU430">
        <f t="shared" si="798"/>
        <v>58</v>
      </c>
      <c r="AV430">
        <f t="shared" si="799"/>
        <v>0.98421747365140544</v>
      </c>
      <c r="AW430" s="4">
        <f t="shared" si="800"/>
        <v>4.1009061402141896E-2</v>
      </c>
      <c r="AX430">
        <f t="shared" si="801"/>
        <v>1.7177835470877562E-2</v>
      </c>
      <c r="AY430">
        <f t="shared" si="802"/>
        <v>0.26818016185546495</v>
      </c>
      <c r="AZ430" s="4">
        <f t="shared" si="803"/>
        <v>1.1174173410644373E-2</v>
      </c>
      <c r="BA430">
        <f t="shared" si="804"/>
        <v>371310.67470983265</v>
      </c>
      <c r="BB430" t="s">
        <v>191</v>
      </c>
      <c r="BC430">
        <f t="shared" si="805"/>
        <v>1.6702618808121308E-2</v>
      </c>
      <c r="BD430">
        <f t="shared" si="806"/>
        <v>209.60547022389366</v>
      </c>
      <c r="BE430">
        <f t="shared" si="807"/>
        <v>23.437439194857305</v>
      </c>
      <c r="BF430">
        <f t="shared" si="808"/>
        <v>-2.0688129280749283E-3</v>
      </c>
      <c r="BG430">
        <f t="shared" si="809"/>
        <v>23.435370381929229</v>
      </c>
      <c r="BH430" s="19">
        <f t="shared" si="810"/>
        <v>0.14240933044505683</v>
      </c>
      <c r="BI430">
        <f t="shared" si="811"/>
        <v>12.487165493999298</v>
      </c>
      <c r="BJ430">
        <f t="shared" si="812"/>
        <v>19.908165493999299</v>
      </c>
      <c r="BK430">
        <f t="shared" si="813"/>
        <v>50.009375407956362</v>
      </c>
      <c r="BL430">
        <f t="shared" si="814"/>
        <v>0.87282825773472095</v>
      </c>
      <c r="BM430">
        <f t="shared" si="815"/>
        <v>248.61310700203313</v>
      </c>
      <c r="BN430">
        <f t="shared" si="816"/>
        <v>16.574207133468875</v>
      </c>
      <c r="BO430">
        <f t="shared" si="817"/>
        <v>16</v>
      </c>
      <c r="BP430">
        <f t="shared" si="818"/>
        <v>34</v>
      </c>
      <c r="BQ430">
        <f t="shared" si="819"/>
        <v>27</v>
      </c>
      <c r="BR430">
        <f t="shared" si="820"/>
        <v>-18.2031861426129</v>
      </c>
      <c r="BS430" t="str">
        <f t="shared" si="821"/>
        <v>NEGATIF</v>
      </c>
      <c r="BT430">
        <f t="shared" si="757"/>
        <v>-0.31770553254200118</v>
      </c>
      <c r="BU430">
        <f t="shared" si="758"/>
        <v>18</v>
      </c>
      <c r="BV430">
        <f t="shared" si="759"/>
        <v>-2173</v>
      </c>
      <c r="BW430">
        <f t="shared" si="760"/>
        <v>48</v>
      </c>
      <c r="BX430" t="str">
        <f t="shared" si="761"/>
        <v>NEGATIF</v>
      </c>
      <c r="BY430">
        <f t="shared" si="822"/>
        <v>72.060700689239184</v>
      </c>
      <c r="BZ430">
        <f t="shared" si="823"/>
        <v>252.06070068923918</v>
      </c>
      <c r="CA430">
        <f t="shared" si="824"/>
        <v>40.093088506919948</v>
      </c>
      <c r="CB430" t="str">
        <f t="shared" si="825"/>
        <v>POSITIF</v>
      </c>
      <c r="CC430">
        <f t="shared" si="826"/>
        <v>40</v>
      </c>
      <c r="CD430">
        <f t="shared" si="827"/>
        <v>5</v>
      </c>
      <c r="CE430">
        <f t="shared" si="828"/>
        <v>35</v>
      </c>
      <c r="CG430">
        <f t="shared" si="829"/>
        <v>4.3391172807984466</v>
      </c>
      <c r="CH430">
        <f t="shared" si="830"/>
        <v>0.40902437458902607</v>
      </c>
      <c r="CI430">
        <f t="shared" si="831"/>
        <v>0.40906048218622881</v>
      </c>
    </row>
    <row r="431" spans="1:87">
      <c r="A431">
        <f t="shared" ref="A431:F431" si="998">A137</f>
        <v>-7.0027777777777782</v>
      </c>
      <c r="B431">
        <f t="shared" si="998"/>
        <v>111.315</v>
      </c>
      <c r="C431">
        <f t="shared" si="998"/>
        <v>7</v>
      </c>
      <c r="D431">
        <f t="shared" si="998"/>
        <v>2014</v>
      </c>
      <c r="E431">
        <f t="shared" si="998"/>
        <v>3</v>
      </c>
      <c r="F431">
        <f t="shared" si="998"/>
        <v>30</v>
      </c>
      <c r="G431">
        <f t="shared" si="763"/>
        <v>-0.12222152900771403</v>
      </c>
      <c r="H431">
        <f t="shared" ref="H431:J431" si="999">H137</f>
        <v>7</v>
      </c>
      <c r="I431">
        <f t="shared" si="999"/>
        <v>15</v>
      </c>
      <c r="J431">
        <f t="shared" si="999"/>
        <v>7.25</v>
      </c>
      <c r="L431">
        <f t="shared" ref="L431:M431" si="1000">L137</f>
        <v>20</v>
      </c>
      <c r="M431">
        <f t="shared" si="1000"/>
        <v>-13</v>
      </c>
      <c r="N431">
        <f t="shared" si="766"/>
        <v>2456746.510416667</v>
      </c>
      <c r="O431">
        <f t="shared" si="767"/>
        <v>7.945056621748444E-4</v>
      </c>
      <c r="P431">
        <f t="shared" si="768"/>
        <v>2456746.5112111727</v>
      </c>
      <c r="Q431">
        <f t="shared" si="769"/>
        <v>0.14240961563785565</v>
      </c>
      <c r="R431">
        <f t="shared" si="770"/>
        <v>240.6870580664006</v>
      </c>
      <c r="S431">
        <f t="shared" si="771"/>
        <v>52.658668917109026</v>
      </c>
      <c r="T431">
        <f t="shared" si="772"/>
        <v>4.2007816301974668</v>
      </c>
      <c r="U431">
        <f t="shared" si="773"/>
        <v>0.91906715232114944</v>
      </c>
      <c r="V431">
        <f t="shared" si="774"/>
        <v>209.60058119096658</v>
      </c>
      <c r="W431">
        <f t="shared" si="775"/>
        <v>3.6582202558760644</v>
      </c>
      <c r="X431">
        <f t="shared" si="776"/>
        <v>7.3216759572287629</v>
      </c>
      <c r="Y431">
        <f t="shared" si="777"/>
        <v>0.12778735221774942</v>
      </c>
      <c r="Z431">
        <f t="shared" si="778"/>
        <v>84.136873827947966</v>
      </c>
      <c r="AA431">
        <f t="shared" si="779"/>
        <v>1.4684654706327371</v>
      </c>
      <c r="AB431">
        <f t="shared" si="780"/>
        <v>18329.844885918868</v>
      </c>
      <c r="AC431">
        <f t="shared" si="781"/>
        <v>2.5871060822691425</v>
      </c>
      <c r="AD431">
        <f t="shared" si="782"/>
        <v>98.082048697416937</v>
      </c>
      <c r="AE431">
        <f t="shared" si="783"/>
        <v>-423.20873698859208</v>
      </c>
      <c r="AF431">
        <f t="shared" si="784"/>
        <v>-359.12733118491445</v>
      </c>
      <c r="AG431">
        <f t="shared" si="785"/>
        <v>3588.7302438500519</v>
      </c>
      <c r="AH431">
        <f t="shared" si="786"/>
        <v>21236.908216375097</v>
      </c>
      <c r="AI431">
        <f t="shared" si="787"/>
        <v>5.8991411712153052</v>
      </c>
      <c r="AJ431">
        <f t="shared" si="788"/>
        <v>246.58619923761592</v>
      </c>
      <c r="AK431">
        <f t="shared" si="789"/>
        <v>4.303741066675129</v>
      </c>
      <c r="AL431">
        <f t="shared" si="790"/>
        <v>246</v>
      </c>
      <c r="AM431">
        <f t="shared" si="791"/>
        <v>35</v>
      </c>
      <c r="AN431">
        <f t="shared" si="792"/>
        <v>10</v>
      </c>
      <c r="AP431">
        <f t="shared" si="793"/>
        <v>3.2415844516675607</v>
      </c>
      <c r="AQ431">
        <f t="shared" si="794"/>
        <v>5.6576321663053923E-2</v>
      </c>
      <c r="AR431" t="str">
        <f t="shared" si="795"/>
        <v>POSITIF</v>
      </c>
      <c r="AS431">
        <f t="shared" si="796"/>
        <v>3</v>
      </c>
      <c r="AT431">
        <f t="shared" si="797"/>
        <v>14</v>
      </c>
      <c r="AU431">
        <f t="shared" si="798"/>
        <v>29</v>
      </c>
      <c r="AV431">
        <f t="shared" si="799"/>
        <v>0.98412973649743662</v>
      </c>
      <c r="AW431" s="4">
        <f t="shared" si="800"/>
        <v>4.1005405687393193E-2</v>
      </c>
      <c r="AX431">
        <f t="shared" si="801"/>
        <v>1.7176304168664478E-2</v>
      </c>
      <c r="AY431">
        <f t="shared" si="802"/>
        <v>0.26815625736026549</v>
      </c>
      <c r="AZ431" s="4">
        <f t="shared" si="803"/>
        <v>1.1173177390011063E-2</v>
      </c>
      <c r="BA431">
        <f t="shared" si="804"/>
        <v>371343.77455061959</v>
      </c>
      <c r="BB431" t="s">
        <v>191</v>
      </c>
      <c r="BC431">
        <f t="shared" si="805"/>
        <v>1.6702618796143209E-2</v>
      </c>
      <c r="BD431">
        <f t="shared" si="806"/>
        <v>209.6049186221604</v>
      </c>
      <c r="BE431">
        <f t="shared" si="807"/>
        <v>23.437439191148609</v>
      </c>
      <c r="BF431">
        <f t="shared" si="808"/>
        <v>-2.0688394163525113E-3</v>
      </c>
      <c r="BG431">
        <f t="shared" si="809"/>
        <v>23.435370351732256</v>
      </c>
      <c r="BH431" s="19">
        <f t="shared" si="810"/>
        <v>0.14240961563785565</v>
      </c>
      <c r="BI431">
        <f t="shared" si="811"/>
        <v>12.73784996860971</v>
      </c>
      <c r="BJ431">
        <f t="shared" si="812"/>
        <v>20.158849968609712</v>
      </c>
      <c r="BK431">
        <f t="shared" si="813"/>
        <v>53.774889696406717</v>
      </c>
      <c r="BL431">
        <f t="shared" si="814"/>
        <v>0.93854888009907111</v>
      </c>
      <c r="BM431">
        <f t="shared" si="815"/>
        <v>248.60785983273894</v>
      </c>
      <c r="BN431">
        <f t="shared" si="816"/>
        <v>16.573857322182597</v>
      </c>
      <c r="BO431">
        <f t="shared" si="817"/>
        <v>16</v>
      </c>
      <c r="BP431">
        <f t="shared" si="818"/>
        <v>34</v>
      </c>
      <c r="BQ431">
        <f t="shared" si="819"/>
        <v>25</v>
      </c>
      <c r="BR431">
        <f t="shared" si="820"/>
        <v>-18.209992172292907</v>
      </c>
      <c r="BS431" t="str">
        <f t="shared" si="821"/>
        <v>NEGATIF</v>
      </c>
      <c r="BT431">
        <f t="shared" si="757"/>
        <v>-0.31782432016890577</v>
      </c>
      <c r="BU431">
        <f t="shared" si="758"/>
        <v>18</v>
      </c>
      <c r="BV431">
        <f t="shared" si="759"/>
        <v>-2173</v>
      </c>
      <c r="BW431">
        <f t="shared" si="760"/>
        <v>24</v>
      </c>
      <c r="BX431" t="str">
        <f t="shared" si="761"/>
        <v>NEGATIF</v>
      </c>
      <c r="BY431">
        <f t="shared" si="822"/>
        <v>72.49210483981976</v>
      </c>
      <c r="BZ431">
        <f t="shared" si="823"/>
        <v>252.49210483981977</v>
      </c>
      <c r="CA431">
        <f t="shared" si="824"/>
        <v>36.532184444510314</v>
      </c>
      <c r="CB431" t="str">
        <f t="shared" si="825"/>
        <v>POSITIF</v>
      </c>
      <c r="CC431">
        <f t="shared" si="826"/>
        <v>36</v>
      </c>
      <c r="CD431">
        <f t="shared" si="827"/>
        <v>31</v>
      </c>
      <c r="CE431">
        <f t="shared" si="828"/>
        <v>55</v>
      </c>
      <c r="CG431">
        <f t="shared" si="829"/>
        <v>4.3390257004178538</v>
      </c>
      <c r="CH431">
        <f t="shared" si="830"/>
        <v>0.40902437406198949</v>
      </c>
      <c r="CI431">
        <f t="shared" si="831"/>
        <v>0.40906048212149987</v>
      </c>
    </row>
    <row r="432" spans="1:87">
      <c r="A432">
        <f t="shared" ref="A432:F432" si="1001">A138</f>
        <v>-7.0027777777777782</v>
      </c>
      <c r="B432">
        <f t="shared" si="1001"/>
        <v>111.315</v>
      </c>
      <c r="C432">
        <f t="shared" si="1001"/>
        <v>7</v>
      </c>
      <c r="D432">
        <f t="shared" si="1001"/>
        <v>2014</v>
      </c>
      <c r="E432">
        <f t="shared" si="1001"/>
        <v>3</v>
      </c>
      <c r="F432">
        <f t="shared" si="1001"/>
        <v>30</v>
      </c>
      <c r="G432">
        <f t="shared" si="763"/>
        <v>-0.12222152900771403</v>
      </c>
      <c r="H432">
        <f t="shared" ref="H432:J432" si="1002">H138</f>
        <v>7</v>
      </c>
      <c r="I432">
        <f t="shared" si="1002"/>
        <v>30</v>
      </c>
      <c r="J432">
        <f t="shared" si="1002"/>
        <v>7.5</v>
      </c>
      <c r="L432">
        <f t="shared" ref="L432:M432" si="1003">L138</f>
        <v>20</v>
      </c>
      <c r="M432">
        <f t="shared" si="1003"/>
        <v>-13</v>
      </c>
      <c r="N432">
        <f t="shared" si="766"/>
        <v>2456746.5208333335</v>
      </c>
      <c r="O432">
        <f t="shared" si="767"/>
        <v>7.945056621748444E-4</v>
      </c>
      <c r="P432">
        <f t="shared" si="768"/>
        <v>2456746.5216278392</v>
      </c>
      <c r="Q432">
        <f t="shared" si="769"/>
        <v>0.14240990083064173</v>
      </c>
      <c r="R432">
        <f t="shared" si="770"/>
        <v>240.6870580664006</v>
      </c>
      <c r="S432">
        <f t="shared" si="771"/>
        <v>52.794762586374418</v>
      </c>
      <c r="T432">
        <f t="shared" si="772"/>
        <v>4.2007816301974668</v>
      </c>
      <c r="U432">
        <f t="shared" si="773"/>
        <v>0.92144243494095079</v>
      </c>
      <c r="V432">
        <f t="shared" si="774"/>
        <v>209.60002958762095</v>
      </c>
      <c r="W432">
        <f t="shared" si="775"/>
        <v>3.6582106285815184</v>
      </c>
      <c r="X432">
        <f t="shared" si="776"/>
        <v>7.3319431168411029</v>
      </c>
      <c r="Y432">
        <f t="shared" si="777"/>
        <v>0.12796654795781257</v>
      </c>
      <c r="Z432">
        <f t="shared" si="778"/>
        <v>84.147140497313558</v>
      </c>
      <c r="AA432">
        <f t="shared" si="779"/>
        <v>1.4686446578163803</v>
      </c>
      <c r="AB432">
        <f t="shared" si="780"/>
        <v>18362.412802134811</v>
      </c>
      <c r="AC432">
        <f t="shared" si="781"/>
        <v>1.3038722224110328</v>
      </c>
      <c r="AD432">
        <f t="shared" si="782"/>
        <v>49.440144779489401</v>
      </c>
      <c r="AE432">
        <f t="shared" si="783"/>
        <v>-417.88035280492056</v>
      </c>
      <c r="AF432">
        <f t="shared" si="784"/>
        <v>-360.21386703689484</v>
      </c>
      <c r="AG432">
        <f t="shared" si="785"/>
        <v>3580.8793651354372</v>
      </c>
      <c r="AH432">
        <f t="shared" si="786"/>
        <v>21215.941964430334</v>
      </c>
      <c r="AI432">
        <f t="shared" si="787"/>
        <v>5.8933172123417599</v>
      </c>
      <c r="AJ432">
        <f t="shared" si="788"/>
        <v>246.58037527874237</v>
      </c>
      <c r="AK432">
        <f t="shared" si="789"/>
        <v>4.3036394194172845</v>
      </c>
      <c r="AL432">
        <f t="shared" si="790"/>
        <v>246</v>
      </c>
      <c r="AM432">
        <f t="shared" si="791"/>
        <v>34</v>
      </c>
      <c r="AN432">
        <f t="shared" si="792"/>
        <v>49</v>
      </c>
      <c r="AP432">
        <f t="shared" si="793"/>
        <v>3.2550990438336238</v>
      </c>
      <c r="AQ432">
        <f t="shared" si="794"/>
        <v>5.6812195793415961E-2</v>
      </c>
      <c r="AR432" t="str">
        <f t="shared" si="795"/>
        <v>POSITIF</v>
      </c>
      <c r="AS432">
        <f t="shared" si="796"/>
        <v>3</v>
      </c>
      <c r="AT432">
        <f t="shared" si="797"/>
        <v>15</v>
      </c>
      <c r="AU432">
        <f t="shared" si="798"/>
        <v>18</v>
      </c>
      <c r="AV432">
        <f t="shared" si="799"/>
        <v>0.98404180019071874</v>
      </c>
      <c r="AW432" s="4">
        <f t="shared" si="800"/>
        <v>4.1001741674613283E-2</v>
      </c>
      <c r="AX432">
        <f t="shared" si="801"/>
        <v>1.7174769390580207E-2</v>
      </c>
      <c r="AY432">
        <f t="shared" si="802"/>
        <v>0.26813229860416338</v>
      </c>
      <c r="AZ432" s="4">
        <f t="shared" si="803"/>
        <v>1.1172179108506807E-2</v>
      </c>
      <c r="BA432">
        <f t="shared" si="804"/>
        <v>371376.95544681553</v>
      </c>
      <c r="BB432" t="s">
        <v>191</v>
      </c>
      <c r="BC432">
        <f t="shared" si="805"/>
        <v>1.6702618784165114E-2</v>
      </c>
      <c r="BD432">
        <f t="shared" si="806"/>
        <v>209.60436702045175</v>
      </c>
      <c r="BE432">
        <f t="shared" si="807"/>
        <v>23.437439187439914</v>
      </c>
      <c r="BF432">
        <f t="shared" si="808"/>
        <v>-2.0688659240994164E-3</v>
      </c>
      <c r="BG432">
        <f t="shared" si="809"/>
        <v>23.435370321515816</v>
      </c>
      <c r="BH432" s="19">
        <f t="shared" si="810"/>
        <v>0.14240990083064173</v>
      </c>
      <c r="BI432">
        <f t="shared" si="811"/>
        <v>12.988534431982165</v>
      </c>
      <c r="BJ432">
        <f t="shared" si="812"/>
        <v>20.409534431982166</v>
      </c>
      <c r="BK432">
        <f t="shared" si="813"/>
        <v>57.540435261475849</v>
      </c>
      <c r="BL432">
        <f t="shared" si="814"/>
        <v>1.0042700483433979</v>
      </c>
      <c r="BM432">
        <f t="shared" si="815"/>
        <v>248.60258121825666</v>
      </c>
      <c r="BN432">
        <f t="shared" si="816"/>
        <v>16.573505414550443</v>
      </c>
      <c r="BO432">
        <f t="shared" si="817"/>
        <v>16</v>
      </c>
      <c r="BP432">
        <f t="shared" si="818"/>
        <v>34</v>
      </c>
      <c r="BQ432">
        <f t="shared" si="819"/>
        <v>24</v>
      </c>
      <c r="BR432">
        <f t="shared" si="820"/>
        <v>-18.195698474254115</v>
      </c>
      <c r="BS432" t="str">
        <f t="shared" si="821"/>
        <v>NEGATIF</v>
      </c>
      <c r="BT432">
        <f t="shared" si="757"/>
        <v>-0.31757484807584296</v>
      </c>
      <c r="BU432">
        <f t="shared" si="758"/>
        <v>18</v>
      </c>
      <c r="BV432">
        <f t="shared" si="759"/>
        <v>-2172</v>
      </c>
      <c r="BW432">
        <f t="shared" si="760"/>
        <v>15</v>
      </c>
      <c r="BX432" t="str">
        <f t="shared" si="761"/>
        <v>NEGATIF</v>
      </c>
      <c r="BY432">
        <f t="shared" si="822"/>
        <v>72.823311161060019</v>
      </c>
      <c r="BZ432">
        <f t="shared" si="823"/>
        <v>252.82331116106002</v>
      </c>
      <c r="CA432">
        <f t="shared" si="824"/>
        <v>32.965472886342127</v>
      </c>
      <c r="CB432" t="str">
        <f t="shared" si="825"/>
        <v>POSITIF</v>
      </c>
      <c r="CC432">
        <f t="shared" si="826"/>
        <v>32</v>
      </c>
      <c r="CD432">
        <f t="shared" si="827"/>
        <v>57</v>
      </c>
      <c r="CE432">
        <f t="shared" si="828"/>
        <v>55</v>
      </c>
      <c r="CG432">
        <f t="shared" si="829"/>
        <v>4.3389335712151942</v>
      </c>
      <c r="CH432">
        <f t="shared" si="830"/>
        <v>0.40902437353461307</v>
      </c>
      <c r="CI432">
        <f t="shared" si="831"/>
        <v>0.40906048205677092</v>
      </c>
    </row>
    <row r="433" spans="1:87">
      <c r="A433">
        <f t="shared" ref="A433:F433" si="1004">A139</f>
        <v>-7.0027777777777782</v>
      </c>
      <c r="B433">
        <f t="shared" si="1004"/>
        <v>111.315</v>
      </c>
      <c r="C433">
        <f t="shared" si="1004"/>
        <v>7</v>
      </c>
      <c r="D433">
        <f t="shared" si="1004"/>
        <v>2014</v>
      </c>
      <c r="E433">
        <f t="shared" si="1004"/>
        <v>3</v>
      </c>
      <c r="F433">
        <f t="shared" si="1004"/>
        <v>30</v>
      </c>
      <c r="G433">
        <f t="shared" si="763"/>
        <v>-0.12222152900771403</v>
      </c>
      <c r="H433">
        <f t="shared" ref="H433:J433" si="1005">H139</f>
        <v>7</v>
      </c>
      <c r="I433">
        <f t="shared" si="1005"/>
        <v>45</v>
      </c>
      <c r="J433">
        <f t="shared" si="1005"/>
        <v>7.75</v>
      </c>
      <c r="L433">
        <f t="shared" ref="L433:M433" si="1006">L139</f>
        <v>20</v>
      </c>
      <c r="M433">
        <f t="shared" si="1006"/>
        <v>-13</v>
      </c>
      <c r="N433">
        <f t="shared" si="766"/>
        <v>2456746.53125</v>
      </c>
      <c r="O433">
        <f t="shared" si="767"/>
        <v>7.945056621748444E-4</v>
      </c>
      <c r="P433">
        <f t="shared" si="768"/>
        <v>2456746.5320445057</v>
      </c>
      <c r="Q433">
        <f t="shared" si="769"/>
        <v>0.14241018602342781</v>
      </c>
      <c r="R433">
        <f t="shared" si="770"/>
        <v>240.6870580664006</v>
      </c>
      <c r="S433">
        <f t="shared" si="771"/>
        <v>52.93085625563981</v>
      </c>
      <c r="T433">
        <f t="shared" si="772"/>
        <v>4.2007816301974668</v>
      </c>
      <c r="U433">
        <f t="shared" si="773"/>
        <v>0.92381771756075204</v>
      </c>
      <c r="V433">
        <f t="shared" si="774"/>
        <v>209.59947798427527</v>
      </c>
      <c r="W433">
        <f t="shared" si="775"/>
        <v>3.658201001286971</v>
      </c>
      <c r="X433">
        <f t="shared" si="776"/>
        <v>7.3422102764534429</v>
      </c>
      <c r="Y433">
        <f t="shared" si="777"/>
        <v>0.12814574369787568</v>
      </c>
      <c r="Z433">
        <f t="shared" si="778"/>
        <v>84.15740716667915</v>
      </c>
      <c r="AA433">
        <f t="shared" si="779"/>
        <v>1.4688238450000235</v>
      </c>
      <c r="AB433">
        <f t="shared" si="780"/>
        <v>18394.87898139059</v>
      </c>
      <c r="AC433">
        <f t="shared" si="781"/>
        <v>2.0500916635225831E-2</v>
      </c>
      <c r="AD433">
        <f t="shared" si="782"/>
        <v>0.77739474835242384</v>
      </c>
      <c r="AE433">
        <f t="shared" si="783"/>
        <v>-412.50792253854934</v>
      </c>
      <c r="AF433">
        <f t="shared" si="784"/>
        <v>-361.30051098194497</v>
      </c>
      <c r="AG433">
        <f t="shared" si="785"/>
        <v>3573.0022400474336</v>
      </c>
      <c r="AH433">
        <f t="shared" si="786"/>
        <v>21194.870683582514</v>
      </c>
      <c r="AI433">
        <f t="shared" si="787"/>
        <v>5.8874640787729202</v>
      </c>
      <c r="AJ433">
        <f t="shared" si="788"/>
        <v>246.57452214517352</v>
      </c>
      <c r="AK433">
        <f t="shared" si="789"/>
        <v>4.3035372629649498</v>
      </c>
      <c r="AL433">
        <f t="shared" si="790"/>
        <v>246</v>
      </c>
      <c r="AM433">
        <f t="shared" si="791"/>
        <v>34</v>
      </c>
      <c r="AN433">
        <f t="shared" si="792"/>
        <v>28</v>
      </c>
      <c r="AP433">
        <f t="shared" si="793"/>
        <v>3.2520815497516389</v>
      </c>
      <c r="AQ433">
        <f t="shared" si="794"/>
        <v>5.6759530586525879E-2</v>
      </c>
      <c r="AR433" t="str">
        <f t="shared" si="795"/>
        <v>POSITIF</v>
      </c>
      <c r="AS433">
        <f t="shared" si="796"/>
        <v>3</v>
      </c>
      <c r="AT433">
        <f t="shared" si="797"/>
        <v>15</v>
      </c>
      <c r="AU433">
        <f t="shared" si="798"/>
        <v>7</v>
      </c>
      <c r="AV433">
        <f t="shared" si="799"/>
        <v>0.98395366541430562</v>
      </c>
      <c r="AW433" s="4">
        <f t="shared" si="800"/>
        <v>4.0998069392262734E-2</v>
      </c>
      <c r="AX433">
        <f t="shared" si="801"/>
        <v>1.7173231148546287E-2</v>
      </c>
      <c r="AY433">
        <f t="shared" si="802"/>
        <v>0.26810828577325646</v>
      </c>
      <c r="AZ433" s="4">
        <f t="shared" si="803"/>
        <v>1.1171178573885686E-2</v>
      </c>
      <c r="BA433">
        <f t="shared" si="804"/>
        <v>371410.21718249674</v>
      </c>
      <c r="BB433" t="s">
        <v>191</v>
      </c>
      <c r="BC433">
        <f t="shared" si="805"/>
        <v>1.6702618772187018E-2</v>
      </c>
      <c r="BD433">
        <f t="shared" si="806"/>
        <v>209.6038154187431</v>
      </c>
      <c r="BE433">
        <f t="shared" si="807"/>
        <v>23.437439183731218</v>
      </c>
      <c r="BF433">
        <f t="shared" si="808"/>
        <v>-2.0688924513149833E-3</v>
      </c>
      <c r="BG433">
        <f t="shared" si="809"/>
        <v>23.435370291279902</v>
      </c>
      <c r="BH433" s="19">
        <f t="shared" si="810"/>
        <v>0.14241018602342781</v>
      </c>
      <c r="BI433">
        <f t="shared" si="811"/>
        <v>13.23921889537014</v>
      </c>
      <c r="BJ433">
        <f t="shared" si="812"/>
        <v>20.660218895370139</v>
      </c>
      <c r="BK433">
        <f t="shared" si="813"/>
        <v>61.306007239891969</v>
      </c>
      <c r="BL433">
        <f t="shared" si="814"/>
        <v>1.0699916775875959</v>
      </c>
      <c r="BM433">
        <f t="shared" si="815"/>
        <v>248.59727619066012</v>
      </c>
      <c r="BN433">
        <f t="shared" si="816"/>
        <v>16.573151746044008</v>
      </c>
      <c r="BO433">
        <f t="shared" si="817"/>
        <v>16</v>
      </c>
      <c r="BP433">
        <f t="shared" si="818"/>
        <v>34</v>
      </c>
      <c r="BQ433">
        <f t="shared" si="819"/>
        <v>23</v>
      </c>
      <c r="BR433">
        <f t="shared" si="820"/>
        <v>-18.197701368565866</v>
      </c>
      <c r="BS433" t="str">
        <f t="shared" si="821"/>
        <v>NEGATIF</v>
      </c>
      <c r="BT433">
        <f t="shared" si="757"/>
        <v>-0.3176098051761525</v>
      </c>
      <c r="BU433">
        <f t="shared" si="758"/>
        <v>18</v>
      </c>
      <c r="BV433">
        <f t="shared" si="759"/>
        <v>-2172</v>
      </c>
      <c r="BW433">
        <f t="shared" si="760"/>
        <v>8</v>
      </c>
      <c r="BX433" t="str">
        <f t="shared" si="761"/>
        <v>NEGATIF</v>
      </c>
      <c r="BY433">
        <f t="shared" si="822"/>
        <v>73.026035510325187</v>
      </c>
      <c r="BZ433">
        <f t="shared" si="823"/>
        <v>253.02603551032519</v>
      </c>
      <c r="CA433">
        <f t="shared" si="824"/>
        <v>29.392483565111473</v>
      </c>
      <c r="CB433" t="str">
        <f t="shared" si="825"/>
        <v>POSITIF</v>
      </c>
      <c r="CC433">
        <f t="shared" si="826"/>
        <v>29</v>
      </c>
      <c r="CD433">
        <f t="shared" si="827"/>
        <v>23</v>
      </c>
      <c r="CE433">
        <f t="shared" si="828"/>
        <v>32</v>
      </c>
      <c r="CG433">
        <f t="shared" si="829"/>
        <v>4.3388409810167259</v>
      </c>
      <c r="CH433">
        <f t="shared" si="830"/>
        <v>0.40902437300689687</v>
      </c>
      <c r="CI433">
        <f t="shared" si="831"/>
        <v>0.40906048199204198</v>
      </c>
    </row>
    <row r="434" spans="1:87">
      <c r="A434">
        <f t="shared" ref="A434:F434" si="1007">A140</f>
        <v>-7.0027777777777782</v>
      </c>
      <c r="B434">
        <f t="shared" si="1007"/>
        <v>111.315</v>
      </c>
      <c r="C434">
        <f t="shared" si="1007"/>
        <v>7</v>
      </c>
      <c r="D434">
        <f t="shared" si="1007"/>
        <v>2014</v>
      </c>
      <c r="E434">
        <f t="shared" si="1007"/>
        <v>3</v>
      </c>
      <c r="F434">
        <f t="shared" si="1007"/>
        <v>30</v>
      </c>
      <c r="G434">
        <f t="shared" si="763"/>
        <v>-0.12222152900771403</v>
      </c>
      <c r="H434">
        <f t="shared" ref="H434:J434" si="1008">H140</f>
        <v>8</v>
      </c>
      <c r="I434">
        <f t="shared" si="1008"/>
        <v>0</v>
      </c>
      <c r="J434">
        <f t="shared" si="1008"/>
        <v>8</v>
      </c>
      <c r="L434">
        <f t="shared" ref="L434:M434" si="1009">L140</f>
        <v>20</v>
      </c>
      <c r="M434">
        <f t="shared" si="1009"/>
        <v>-13</v>
      </c>
      <c r="N434">
        <f t="shared" si="766"/>
        <v>2456746.541666667</v>
      </c>
      <c r="O434">
        <f t="shared" si="767"/>
        <v>7.945056621748444E-4</v>
      </c>
      <c r="P434">
        <f t="shared" si="768"/>
        <v>2456746.5424611727</v>
      </c>
      <c r="Q434">
        <f t="shared" si="769"/>
        <v>0.14241047121622663</v>
      </c>
      <c r="R434">
        <f t="shared" si="770"/>
        <v>240.6870580664006</v>
      </c>
      <c r="S434">
        <f t="shared" si="771"/>
        <v>53.066949930973351</v>
      </c>
      <c r="T434">
        <f t="shared" si="772"/>
        <v>4.2007816301974668</v>
      </c>
      <c r="U434">
        <f t="shared" si="773"/>
        <v>0.92619300028646256</v>
      </c>
      <c r="V434">
        <f t="shared" si="774"/>
        <v>209.59892638090497</v>
      </c>
      <c r="W434">
        <f t="shared" si="775"/>
        <v>3.6581913739919942</v>
      </c>
      <c r="X434">
        <f t="shared" si="776"/>
        <v>7.3524774365241683</v>
      </c>
      <c r="Y434">
        <f t="shared" si="777"/>
        <v>0.12832493944593912</v>
      </c>
      <c r="Z434">
        <f t="shared" si="778"/>
        <v>84.167673836503127</v>
      </c>
      <c r="AA434">
        <f t="shared" si="779"/>
        <v>1.4690030321916669</v>
      </c>
      <c r="AB434">
        <f t="shared" si="780"/>
        <v>18427.24324195394</v>
      </c>
      <c r="AC434">
        <f t="shared" si="781"/>
        <v>-1.2628726075120791</v>
      </c>
      <c r="AD434">
        <f t="shared" si="782"/>
        <v>-47.885685238491121</v>
      </c>
      <c r="AE434">
        <f t="shared" si="783"/>
        <v>-407.09201222005839</v>
      </c>
      <c r="AF434">
        <f t="shared" si="784"/>
        <v>-362.38723480226548</v>
      </c>
      <c r="AG434">
        <f t="shared" si="785"/>
        <v>3565.0989267293708</v>
      </c>
      <c r="AH434">
        <f t="shared" si="786"/>
        <v>21173.714363814979</v>
      </c>
      <c r="AI434">
        <f t="shared" si="787"/>
        <v>5.8815873232819387</v>
      </c>
      <c r="AJ434">
        <f t="shared" si="788"/>
        <v>246.56864538968253</v>
      </c>
      <c r="AK434">
        <f t="shared" si="789"/>
        <v>4.3034346942322967</v>
      </c>
      <c r="AL434">
        <f t="shared" si="790"/>
        <v>246</v>
      </c>
      <c r="AM434">
        <f t="shared" si="791"/>
        <v>34</v>
      </c>
      <c r="AN434">
        <f t="shared" si="792"/>
        <v>7</v>
      </c>
      <c r="AP434">
        <f t="shared" si="793"/>
        <v>3.2400350712022661</v>
      </c>
      <c r="AQ434">
        <f t="shared" si="794"/>
        <v>5.6549279872568456E-2</v>
      </c>
      <c r="AR434" t="str">
        <f t="shared" si="795"/>
        <v>POSITIF</v>
      </c>
      <c r="AS434">
        <f t="shared" si="796"/>
        <v>3</v>
      </c>
      <c r="AT434">
        <f t="shared" si="797"/>
        <v>14</v>
      </c>
      <c r="AU434">
        <f t="shared" si="798"/>
        <v>24</v>
      </c>
      <c r="AV434">
        <f t="shared" si="799"/>
        <v>0.98386533285213329</v>
      </c>
      <c r="AW434" s="4">
        <f t="shared" si="800"/>
        <v>4.0994388868838889E-2</v>
      </c>
      <c r="AX434">
        <f t="shared" si="801"/>
        <v>1.7171689454499657E-2</v>
      </c>
      <c r="AY434">
        <f t="shared" si="802"/>
        <v>0.2680842190538833</v>
      </c>
      <c r="AZ434" s="4">
        <f t="shared" si="803"/>
        <v>1.1170175793911804E-2</v>
      </c>
      <c r="BA434">
        <f t="shared" si="804"/>
        <v>371443.55954133463</v>
      </c>
      <c r="BB434" t="s">
        <v>191</v>
      </c>
      <c r="BC434">
        <f t="shared" si="805"/>
        <v>1.6702618760208919E-2</v>
      </c>
      <c r="BD434">
        <f t="shared" si="806"/>
        <v>209.60326381700978</v>
      </c>
      <c r="BE434">
        <f t="shared" si="807"/>
        <v>23.437439180022523</v>
      </c>
      <c r="BF434">
        <f t="shared" si="808"/>
        <v>-2.0689189979985491E-3</v>
      </c>
      <c r="BG434">
        <f t="shared" si="809"/>
        <v>23.435370261024524</v>
      </c>
      <c r="BH434" s="19">
        <f t="shared" si="810"/>
        <v>0.14241047121622663</v>
      </c>
      <c r="BI434">
        <f t="shared" si="811"/>
        <v>13.489903369949509</v>
      </c>
      <c r="BJ434">
        <f t="shared" si="812"/>
        <v>20.910903369949509</v>
      </c>
      <c r="BK434">
        <f t="shared" si="813"/>
        <v>65.0716007660927</v>
      </c>
      <c r="BL434">
        <f t="shared" si="814"/>
        <v>1.1357136829115821</v>
      </c>
      <c r="BM434">
        <f t="shared" si="815"/>
        <v>248.59194978314991</v>
      </c>
      <c r="BN434">
        <f t="shared" si="816"/>
        <v>16.572796652209995</v>
      </c>
      <c r="BO434">
        <f t="shared" si="817"/>
        <v>16</v>
      </c>
      <c r="BP434">
        <f t="shared" si="818"/>
        <v>34</v>
      </c>
      <c r="BQ434">
        <f t="shared" si="819"/>
        <v>22</v>
      </c>
      <c r="BR434">
        <f t="shared" si="820"/>
        <v>-18.208603049990561</v>
      </c>
      <c r="BS434" t="str">
        <f t="shared" si="821"/>
        <v>NEGATIF</v>
      </c>
      <c r="BT434">
        <f t="shared" si="757"/>
        <v>-0.31780007541101696</v>
      </c>
      <c r="BU434">
        <f t="shared" si="758"/>
        <v>18</v>
      </c>
      <c r="BV434">
        <f t="shared" si="759"/>
        <v>-2173</v>
      </c>
      <c r="BW434">
        <f t="shared" si="760"/>
        <v>29</v>
      </c>
      <c r="BX434" t="str">
        <f t="shared" si="761"/>
        <v>NEGATIF</v>
      </c>
      <c r="BY434">
        <f t="shared" si="822"/>
        <v>73.123617283680659</v>
      </c>
      <c r="BZ434">
        <f t="shared" si="823"/>
        <v>253.12361728368066</v>
      </c>
      <c r="CA434">
        <f t="shared" si="824"/>
        <v>25.816430669909192</v>
      </c>
      <c r="CB434" t="str">
        <f t="shared" si="825"/>
        <v>POSITIF</v>
      </c>
      <c r="CC434">
        <f t="shared" si="826"/>
        <v>25</v>
      </c>
      <c r="CD434">
        <f t="shared" si="827"/>
        <v>48</v>
      </c>
      <c r="CE434">
        <f t="shared" si="828"/>
        <v>59</v>
      </c>
      <c r="CG434">
        <f t="shared" si="829"/>
        <v>4.3387480176683697</v>
      </c>
      <c r="CH434">
        <f t="shared" si="830"/>
        <v>0.40902437247884088</v>
      </c>
      <c r="CI434">
        <f t="shared" si="831"/>
        <v>0.40906048192731304</v>
      </c>
    </row>
    <row r="435" spans="1:87">
      <c r="A435">
        <f t="shared" ref="A435:F435" si="1010">A141</f>
        <v>-7.0027777777777782</v>
      </c>
      <c r="B435">
        <f t="shared" si="1010"/>
        <v>111.315</v>
      </c>
      <c r="C435">
        <f t="shared" si="1010"/>
        <v>7</v>
      </c>
      <c r="D435">
        <f t="shared" si="1010"/>
        <v>2014</v>
      </c>
      <c r="E435">
        <f t="shared" si="1010"/>
        <v>3</v>
      </c>
      <c r="F435">
        <f t="shared" si="1010"/>
        <v>30</v>
      </c>
      <c r="G435">
        <f t="shared" si="763"/>
        <v>-0.12222152900771403</v>
      </c>
      <c r="H435">
        <f t="shared" ref="H435:J435" si="1011">H141</f>
        <v>8</v>
      </c>
      <c r="I435">
        <f t="shared" si="1011"/>
        <v>15</v>
      </c>
      <c r="J435">
        <f t="shared" si="1011"/>
        <v>8.25</v>
      </c>
      <c r="L435">
        <f t="shared" ref="L435:M435" si="1012">L141</f>
        <v>20</v>
      </c>
      <c r="M435">
        <f t="shared" si="1012"/>
        <v>-13</v>
      </c>
      <c r="N435">
        <f t="shared" si="766"/>
        <v>2456746.5520833335</v>
      </c>
      <c r="O435">
        <f t="shared" si="767"/>
        <v>7.945056621748444E-4</v>
      </c>
      <c r="P435">
        <f t="shared" si="768"/>
        <v>2456746.5528778392</v>
      </c>
      <c r="Q435">
        <f t="shared" si="769"/>
        <v>0.14241075640901271</v>
      </c>
      <c r="R435">
        <f t="shared" si="770"/>
        <v>240.6870580664006</v>
      </c>
      <c r="S435">
        <f t="shared" si="771"/>
        <v>53.203043600238743</v>
      </c>
      <c r="T435">
        <f t="shared" si="772"/>
        <v>4.2007816301974668</v>
      </c>
      <c r="U435">
        <f t="shared" si="773"/>
        <v>0.92856828290626392</v>
      </c>
      <c r="V435">
        <f t="shared" si="774"/>
        <v>209.59837477755934</v>
      </c>
      <c r="W435">
        <f t="shared" si="775"/>
        <v>3.6581817466974478</v>
      </c>
      <c r="X435">
        <f t="shared" si="776"/>
        <v>7.3627445961365083</v>
      </c>
      <c r="Y435">
        <f t="shared" si="777"/>
        <v>0.12850413518600223</v>
      </c>
      <c r="Z435">
        <f t="shared" si="778"/>
        <v>84.177940505869628</v>
      </c>
      <c r="AA435">
        <f t="shared" si="779"/>
        <v>1.4691822193753261</v>
      </c>
      <c r="AB435">
        <f t="shared" si="780"/>
        <v>18459.505398340731</v>
      </c>
      <c r="AC435">
        <f t="shared" si="781"/>
        <v>-2.5461129503621862</v>
      </c>
      <c r="AD435">
        <f t="shared" si="782"/>
        <v>-96.528572367062495</v>
      </c>
      <c r="AE435">
        <f t="shared" si="783"/>
        <v>-401.63319318888034</v>
      </c>
      <c r="AF435">
        <f t="shared" si="784"/>
        <v>-363.47401013259031</v>
      </c>
      <c r="AG435">
        <f t="shared" si="785"/>
        <v>3557.1694845777142</v>
      </c>
      <c r="AH435">
        <f t="shared" si="786"/>
        <v>21152.492994279542</v>
      </c>
      <c r="AI435">
        <f t="shared" si="787"/>
        <v>5.8756924984109844</v>
      </c>
      <c r="AJ435">
        <f t="shared" si="788"/>
        <v>246.56275056481158</v>
      </c>
      <c r="AK435">
        <f t="shared" si="789"/>
        <v>4.3033318101294702</v>
      </c>
      <c r="AL435">
        <f t="shared" si="790"/>
        <v>246</v>
      </c>
      <c r="AM435">
        <f t="shared" si="791"/>
        <v>33</v>
      </c>
      <c r="AN435">
        <f t="shared" si="792"/>
        <v>45</v>
      </c>
      <c r="AP435">
        <f t="shared" si="793"/>
        <v>3.2535443288400896</v>
      </c>
      <c r="AQ435">
        <f t="shared" si="794"/>
        <v>5.6785060897848669E-2</v>
      </c>
      <c r="AR435" t="str">
        <f t="shared" si="795"/>
        <v>POSITIF</v>
      </c>
      <c r="AS435">
        <f t="shared" si="796"/>
        <v>3</v>
      </c>
      <c r="AT435">
        <f t="shared" si="797"/>
        <v>15</v>
      </c>
      <c r="AU435">
        <f t="shared" si="798"/>
        <v>12</v>
      </c>
      <c r="AV435">
        <f t="shared" si="799"/>
        <v>0.98377680320086525</v>
      </c>
      <c r="AW435" s="4">
        <f t="shared" si="800"/>
        <v>4.0990700133369383E-2</v>
      </c>
      <c r="AX435">
        <f t="shared" si="801"/>
        <v>1.7170144320599389E-2</v>
      </c>
      <c r="AY435">
        <f t="shared" si="802"/>
        <v>0.26806009863584995</v>
      </c>
      <c r="AZ435" s="4">
        <f t="shared" si="803"/>
        <v>1.1169170776493749E-2</v>
      </c>
      <c r="BA435">
        <f t="shared" si="804"/>
        <v>371476.9823021224</v>
      </c>
      <c r="BB435" t="s">
        <v>191</v>
      </c>
      <c r="BC435">
        <f t="shared" si="805"/>
        <v>1.6702618748230823E-2</v>
      </c>
      <c r="BD435">
        <f t="shared" si="806"/>
        <v>209.60271221530112</v>
      </c>
      <c r="BE435">
        <f t="shared" si="807"/>
        <v>23.437439176313827</v>
      </c>
      <c r="BF435">
        <f t="shared" si="808"/>
        <v>-2.0689455641458927E-3</v>
      </c>
      <c r="BG435">
        <f t="shared" si="809"/>
        <v>23.43537023074968</v>
      </c>
      <c r="BH435" s="19">
        <f t="shared" si="810"/>
        <v>0.14241075640901271</v>
      </c>
      <c r="BI435">
        <f t="shared" si="811"/>
        <v>13.740587833337486</v>
      </c>
      <c r="BJ435">
        <f t="shared" si="812"/>
        <v>21.161587833337485</v>
      </c>
      <c r="BK435">
        <f t="shared" si="813"/>
        <v>68.837210471456473</v>
      </c>
      <c r="BL435">
        <f t="shared" si="814"/>
        <v>1.2014359706152336</v>
      </c>
      <c r="BM435">
        <f t="shared" si="815"/>
        <v>248.58660702860578</v>
      </c>
      <c r="BN435">
        <f t="shared" si="816"/>
        <v>16.572440468573721</v>
      </c>
      <c r="BO435">
        <f t="shared" si="817"/>
        <v>16</v>
      </c>
      <c r="BP435">
        <f t="shared" si="818"/>
        <v>34</v>
      </c>
      <c r="BQ435">
        <f t="shared" si="819"/>
        <v>20</v>
      </c>
      <c r="BR435">
        <f t="shared" si="820"/>
        <v>-18.194302418166515</v>
      </c>
      <c r="BS435" t="str">
        <f t="shared" si="821"/>
        <v>NEGATIF</v>
      </c>
      <c r="BT435">
        <f t="shared" si="757"/>
        <v>-0.31755048230057187</v>
      </c>
      <c r="BU435">
        <f t="shared" si="758"/>
        <v>18</v>
      </c>
      <c r="BV435">
        <f t="shared" si="759"/>
        <v>-2172</v>
      </c>
      <c r="BW435">
        <f t="shared" si="760"/>
        <v>20</v>
      </c>
      <c r="BX435" t="str">
        <f t="shared" si="761"/>
        <v>NEGATIF</v>
      </c>
      <c r="BY435">
        <f t="shared" si="822"/>
        <v>73.163365901566237</v>
      </c>
      <c r="BZ435">
        <f t="shared" si="823"/>
        <v>253.16336590156624</v>
      </c>
      <c r="CA435">
        <f t="shared" si="824"/>
        <v>22.239454914778637</v>
      </c>
      <c r="CB435" t="str">
        <f t="shared" si="825"/>
        <v>POSITIF</v>
      </c>
      <c r="CC435">
        <f t="shared" si="826"/>
        <v>22</v>
      </c>
      <c r="CD435">
        <f t="shared" si="827"/>
        <v>14</v>
      </c>
      <c r="CE435">
        <f t="shared" si="828"/>
        <v>22</v>
      </c>
      <c r="CG435">
        <f t="shared" si="829"/>
        <v>4.3386547690104491</v>
      </c>
      <c r="CH435">
        <f t="shared" si="830"/>
        <v>0.40902437195044516</v>
      </c>
      <c r="CI435">
        <f t="shared" si="831"/>
        <v>0.40906048186258409</v>
      </c>
    </row>
    <row r="436" spans="1:87">
      <c r="A436">
        <f t="shared" ref="A436:F436" si="1013">A142</f>
        <v>-7.0027777777777782</v>
      </c>
      <c r="B436">
        <f t="shared" si="1013"/>
        <v>111.315</v>
      </c>
      <c r="C436">
        <f t="shared" si="1013"/>
        <v>7</v>
      </c>
      <c r="D436">
        <f t="shared" si="1013"/>
        <v>2014</v>
      </c>
      <c r="E436">
        <f t="shared" si="1013"/>
        <v>3</v>
      </c>
      <c r="F436">
        <f t="shared" si="1013"/>
        <v>30</v>
      </c>
      <c r="G436">
        <f t="shared" si="763"/>
        <v>-0.12222152900771403</v>
      </c>
      <c r="H436">
        <f t="shared" ref="H436:J436" si="1014">H142</f>
        <v>8</v>
      </c>
      <c r="I436">
        <f t="shared" si="1014"/>
        <v>30</v>
      </c>
      <c r="J436">
        <f t="shared" si="1014"/>
        <v>8.5</v>
      </c>
      <c r="L436">
        <f t="shared" ref="L436:M436" si="1015">L142</f>
        <v>20</v>
      </c>
      <c r="M436">
        <f t="shared" si="1015"/>
        <v>-13</v>
      </c>
      <c r="N436">
        <f t="shared" si="766"/>
        <v>2456746.5625</v>
      </c>
      <c r="O436">
        <f t="shared" si="767"/>
        <v>7.945056621748444E-4</v>
      </c>
      <c r="P436">
        <f t="shared" si="768"/>
        <v>2456746.5632945057</v>
      </c>
      <c r="Q436">
        <f t="shared" si="769"/>
        <v>0.14241104160179879</v>
      </c>
      <c r="R436">
        <f t="shared" si="770"/>
        <v>240.6870580664006</v>
      </c>
      <c r="S436">
        <f t="shared" si="771"/>
        <v>53.339137269489584</v>
      </c>
      <c r="T436">
        <f t="shared" si="772"/>
        <v>4.2007816301974668</v>
      </c>
      <c r="U436">
        <f t="shared" si="773"/>
        <v>0.93094356552581126</v>
      </c>
      <c r="V436">
        <f t="shared" si="774"/>
        <v>209.59782317421366</v>
      </c>
      <c r="W436">
        <f t="shared" si="775"/>
        <v>3.6581721194029009</v>
      </c>
      <c r="X436">
        <f t="shared" si="776"/>
        <v>7.3730117557488484</v>
      </c>
      <c r="Y436">
        <f t="shared" si="777"/>
        <v>0.12868333092606535</v>
      </c>
      <c r="Z436">
        <f t="shared" si="778"/>
        <v>84.18820717523522</v>
      </c>
      <c r="AA436">
        <f t="shared" si="779"/>
        <v>1.4693614065589693</v>
      </c>
      <c r="AB436">
        <f t="shared" si="780"/>
        <v>18491.665269970901</v>
      </c>
      <c r="AC436">
        <f t="shared" si="781"/>
        <v>-3.8290848981770989</v>
      </c>
      <c r="AD436">
        <f t="shared" si="782"/>
        <v>-145.13075885536503</v>
      </c>
      <c r="AE436">
        <f t="shared" si="783"/>
        <v>-396.1320405841754</v>
      </c>
      <c r="AF436">
        <f t="shared" si="784"/>
        <v>-364.56080875157409</v>
      </c>
      <c r="AG436">
        <f t="shared" si="785"/>
        <v>3549.2139721276435</v>
      </c>
      <c r="AH436">
        <f t="shared" si="786"/>
        <v>21131.22654900925</v>
      </c>
      <c r="AI436">
        <f t="shared" si="787"/>
        <v>5.8697851525025699</v>
      </c>
      <c r="AJ436">
        <f t="shared" si="788"/>
        <v>246.55684321890317</v>
      </c>
      <c r="AK436">
        <f t="shared" si="789"/>
        <v>4.3032287074933144</v>
      </c>
      <c r="AL436">
        <f t="shared" si="790"/>
        <v>246</v>
      </c>
      <c r="AM436">
        <f t="shared" si="791"/>
        <v>33</v>
      </c>
      <c r="AN436">
        <f t="shared" si="792"/>
        <v>24</v>
      </c>
      <c r="AP436">
        <f t="shared" si="793"/>
        <v>3.2510027882896932</v>
      </c>
      <c r="AQ436">
        <f t="shared" si="794"/>
        <v>5.67407026471713E-2</v>
      </c>
      <c r="AR436" t="str">
        <f t="shared" si="795"/>
        <v>POSITIF</v>
      </c>
      <c r="AS436">
        <f t="shared" si="796"/>
        <v>3</v>
      </c>
      <c r="AT436">
        <f t="shared" si="797"/>
        <v>15</v>
      </c>
      <c r="AU436">
        <f t="shared" si="798"/>
        <v>3</v>
      </c>
      <c r="AV436">
        <f t="shared" si="799"/>
        <v>0.98368807714626583</v>
      </c>
      <c r="AW436" s="4">
        <f t="shared" si="800"/>
        <v>4.098700321442774E-2</v>
      </c>
      <c r="AX436">
        <f t="shared" si="801"/>
        <v>1.7168595758814326E-2</v>
      </c>
      <c r="AY436">
        <f t="shared" si="802"/>
        <v>0.26803592470599297</v>
      </c>
      <c r="AZ436" s="4">
        <f t="shared" si="803"/>
        <v>1.1168163529416374E-2</v>
      </c>
      <c r="BA436">
        <f t="shared" si="804"/>
        <v>371510.48524769169</v>
      </c>
      <c r="BB436" t="s">
        <v>191</v>
      </c>
      <c r="BC436">
        <f t="shared" si="805"/>
        <v>1.6702618736252724E-2</v>
      </c>
      <c r="BD436">
        <f t="shared" si="806"/>
        <v>209.60216061359247</v>
      </c>
      <c r="BE436">
        <f t="shared" si="807"/>
        <v>23.437439172605131</v>
      </c>
      <c r="BF436">
        <f t="shared" si="808"/>
        <v>-2.0689721497563472E-3</v>
      </c>
      <c r="BG436">
        <f t="shared" si="809"/>
        <v>23.435370200455374</v>
      </c>
      <c r="BH436" s="19">
        <f t="shared" si="810"/>
        <v>0.14241104160179879</v>
      </c>
      <c r="BI436">
        <f t="shared" si="811"/>
        <v>13.991272296709941</v>
      </c>
      <c r="BJ436">
        <f t="shared" si="812"/>
        <v>21.41227229670994</v>
      </c>
      <c r="BK436">
        <f t="shared" si="813"/>
        <v>72.602831494660819</v>
      </c>
      <c r="BL436">
        <f t="shared" si="814"/>
        <v>1.2671584558524671</v>
      </c>
      <c r="BM436">
        <f t="shared" si="815"/>
        <v>248.5812529559883</v>
      </c>
      <c r="BN436">
        <f t="shared" si="816"/>
        <v>16.572083530399219</v>
      </c>
      <c r="BO436">
        <f t="shared" si="817"/>
        <v>16</v>
      </c>
      <c r="BP436">
        <f t="shared" si="818"/>
        <v>34</v>
      </c>
      <c r="BQ436">
        <f t="shared" si="819"/>
        <v>19</v>
      </c>
      <c r="BR436">
        <f t="shared" si="820"/>
        <v>-18.195826248412505</v>
      </c>
      <c r="BS436" t="str">
        <f t="shared" si="821"/>
        <v>NEGATIF</v>
      </c>
      <c r="BT436">
        <f t="shared" si="757"/>
        <v>-0.31757707815560587</v>
      </c>
      <c r="BU436">
        <f t="shared" si="758"/>
        <v>18</v>
      </c>
      <c r="BV436">
        <f t="shared" si="759"/>
        <v>-2172</v>
      </c>
      <c r="BW436">
        <f t="shared" si="760"/>
        <v>15</v>
      </c>
      <c r="BX436" t="str">
        <f t="shared" si="761"/>
        <v>NEGATIF</v>
      </c>
      <c r="BY436">
        <f t="shared" si="822"/>
        <v>73.106975883177597</v>
      </c>
      <c r="BZ436">
        <f t="shared" si="823"/>
        <v>253.1069758831776</v>
      </c>
      <c r="CA436">
        <f t="shared" si="824"/>
        <v>18.662571388537621</v>
      </c>
      <c r="CB436" t="str">
        <f t="shared" si="825"/>
        <v>POSITIF</v>
      </c>
      <c r="CC436">
        <f t="shared" si="826"/>
        <v>18</v>
      </c>
      <c r="CD436">
        <f t="shared" si="827"/>
        <v>39</v>
      </c>
      <c r="CE436">
        <f t="shared" si="828"/>
        <v>45</v>
      </c>
      <c r="CG436">
        <f t="shared" si="829"/>
        <v>4.3385613228148827</v>
      </c>
      <c r="CH436">
        <f t="shared" si="830"/>
        <v>0.40902437142170978</v>
      </c>
      <c r="CI436">
        <f t="shared" si="831"/>
        <v>0.40906048179785515</v>
      </c>
    </row>
    <row r="437" spans="1:87">
      <c r="A437">
        <f t="shared" ref="A437:F437" si="1016">A143</f>
        <v>-7.0027777777777782</v>
      </c>
      <c r="B437">
        <f t="shared" si="1016"/>
        <v>111.315</v>
      </c>
      <c r="C437">
        <f t="shared" si="1016"/>
        <v>7</v>
      </c>
      <c r="D437">
        <f t="shared" si="1016"/>
        <v>2014</v>
      </c>
      <c r="E437">
        <f t="shared" si="1016"/>
        <v>3</v>
      </c>
      <c r="F437">
        <f t="shared" si="1016"/>
        <v>30</v>
      </c>
      <c r="G437">
        <f t="shared" si="763"/>
        <v>-0.12222152900771403</v>
      </c>
      <c r="H437">
        <f t="shared" ref="H437:J437" si="1017">H143</f>
        <v>8</v>
      </c>
      <c r="I437">
        <f t="shared" si="1017"/>
        <v>45</v>
      </c>
      <c r="J437">
        <f t="shared" si="1017"/>
        <v>8.75</v>
      </c>
      <c r="L437">
        <f t="shared" ref="L437:M437" si="1018">L143</f>
        <v>20</v>
      </c>
      <c r="M437">
        <f t="shared" si="1018"/>
        <v>-13</v>
      </c>
      <c r="N437">
        <f t="shared" si="766"/>
        <v>2456746.572916667</v>
      </c>
      <c r="O437">
        <f t="shared" si="767"/>
        <v>7.945056621748444E-4</v>
      </c>
      <c r="P437">
        <f t="shared" si="768"/>
        <v>2456746.5737111727</v>
      </c>
      <c r="Q437">
        <f t="shared" si="769"/>
        <v>0.14241132679459761</v>
      </c>
      <c r="R437">
        <f t="shared" si="770"/>
        <v>240.6870580664006</v>
      </c>
      <c r="S437">
        <f t="shared" si="771"/>
        <v>53.475230944837676</v>
      </c>
      <c r="T437">
        <f t="shared" si="772"/>
        <v>4.2007816301974668</v>
      </c>
      <c r="U437">
        <f t="shared" si="773"/>
        <v>0.93331884825177569</v>
      </c>
      <c r="V437">
        <f t="shared" si="774"/>
        <v>209.59727157084336</v>
      </c>
      <c r="W437">
        <f t="shared" si="775"/>
        <v>3.6581624921079241</v>
      </c>
      <c r="X437">
        <f t="shared" si="776"/>
        <v>7.3832789158195737</v>
      </c>
      <c r="Y437">
        <f t="shared" si="777"/>
        <v>0.12886252667412881</v>
      </c>
      <c r="Z437">
        <f t="shared" si="778"/>
        <v>84.198473845059198</v>
      </c>
      <c r="AA437">
        <f t="shared" si="779"/>
        <v>1.469540593750613</v>
      </c>
      <c r="AB437">
        <f t="shared" si="780"/>
        <v>18523.72267683698</v>
      </c>
      <c r="AC437">
        <f t="shared" si="781"/>
        <v>-5.1116532654633895</v>
      </c>
      <c r="AD437">
        <f t="shared" si="782"/>
        <v>-193.67175407529376</v>
      </c>
      <c r="AE437">
        <f t="shared" si="783"/>
        <v>-390.58913399820523</v>
      </c>
      <c r="AF437">
        <f t="shared" si="784"/>
        <v>-365.64760243769507</v>
      </c>
      <c r="AG437">
        <f t="shared" si="785"/>
        <v>3541.2324481010473</v>
      </c>
      <c r="AH437">
        <f t="shared" si="786"/>
        <v>21109.934981161372</v>
      </c>
      <c r="AI437">
        <f t="shared" si="787"/>
        <v>5.8638708281003815</v>
      </c>
      <c r="AJ437">
        <f t="shared" si="788"/>
        <v>246.55092889450097</v>
      </c>
      <c r="AK437">
        <f t="shared" si="789"/>
        <v>4.303125483059465</v>
      </c>
      <c r="AL437">
        <f t="shared" si="790"/>
        <v>246</v>
      </c>
      <c r="AM437">
        <f t="shared" si="791"/>
        <v>33</v>
      </c>
      <c r="AN437">
        <f t="shared" si="792"/>
        <v>3</v>
      </c>
      <c r="AP437">
        <f t="shared" si="793"/>
        <v>3.2389043628540595</v>
      </c>
      <c r="AQ437">
        <f t="shared" si="794"/>
        <v>5.652954528901246E-2</v>
      </c>
      <c r="AR437" t="str">
        <f t="shared" si="795"/>
        <v>POSITIF</v>
      </c>
      <c r="AS437">
        <f t="shared" si="796"/>
        <v>3</v>
      </c>
      <c r="AT437">
        <f t="shared" si="797"/>
        <v>14</v>
      </c>
      <c r="AU437">
        <f t="shared" si="798"/>
        <v>20</v>
      </c>
      <c r="AV437">
        <f t="shared" si="799"/>
        <v>0.98359915537491505</v>
      </c>
      <c r="AW437" s="4">
        <f t="shared" si="800"/>
        <v>4.098329814062146E-2</v>
      </c>
      <c r="AX437">
        <f t="shared" si="801"/>
        <v>1.7167043781127548E-2</v>
      </c>
      <c r="AY437">
        <f t="shared" si="802"/>
        <v>0.26801169745137127</v>
      </c>
      <c r="AZ437" s="4">
        <f t="shared" si="803"/>
        <v>1.1167154060473803E-2</v>
      </c>
      <c r="BA437">
        <f t="shared" si="804"/>
        <v>371544.06816049042</v>
      </c>
      <c r="BB437" t="s">
        <v>191</v>
      </c>
      <c r="BC437">
        <f t="shared" si="805"/>
        <v>1.6702618724274629E-2</v>
      </c>
      <c r="BD437">
        <f t="shared" si="806"/>
        <v>209.60160901185921</v>
      </c>
      <c r="BE437">
        <f t="shared" si="807"/>
        <v>23.437439168896436</v>
      </c>
      <c r="BF437">
        <f t="shared" si="808"/>
        <v>-2.0689987548292458E-3</v>
      </c>
      <c r="BG437">
        <f t="shared" si="809"/>
        <v>23.435370170141606</v>
      </c>
      <c r="BH437" s="19">
        <f t="shared" si="810"/>
        <v>0.14241132679459761</v>
      </c>
      <c r="BI437">
        <f t="shared" si="811"/>
        <v>14.241956771304832</v>
      </c>
      <c r="BJ437">
        <f t="shared" si="812"/>
        <v>21.662956771304831</v>
      </c>
      <c r="BK437">
        <f t="shared" si="813"/>
        <v>76.368458980683499</v>
      </c>
      <c r="BL437">
        <f t="shared" si="814"/>
        <v>1.3328810538871596</v>
      </c>
      <c r="BM437">
        <f t="shared" si="815"/>
        <v>248.57589258888896</v>
      </c>
      <c r="BN437">
        <f t="shared" si="816"/>
        <v>16.571726172592598</v>
      </c>
      <c r="BO437">
        <f t="shared" si="817"/>
        <v>16</v>
      </c>
      <c r="BP437">
        <f t="shared" si="818"/>
        <v>34</v>
      </c>
      <c r="BQ437">
        <f t="shared" si="819"/>
        <v>18</v>
      </c>
      <c r="BR437">
        <f t="shared" si="820"/>
        <v>-18.206771978071881</v>
      </c>
      <c r="BS437" t="str">
        <f t="shared" si="821"/>
        <v>NEGATIF</v>
      </c>
      <c r="BT437">
        <f t="shared" ref="BT437:BT500" si="1019">RADIANS(BR437)</f>
        <v>-0.31776811717719516</v>
      </c>
      <c r="BU437">
        <f t="shared" ref="BU437:BU500" si="1020">INT(ABS(BR437))</f>
        <v>18</v>
      </c>
      <c r="BV437">
        <f t="shared" ref="BV437:BV500" si="1021">INT(60*(BR437-BU437))</f>
        <v>-2173</v>
      </c>
      <c r="BW437">
        <f t="shared" ref="BW437:BW500" si="1022">INT(3600*(BR437-BU437)-60*BV437)</f>
        <v>35</v>
      </c>
      <c r="BX437" t="str">
        <f t="shared" ref="BX437:BX500" si="1023">IF(BR437&lt;0, "NEGATIF", "POSITIF")</f>
        <v>NEGATIF</v>
      </c>
      <c r="BY437">
        <f t="shared" si="822"/>
        <v>72.967181846081274</v>
      </c>
      <c r="BZ437">
        <f t="shared" si="823"/>
        <v>252.96718184608127</v>
      </c>
      <c r="CA437">
        <f t="shared" si="824"/>
        <v>15.087904489877223</v>
      </c>
      <c r="CB437" t="str">
        <f t="shared" si="825"/>
        <v>POSITIF</v>
      </c>
      <c r="CC437">
        <f t="shared" si="826"/>
        <v>15</v>
      </c>
      <c r="CD437">
        <f t="shared" si="827"/>
        <v>5</v>
      </c>
      <c r="CE437">
        <f t="shared" si="828"/>
        <v>16</v>
      </c>
      <c r="CG437">
        <f t="shared" si="829"/>
        <v>4.3384677667598837</v>
      </c>
      <c r="CH437">
        <f t="shared" si="830"/>
        <v>0.40902437089263471</v>
      </c>
      <c r="CI437">
        <f t="shared" si="831"/>
        <v>0.40906048173312615</v>
      </c>
    </row>
    <row r="438" spans="1:87">
      <c r="A438">
        <f t="shared" ref="A438:F438" si="1024">A144</f>
        <v>-7.0027777777777782</v>
      </c>
      <c r="B438">
        <f t="shared" si="1024"/>
        <v>111.315</v>
      </c>
      <c r="C438">
        <f t="shared" si="1024"/>
        <v>7</v>
      </c>
      <c r="D438">
        <f t="shared" si="1024"/>
        <v>2014</v>
      </c>
      <c r="E438">
        <f t="shared" si="1024"/>
        <v>3</v>
      </c>
      <c r="F438">
        <f t="shared" si="1024"/>
        <v>30</v>
      </c>
      <c r="G438">
        <f t="shared" ref="G438:G501" si="1025">RADIANS(A438)</f>
        <v>-0.12222152900771403</v>
      </c>
      <c r="H438">
        <f t="shared" ref="H438:J438" si="1026">H144</f>
        <v>9</v>
      </c>
      <c r="I438">
        <f t="shared" si="1026"/>
        <v>0</v>
      </c>
      <c r="J438">
        <f t="shared" si="1026"/>
        <v>9</v>
      </c>
      <c r="L438">
        <f t="shared" ref="L438:M438" si="1027">L144</f>
        <v>20</v>
      </c>
      <c r="M438">
        <f t="shared" si="1027"/>
        <v>-13</v>
      </c>
      <c r="N438">
        <f t="shared" ref="N438:N501" si="1028">1720994.5+INT(365.25*D438)+INT(30.60001*(E438+1))+M438+F438+(H438+I438/60)/24 -C438/24</f>
        <v>2456746.5833333335</v>
      </c>
      <c r="O438">
        <f t="shared" ref="O438:O501" si="1029">O144</f>
        <v>7.945056621748444E-4</v>
      </c>
      <c r="P438">
        <f t="shared" ref="P438:P501" si="1030">N438+O438</f>
        <v>2456746.5841278392</v>
      </c>
      <c r="Q438">
        <f t="shared" ref="Q438:Q501" si="1031">(P438-2451545)/36525</f>
        <v>0.1424116119873837</v>
      </c>
      <c r="R438">
        <f t="shared" ref="R438:R501" si="1032" xml:space="preserve"> MOD(218.317 + 481267.883*O438, 360)</f>
        <v>240.6870580664006</v>
      </c>
      <c r="S438">
        <f t="shared" ref="S438:S501" si="1033" xml:space="preserve"> MOD(134.954 + 477198.849*Q438, 360)</f>
        <v>53.611324614103069</v>
      </c>
      <c r="T438">
        <f t="shared" ref="T438:T501" si="1034">RADIANS(R438)</f>
        <v>4.2007816301974668</v>
      </c>
      <c r="U438">
        <f t="shared" ref="U438:U501" si="1035">RADIANS(S438)</f>
        <v>0.93569413087157693</v>
      </c>
      <c r="V438">
        <f t="shared" ref="V438:V501" si="1036" xml:space="preserve"> MOD(125.041 - 1934.142*Q438, 360)</f>
        <v>209.59671996749773</v>
      </c>
      <c r="W438">
        <f t="shared" ref="W438:W501" si="1037">RADIANS(V438)</f>
        <v>3.6581528648133776</v>
      </c>
      <c r="X438">
        <f t="shared" ref="X438:X501" si="1038" xml:space="preserve"> MOD(280.466 + 36000.769*Q438, 360)</f>
        <v>7.3935460754319138</v>
      </c>
      <c r="Y438">
        <f t="shared" ref="Y438:Y501" si="1039">RADIANS(X438)</f>
        <v>0.12904172241419193</v>
      </c>
      <c r="Z438">
        <f t="shared" ref="Z438:Z501" si="1040" xml:space="preserve"> MOD(357.526 + 35999.05*Q438, 360)</f>
        <v>84.208740514425699</v>
      </c>
      <c r="AA438">
        <f t="shared" ref="AA438:AA501" si="1041">RADIANS(Z438)</f>
        <v>1.4697197809342719</v>
      </c>
      <c r="AB438">
        <f t="shared" ref="AB438:AB501" si="1042" xml:space="preserve"> 22640*SIN(U438) + 769*SIN(2*D164) + 36*SIN(3*D164)</f>
        <v>18555.67743520315</v>
      </c>
      <c r="AC438">
        <f t="shared" ref="AC438:AC501" si="1043" xml:space="preserve"> -125*SIN(T438 - X438)</f>
        <v>-6.3936827374987724</v>
      </c>
      <c r="AD438">
        <f t="shared" ref="AD438:AD501" si="1044" xml:space="preserve"> 2370*SIN(2*(T438 - X438))</f>
        <v>-242.13108670001299</v>
      </c>
      <c r="AE438">
        <f t="shared" ref="AE438:AE501" si="1045" xml:space="preserve"> -668*SIN(Z438)</f>
        <v>-385.00505816759193</v>
      </c>
      <c r="AF438">
        <f t="shared" ref="AF438:AF501" si="1046" xml:space="preserve"> -412*SIN(2*(T438 - W438)) + 212*SIN(2*(T438 - Y438 - U438))</f>
        <v>-366.73436282352282</v>
      </c>
      <c r="AG438">
        <f t="shared" ref="AG438:AG501" si="1047" xml:space="preserve"> 4586*SIN(2*(T438 - Y438) - U438) + 206*SIN(2*(T438 - Y438) - U438 -AA438) + 192*SIN(2*(T438 - Y438) + U438) + 165*SIN(2*(T438 - Y438) - AA438) + 148*SIN(U438 - AA438) - 110*SIN(U438 + AA438)</f>
        <v>3533.2249724864805</v>
      </c>
      <c r="AH438">
        <f t="shared" ref="AH438:AH501" si="1048" xml:space="preserve"> SUM(AB438:AG438)</f>
        <v>21088.638217261003</v>
      </c>
      <c r="AI438">
        <f t="shared" ref="AI438:AI501" si="1049">AH438/3600</f>
        <v>5.8579550603502781</v>
      </c>
      <c r="AJ438">
        <f t="shared" ref="AJ438:AJ501" si="1050">MOD(R438+AI438,360)</f>
        <v>246.54501312675086</v>
      </c>
      <c r="AK438">
        <f t="shared" ref="AK438:AK501" si="1051">RADIANS(AJ438)</f>
        <v>4.3030222334344428</v>
      </c>
      <c r="AL438">
        <f t="shared" ref="AL438:AL501" si="1052">INT(AJ438)</f>
        <v>246</v>
      </c>
      <c r="AM438">
        <f t="shared" ref="AM438:AM501" si="1053">INT(60*(AJ438-AL438))</f>
        <v>32</v>
      </c>
      <c r="AN438">
        <f t="shared" ref="AN438:AN501" si="1054">INT(3600*(AJ438-AL438)-60*AM438)</f>
        <v>42</v>
      </c>
      <c r="AP438">
        <f t="shared" ref="AP438:AP501" si="1055">(18520*SIN(AK438-W438+0.114*SIN(2*(T438-W438))*PI()/180+0.15*SIN(AA438)*PI()/180)-526*SIN(2*Y438-T438-W438)+44*SIN(2*Y438-T438-W438+U438)-31*SIN((2*Y438-T438-W438-U438)-23*SIN((2*Y438-T438-W438+AA438)+11*SIN((2*Y438-T438-W438-AA438)-25*SIN(T438-W438-2*U438)+21*SIN(T438-W438-U438)))))/3600</f>
        <v>3.2510275969267064</v>
      </c>
      <c r="AQ438">
        <f t="shared" ref="AQ438:AQ501" si="1056">RADIANS(AP438)</f>
        <v>5.674113563957011E-2</v>
      </c>
      <c r="AR438" t="str">
        <f t="shared" ref="AR438:AR501" si="1057">IF(B180&lt;0, "NEGATIF", "POSITIF")</f>
        <v>POSITIF</v>
      </c>
      <c r="AS438">
        <f t="shared" ref="AS438:AS501" si="1058">INT(ABS(AP438))</f>
        <v>3</v>
      </c>
      <c r="AT438">
        <f t="shared" ref="AT438:AT501" si="1059">INT(60*(ABS(AP438)-AS438))</f>
        <v>15</v>
      </c>
      <c r="AU438">
        <f t="shared" ref="AU438:AU501" si="1060">INT(3600*(ABS(AP438)-AS438)-60*AT438)</f>
        <v>3</v>
      </c>
      <c r="AV438">
        <f t="shared" ref="AV438:AV501" si="1061">(3423 + 187*COS(U438)+10*COS(2*U438)+34*COS(2*(T438-Y438)-U438)+28*COS(2*(T438-Y438))+3*COS(2*(T438-Y438)+U438))/3600</f>
        <v>0.98351003858623542</v>
      </c>
      <c r="AW438" s="4">
        <f t="shared" ref="AW438:AW501" si="1062">AV438/24</f>
        <v>4.097958494109314E-2</v>
      </c>
      <c r="AX438">
        <f t="shared" ref="AX438:AX501" si="1063">RADIANS(AV438)</f>
        <v>1.7165488399746284E-2</v>
      </c>
      <c r="AY438">
        <f t="shared" ref="AY438:AY501" si="1064">DEGREES(ASIN(0.272493*SIN(AX438)))</f>
        <v>0.2679874170625427</v>
      </c>
      <c r="AZ438" s="4">
        <f t="shared" ref="AZ438:AZ501" si="1065">AY438/24</f>
        <v>1.1166142377605945E-2</v>
      </c>
      <c r="BA438">
        <f t="shared" ref="BA438:BA501" si="1066">6378/SIN(AX438)</f>
        <v>371577.73081803805</v>
      </c>
      <c r="BB438" t="s">
        <v>191</v>
      </c>
      <c r="BC438">
        <f t="shared" ref="BC438:BC501" si="1067">0.0167086 - 0.000042*Q438</f>
        <v>1.670261871229653E-2</v>
      </c>
      <c r="BD438">
        <f t="shared" ref="BD438:BD501" si="1068">MOD(125.04452-1934.13626*Q438, 360)</f>
        <v>209.60105741015056</v>
      </c>
      <c r="BE438">
        <f t="shared" ref="BE438:BE501" si="1069">23.43929111 - 0.01300417*Q438</f>
        <v>23.43743916518774</v>
      </c>
      <c r="BF438">
        <f t="shared" ref="BF438:BF501" si="1070">9.2*COS(W438)/3600 + 0.57*COS(2*Y438)/3600</f>
        <v>-2.0690253793603538E-3</v>
      </c>
      <c r="BG438">
        <f t="shared" ref="BG438:BG501" si="1071">BE438+BF438</f>
        <v>23.435370139808381</v>
      </c>
      <c r="BH438" s="19">
        <f t="shared" ref="BH438:BH501" si="1072">(P438-2451545)/36525</f>
        <v>0.1424116119873837</v>
      </c>
      <c r="BI438">
        <f t="shared" ref="BI438:BI501" si="1073">MOD(280.46061837+360.98564736629*(N438-2451545)+0.000387933*BH438*BH438+(-17.2*SIN(W438)-1.32*SIN(2*Y438))*COS(CH438)/3600,360)/15</f>
        <v>14.492641234708328</v>
      </c>
      <c r="BJ438">
        <f t="shared" ref="BJ438:BJ501" si="1074">MOD(BI438+B438/15,24)</f>
        <v>21.913641234708329</v>
      </c>
      <c r="BK438">
        <f t="shared" ref="BK438:BK501" si="1075">MOD(BJ438-BN438,24)*15</f>
        <v>80.134087576544317</v>
      </c>
      <c r="BL438">
        <f t="shared" ref="BL438:BL501" si="1076">RADIANS(BK438)</f>
        <v>1.3986036712921819</v>
      </c>
      <c r="BM438">
        <f t="shared" ref="BM438:BM501" si="1077">MOD(DEGREES(ATAN2(COS(AK438),SIN(AK438)*COS(CH438)-TAN(CI438)*SIN(CH438))),360)</f>
        <v>248.57053094408064</v>
      </c>
      <c r="BN438">
        <f t="shared" ref="BN438:BN501" si="1078">BM438/15</f>
        <v>16.571368729605375</v>
      </c>
      <c r="BO438">
        <f t="shared" ref="BO438:BO501" si="1079">INT(BN438)</f>
        <v>16</v>
      </c>
      <c r="BP438">
        <f t="shared" ref="BP438:BP501" si="1080">INT(60*(BN438-BO438))</f>
        <v>34</v>
      </c>
      <c r="BQ438">
        <f t="shared" ref="BQ438:BQ501" si="1081">INT(3600*(BN438-BO438)-60*BP438)</f>
        <v>16</v>
      </c>
      <c r="BR438">
        <f t="shared" ref="BR438:BR501" si="1082">DEGREES(ASIN(SIN(AQ438)*COS(CH438)+COS(AQ438)*SIN(CH438)*SIN(AK438)))</f>
        <v>-18.193834085194769</v>
      </c>
      <c r="BS438" t="str">
        <f t="shared" ref="BS438:BS501" si="1083">IF(BR438&lt;0, "NEGATIF", "POSITIF")</f>
        <v>NEGATIF</v>
      </c>
      <c r="BT438">
        <f t="shared" si="1019"/>
        <v>-0.31754230834821923</v>
      </c>
      <c r="BU438">
        <f t="shared" si="1020"/>
        <v>18</v>
      </c>
      <c r="BV438">
        <f t="shared" si="1021"/>
        <v>-2172</v>
      </c>
      <c r="BW438">
        <f t="shared" si="1022"/>
        <v>22</v>
      </c>
      <c r="BX438" t="str">
        <f t="shared" si="1023"/>
        <v>NEGATIF</v>
      </c>
      <c r="BY438">
        <f t="shared" ref="BY438:BY501" si="1084">DEGREES(ATAN2(COS(BL438)*SIN(G438)-TAN(BT438)*COS(G438),SIN(BL438)))</f>
        <v>72.781496977004409</v>
      </c>
      <c r="BZ438">
        <f t="shared" ref="BZ438:BZ501" si="1085">MOD(BY438+180,360)</f>
        <v>252.78149697700439</v>
      </c>
      <c r="CA438">
        <f t="shared" ref="CA438:CA501" si="1086">DEGREES(ASIN(SIN(G438)*SIN(BT438)+COS(G438)*COS(BT438)*COS(BL438)))</f>
        <v>11.515273570408253</v>
      </c>
      <c r="CB438" t="str">
        <f t="shared" ref="CB438:CB501" si="1087">IF(CA438&lt;0, "NEGATIF", "POSITIF")</f>
        <v>POSITIF</v>
      </c>
      <c r="CC438">
        <f t="shared" ref="CC438:CC501" si="1088">INT(ABS(CA438))</f>
        <v>11</v>
      </c>
      <c r="CD438">
        <f t="shared" ref="CD438:CD501" si="1089">INT(60*(ABS(CA438)-CC438))</f>
        <v>30</v>
      </c>
      <c r="CE438">
        <f t="shared" ref="CE438:CE501" si="1090">INT(3600*(ABS(CA438)-CC438)-60*CD438)</f>
        <v>54</v>
      </c>
      <c r="CG438">
        <f t="shared" ref="CG438:CG501" si="1091">RADIANS(BM438)</f>
        <v>4.3383741884046563</v>
      </c>
      <c r="CH438">
        <f t="shared" ref="CH438:CH501" si="1092">RADIANS(BG438)</f>
        <v>0.40902437036322009</v>
      </c>
      <c r="CI438">
        <f t="shared" ref="CI438:CI501" si="1093">RADIANS(BE438)</f>
        <v>0.4090604816683972</v>
      </c>
    </row>
    <row r="439" spans="1:87">
      <c r="A439">
        <f t="shared" ref="A439:F439" si="1094">A145</f>
        <v>-7.0027777777777782</v>
      </c>
      <c r="B439">
        <f t="shared" si="1094"/>
        <v>111.315</v>
      </c>
      <c r="C439">
        <f t="shared" si="1094"/>
        <v>7</v>
      </c>
      <c r="D439">
        <f t="shared" si="1094"/>
        <v>2014</v>
      </c>
      <c r="E439">
        <f t="shared" si="1094"/>
        <v>3</v>
      </c>
      <c r="F439">
        <f t="shared" si="1094"/>
        <v>30</v>
      </c>
      <c r="G439">
        <f t="shared" si="1025"/>
        <v>-0.12222152900771403</v>
      </c>
      <c r="H439">
        <f t="shared" ref="H439:J439" si="1095">H145</f>
        <v>9</v>
      </c>
      <c r="I439">
        <f t="shared" si="1095"/>
        <v>15</v>
      </c>
      <c r="J439">
        <f t="shared" si="1095"/>
        <v>9.25</v>
      </c>
      <c r="L439">
        <f t="shared" ref="L439:M439" si="1096">L145</f>
        <v>20</v>
      </c>
      <c r="M439">
        <f t="shared" si="1096"/>
        <v>-13</v>
      </c>
      <c r="N439">
        <f t="shared" si="1028"/>
        <v>2456746.59375</v>
      </c>
      <c r="O439">
        <f t="shared" si="1029"/>
        <v>7.945056621748444E-4</v>
      </c>
      <c r="P439">
        <f t="shared" si="1030"/>
        <v>2456746.5945445057</v>
      </c>
      <c r="Q439">
        <f t="shared" si="1031"/>
        <v>0.14241189718016975</v>
      </c>
      <c r="R439">
        <f t="shared" si="1032"/>
        <v>240.6870580664006</v>
      </c>
      <c r="S439">
        <f t="shared" si="1033"/>
        <v>53.747418283339357</v>
      </c>
      <c r="T439">
        <f t="shared" si="1034"/>
        <v>4.2007816301974668</v>
      </c>
      <c r="U439">
        <f t="shared" si="1035"/>
        <v>0.93806941349087036</v>
      </c>
      <c r="V439">
        <f t="shared" si="1036"/>
        <v>209.59616836415211</v>
      </c>
      <c r="W439">
        <f t="shared" si="1037"/>
        <v>3.6581432375188316</v>
      </c>
      <c r="X439">
        <f t="shared" si="1038"/>
        <v>7.4038132350433443</v>
      </c>
      <c r="Y439">
        <f t="shared" si="1039"/>
        <v>0.12922091815423917</v>
      </c>
      <c r="Z439">
        <f t="shared" si="1040"/>
        <v>84.219007183790382</v>
      </c>
      <c r="AA439">
        <f t="shared" si="1041"/>
        <v>1.4698989681178993</v>
      </c>
      <c r="AB439">
        <f t="shared" si="1042"/>
        <v>18587.529366210081</v>
      </c>
      <c r="AC439">
        <f t="shared" si="1043"/>
        <v>-7.6750382280471898</v>
      </c>
      <c r="AD439">
        <f t="shared" si="1044"/>
        <v>-290.48832633372427</v>
      </c>
      <c r="AE439">
        <f t="shared" si="1045"/>
        <v>-379.38040142882369</v>
      </c>
      <c r="AF439">
        <f t="shared" si="1046"/>
        <v>-367.82106168809082</v>
      </c>
      <c r="AG439">
        <f t="shared" si="1047"/>
        <v>3525.1916043973174</v>
      </c>
      <c r="AH439">
        <f t="shared" si="1048"/>
        <v>21067.356142928711</v>
      </c>
      <c r="AI439">
        <f t="shared" si="1049"/>
        <v>5.8520433730357535</v>
      </c>
      <c r="AJ439">
        <f t="shared" si="1050"/>
        <v>246.53910143943634</v>
      </c>
      <c r="AK439">
        <f t="shared" si="1051"/>
        <v>4.3029190550264556</v>
      </c>
      <c r="AL439">
        <f t="shared" si="1052"/>
        <v>246</v>
      </c>
      <c r="AM439">
        <f t="shared" si="1053"/>
        <v>32</v>
      </c>
      <c r="AN439">
        <f t="shared" si="1054"/>
        <v>20</v>
      </c>
      <c r="AP439">
        <f t="shared" si="1055"/>
        <v>3.253399405782651</v>
      </c>
      <c r="AQ439">
        <f t="shared" si="1056"/>
        <v>5.6782531513334303E-2</v>
      </c>
      <c r="AR439" t="str">
        <f t="shared" si="1057"/>
        <v>POSITIF</v>
      </c>
      <c r="AS439">
        <f t="shared" si="1058"/>
        <v>3</v>
      </c>
      <c r="AT439">
        <f t="shared" si="1059"/>
        <v>15</v>
      </c>
      <c r="AU439">
        <f t="shared" si="1060"/>
        <v>12</v>
      </c>
      <c r="AV439">
        <f t="shared" si="1061"/>
        <v>0.98342072746861542</v>
      </c>
      <c r="AW439" s="4">
        <f t="shared" si="1062"/>
        <v>4.0975863644525642E-2</v>
      </c>
      <c r="AX439">
        <f t="shared" si="1063"/>
        <v>1.7163929626685181E-2</v>
      </c>
      <c r="AY439">
        <f t="shared" si="1064"/>
        <v>0.26796308372705863</v>
      </c>
      <c r="AZ439" s="4">
        <f t="shared" si="1065"/>
        <v>1.1165128488627442E-2</v>
      </c>
      <c r="BA439">
        <f t="shared" si="1066"/>
        <v>371611.47300194221</v>
      </c>
      <c r="BB439" t="s">
        <v>191</v>
      </c>
      <c r="BC439">
        <f t="shared" si="1067"/>
        <v>1.6702618700318434E-2</v>
      </c>
      <c r="BD439">
        <f t="shared" si="1068"/>
        <v>209.60050580844197</v>
      </c>
      <c r="BE439">
        <f t="shared" si="1069"/>
        <v>23.437439161479045</v>
      </c>
      <c r="BF439">
        <f t="shared" si="1070"/>
        <v>-2.0690520233489977E-3</v>
      </c>
      <c r="BG439">
        <f t="shared" si="1071"/>
        <v>23.435370109455697</v>
      </c>
      <c r="BH439" s="19">
        <f t="shared" si="1072"/>
        <v>0.14241189718016975</v>
      </c>
      <c r="BI439">
        <f t="shared" si="1073"/>
        <v>14.743325698096305</v>
      </c>
      <c r="BJ439">
        <f t="shared" si="1074"/>
        <v>22.164325698096306</v>
      </c>
      <c r="BK439">
        <f t="shared" si="1075"/>
        <v>83.899712443520414</v>
      </c>
      <c r="BL439">
        <f t="shared" si="1076"/>
        <v>1.4643262236158883</v>
      </c>
      <c r="BM439">
        <f t="shared" si="1077"/>
        <v>248.56517302792417</v>
      </c>
      <c r="BN439">
        <f t="shared" si="1078"/>
        <v>16.571011535194945</v>
      </c>
      <c r="BO439">
        <f t="shared" si="1079"/>
        <v>16</v>
      </c>
      <c r="BP439">
        <f t="shared" si="1080"/>
        <v>34</v>
      </c>
      <c r="BQ439">
        <f t="shared" si="1081"/>
        <v>15</v>
      </c>
      <c r="BR439">
        <f t="shared" si="1082"/>
        <v>-18.190511816855075</v>
      </c>
      <c r="BS439" t="str">
        <f t="shared" si="1083"/>
        <v>NEGATIF</v>
      </c>
      <c r="BT439">
        <f t="shared" si="1019"/>
        <v>-0.31748432382705682</v>
      </c>
      <c r="BU439">
        <f t="shared" si="1020"/>
        <v>18</v>
      </c>
      <c r="BV439">
        <f t="shared" si="1021"/>
        <v>-2172</v>
      </c>
      <c r="BW439">
        <f t="shared" si="1022"/>
        <v>34</v>
      </c>
      <c r="BX439" t="str">
        <f t="shared" si="1023"/>
        <v>NEGATIF</v>
      </c>
      <c r="BY439">
        <f t="shared" si="1084"/>
        <v>72.516822064932029</v>
      </c>
      <c r="BZ439">
        <f t="shared" si="1085"/>
        <v>252.51682206493203</v>
      </c>
      <c r="CA439">
        <f t="shared" si="1086"/>
        <v>7.9474565686913161</v>
      </c>
      <c r="CB439" t="str">
        <f t="shared" si="1087"/>
        <v>POSITIF</v>
      </c>
      <c r="CC439">
        <f t="shared" si="1088"/>
        <v>7</v>
      </c>
      <c r="CD439">
        <f t="shared" si="1089"/>
        <v>56</v>
      </c>
      <c r="CE439">
        <f t="shared" si="1090"/>
        <v>50</v>
      </c>
      <c r="CG439">
        <f t="shared" si="1091"/>
        <v>4.33828067512668</v>
      </c>
      <c r="CH439">
        <f t="shared" si="1092"/>
        <v>0.4090243698334658</v>
      </c>
      <c r="CI439">
        <f t="shared" si="1093"/>
        <v>0.40906048160366826</v>
      </c>
    </row>
    <row r="440" spans="1:87">
      <c r="A440">
        <f t="shared" ref="A440:F440" si="1097">A146</f>
        <v>-7.0027777777777782</v>
      </c>
      <c r="B440">
        <f t="shared" si="1097"/>
        <v>111.315</v>
      </c>
      <c r="C440">
        <f t="shared" si="1097"/>
        <v>7</v>
      </c>
      <c r="D440">
        <f t="shared" si="1097"/>
        <v>2014</v>
      </c>
      <c r="E440">
        <f t="shared" si="1097"/>
        <v>3</v>
      </c>
      <c r="F440">
        <f t="shared" si="1097"/>
        <v>30</v>
      </c>
      <c r="G440">
        <f t="shared" si="1025"/>
        <v>-0.12222152900771403</v>
      </c>
      <c r="H440">
        <f t="shared" ref="H440:J440" si="1098">H146</f>
        <v>9</v>
      </c>
      <c r="I440">
        <f t="shared" si="1098"/>
        <v>30</v>
      </c>
      <c r="J440">
        <f t="shared" si="1098"/>
        <v>9.5</v>
      </c>
      <c r="L440">
        <f t="shared" ref="L440:M440" si="1099">L146</f>
        <v>20</v>
      </c>
      <c r="M440">
        <f t="shared" si="1099"/>
        <v>-13</v>
      </c>
      <c r="N440">
        <f t="shared" si="1028"/>
        <v>2456746.604166667</v>
      </c>
      <c r="O440">
        <f t="shared" si="1029"/>
        <v>7.945056621748444E-4</v>
      </c>
      <c r="P440">
        <f t="shared" si="1030"/>
        <v>2456746.6049611727</v>
      </c>
      <c r="Q440">
        <f t="shared" si="1031"/>
        <v>0.1424121823729686</v>
      </c>
      <c r="R440">
        <f t="shared" si="1032"/>
        <v>240.6870580664006</v>
      </c>
      <c r="S440">
        <f t="shared" si="1033"/>
        <v>53.883511958702002</v>
      </c>
      <c r="T440">
        <f t="shared" si="1034"/>
        <v>4.2007816301974668</v>
      </c>
      <c r="U440">
        <f t="shared" si="1035"/>
        <v>0.9404446962170887</v>
      </c>
      <c r="V440">
        <f t="shared" si="1036"/>
        <v>209.59561676078175</v>
      </c>
      <c r="W440">
        <f t="shared" si="1037"/>
        <v>3.658133610223854</v>
      </c>
      <c r="X440">
        <f t="shared" si="1038"/>
        <v>7.4140803951149792</v>
      </c>
      <c r="Y440">
        <f t="shared" si="1039"/>
        <v>0.12940011390231851</v>
      </c>
      <c r="Z440">
        <f t="shared" si="1040"/>
        <v>84.229273853615268</v>
      </c>
      <c r="AA440">
        <f t="shared" si="1041"/>
        <v>1.4700781553095588</v>
      </c>
      <c r="AB440">
        <f t="shared" si="1042"/>
        <v>18619.278291584025</v>
      </c>
      <c r="AC440">
        <f t="shared" si="1043"/>
        <v>-8.955584722252949</v>
      </c>
      <c r="AD440">
        <f t="shared" si="1044"/>
        <v>-338.7230856263547</v>
      </c>
      <c r="AE440">
        <f t="shared" si="1045"/>
        <v>-373.71575638503197</v>
      </c>
      <c r="AF440">
        <f t="shared" si="1046"/>
        <v>-368.90767081280342</v>
      </c>
      <c r="AG440">
        <f t="shared" si="1047"/>
        <v>3517.1324031296872</v>
      </c>
      <c r="AH440">
        <f t="shared" si="1048"/>
        <v>21046.108597167266</v>
      </c>
      <c r="AI440">
        <f t="shared" si="1049"/>
        <v>5.8461412769909069</v>
      </c>
      <c r="AJ440">
        <f t="shared" si="1050"/>
        <v>246.53319934339152</v>
      </c>
      <c r="AK440">
        <f t="shared" si="1051"/>
        <v>4.3028160440177041</v>
      </c>
      <c r="AL440">
        <f t="shared" si="1052"/>
        <v>246</v>
      </c>
      <c r="AM440">
        <f t="shared" si="1053"/>
        <v>31</v>
      </c>
      <c r="AN440">
        <f t="shared" si="1054"/>
        <v>59</v>
      </c>
      <c r="AP440">
        <f t="shared" si="1055"/>
        <v>3.2409897458247783</v>
      </c>
      <c r="AQ440">
        <f t="shared" si="1056"/>
        <v>5.6565942088016526E-2</v>
      </c>
      <c r="AR440" t="str">
        <f t="shared" si="1057"/>
        <v>POSITIF</v>
      </c>
      <c r="AS440">
        <f t="shared" si="1058"/>
        <v>3</v>
      </c>
      <c r="AT440">
        <f t="shared" si="1059"/>
        <v>14</v>
      </c>
      <c r="AU440">
        <f t="shared" si="1060"/>
        <v>27</v>
      </c>
      <c r="AV440">
        <f t="shared" si="1061"/>
        <v>0.9833312227112051</v>
      </c>
      <c r="AW440" s="4">
        <f t="shared" si="1062"/>
        <v>4.0972134279633546E-2</v>
      </c>
      <c r="AX440">
        <f t="shared" si="1063"/>
        <v>1.7162367473972172E-2</v>
      </c>
      <c r="AY440">
        <f t="shared" si="1064"/>
        <v>0.26793869763267836</v>
      </c>
      <c r="AZ440" s="4">
        <f t="shared" si="1065"/>
        <v>1.1164112401361599E-2</v>
      </c>
      <c r="BA440">
        <f t="shared" si="1066"/>
        <v>371645.29449344304</v>
      </c>
      <c r="BB440" t="s">
        <v>191</v>
      </c>
      <c r="BC440">
        <f t="shared" si="1067"/>
        <v>1.6702618688340335E-2</v>
      </c>
      <c r="BD440">
        <f t="shared" si="1068"/>
        <v>209.59995420670859</v>
      </c>
      <c r="BE440">
        <f t="shared" si="1069"/>
        <v>23.437439157770349</v>
      </c>
      <c r="BF440">
        <f t="shared" si="1070"/>
        <v>-2.0690786867945126E-3</v>
      </c>
      <c r="BG440">
        <f t="shared" si="1071"/>
        <v>23.435370079083555</v>
      </c>
      <c r="BH440" s="19">
        <f t="shared" si="1072"/>
        <v>0.1424121823729686</v>
      </c>
      <c r="BI440">
        <f t="shared" si="1073"/>
        <v>14.994010172691196</v>
      </c>
      <c r="BJ440">
        <f t="shared" si="1074"/>
        <v>22.415010172691197</v>
      </c>
      <c r="BK440">
        <f t="shared" si="1075"/>
        <v>87.665328755437343</v>
      </c>
      <c r="BL440">
        <f t="shared" si="1076"/>
        <v>1.5300486266256446</v>
      </c>
      <c r="BM440">
        <f t="shared" si="1077"/>
        <v>248.5598238349306</v>
      </c>
      <c r="BN440">
        <f t="shared" si="1078"/>
        <v>16.570654922328707</v>
      </c>
      <c r="BO440">
        <f t="shared" si="1079"/>
        <v>16</v>
      </c>
      <c r="BP440">
        <f t="shared" si="1080"/>
        <v>34</v>
      </c>
      <c r="BQ440">
        <f t="shared" si="1081"/>
        <v>14</v>
      </c>
      <c r="BR440">
        <f t="shared" si="1082"/>
        <v>-18.201765557865311</v>
      </c>
      <c r="BS440" t="str">
        <f t="shared" si="1083"/>
        <v>NEGATIF</v>
      </c>
      <c r="BT440">
        <f t="shared" si="1019"/>
        <v>-0.31768073866085217</v>
      </c>
      <c r="BU440">
        <f t="shared" si="1020"/>
        <v>18</v>
      </c>
      <c r="BV440">
        <f t="shared" si="1021"/>
        <v>-2173</v>
      </c>
      <c r="BW440">
        <f t="shared" si="1022"/>
        <v>53</v>
      </c>
      <c r="BX440" t="str">
        <f t="shared" si="1023"/>
        <v>NEGATIF</v>
      </c>
      <c r="BY440">
        <f t="shared" si="1084"/>
        <v>72.168831859951453</v>
      </c>
      <c r="BZ440">
        <f t="shared" si="1085"/>
        <v>252.16883185995147</v>
      </c>
      <c r="CA440">
        <f t="shared" si="1086"/>
        <v>4.3869564822347593</v>
      </c>
      <c r="CB440" t="str">
        <f t="shared" si="1087"/>
        <v>POSITIF</v>
      </c>
      <c r="CC440">
        <f t="shared" si="1088"/>
        <v>4</v>
      </c>
      <c r="CD440">
        <f t="shared" si="1089"/>
        <v>23</v>
      </c>
      <c r="CE440">
        <f t="shared" si="1090"/>
        <v>13</v>
      </c>
      <c r="CG440">
        <f t="shared" si="1091"/>
        <v>4.3381873140966176</v>
      </c>
      <c r="CH440">
        <f t="shared" si="1092"/>
        <v>0.40902436930337194</v>
      </c>
      <c r="CI440">
        <f t="shared" si="1093"/>
        <v>0.40906048153893931</v>
      </c>
    </row>
    <row r="441" spans="1:87">
      <c r="A441">
        <f t="shared" ref="A441:F441" si="1100">A147</f>
        <v>-7.0027777777777782</v>
      </c>
      <c r="B441">
        <f t="shared" si="1100"/>
        <v>111.315</v>
      </c>
      <c r="C441">
        <f t="shared" si="1100"/>
        <v>7</v>
      </c>
      <c r="D441">
        <f t="shared" si="1100"/>
        <v>2014</v>
      </c>
      <c r="E441">
        <f t="shared" si="1100"/>
        <v>3</v>
      </c>
      <c r="F441">
        <f t="shared" si="1100"/>
        <v>30</v>
      </c>
      <c r="G441">
        <f t="shared" si="1025"/>
        <v>-0.12222152900771403</v>
      </c>
      <c r="H441">
        <f t="shared" ref="H441:J441" si="1101">H147</f>
        <v>9</v>
      </c>
      <c r="I441">
        <f t="shared" si="1101"/>
        <v>45</v>
      </c>
      <c r="J441">
        <f t="shared" si="1101"/>
        <v>9.75</v>
      </c>
      <c r="L441">
        <f t="shared" ref="L441:M441" si="1102">L147</f>
        <v>20</v>
      </c>
      <c r="M441">
        <f t="shared" si="1102"/>
        <v>-13</v>
      </c>
      <c r="N441">
        <f t="shared" si="1028"/>
        <v>2456746.6145833335</v>
      </c>
      <c r="O441">
        <f t="shared" si="1029"/>
        <v>7.945056621748444E-4</v>
      </c>
      <c r="P441">
        <f t="shared" si="1030"/>
        <v>2456746.6153778392</v>
      </c>
      <c r="Q441">
        <f t="shared" si="1031"/>
        <v>0.14241246756575465</v>
      </c>
      <c r="R441">
        <f t="shared" si="1032"/>
        <v>240.6870580664006</v>
      </c>
      <c r="S441">
        <f t="shared" si="1033"/>
        <v>54.019605627952842</v>
      </c>
      <c r="T441">
        <f t="shared" si="1034"/>
        <v>4.2007816301974668</v>
      </c>
      <c r="U441">
        <f t="shared" si="1035"/>
        <v>0.94281997883663604</v>
      </c>
      <c r="V441">
        <f t="shared" si="1036"/>
        <v>209.59506515743618</v>
      </c>
      <c r="W441">
        <f t="shared" si="1037"/>
        <v>3.6581239829293084</v>
      </c>
      <c r="X441">
        <f t="shared" si="1038"/>
        <v>7.4243475547255002</v>
      </c>
      <c r="Y441">
        <f t="shared" si="1039"/>
        <v>0.12957930964234987</v>
      </c>
      <c r="Z441">
        <f t="shared" si="1040"/>
        <v>84.239540522979951</v>
      </c>
      <c r="AA441">
        <f t="shared" si="1041"/>
        <v>1.4702573424931862</v>
      </c>
      <c r="AB441">
        <f t="shared" si="1042"/>
        <v>18650.924029343638</v>
      </c>
      <c r="AC441">
        <f t="shared" si="1043"/>
        <v>-10.235187118140285</v>
      </c>
      <c r="AD441">
        <f t="shared" si="1044"/>
        <v>-386.81502237944471</v>
      </c>
      <c r="AE441">
        <f t="shared" si="1045"/>
        <v>-368.01172061788185</v>
      </c>
      <c r="AF441">
        <f t="shared" si="1046"/>
        <v>-369.99416183458862</v>
      </c>
      <c r="AG441">
        <f t="shared" si="1047"/>
        <v>3509.0474292614545</v>
      </c>
      <c r="AH441">
        <f t="shared" si="1048"/>
        <v>21024.915366655041</v>
      </c>
      <c r="AI441">
        <f t="shared" si="1049"/>
        <v>5.8402542685152889</v>
      </c>
      <c r="AJ441">
        <f t="shared" si="1050"/>
        <v>246.52731233491588</v>
      </c>
      <c r="AK441">
        <f t="shared" si="1051"/>
        <v>4.3027132963367114</v>
      </c>
      <c r="AL441">
        <f t="shared" si="1052"/>
        <v>246</v>
      </c>
      <c r="AM441">
        <f t="shared" si="1053"/>
        <v>31</v>
      </c>
      <c r="AN441">
        <f t="shared" si="1054"/>
        <v>38</v>
      </c>
      <c r="AP441">
        <f t="shared" si="1055"/>
        <v>3.2379734178333828</v>
      </c>
      <c r="AQ441">
        <f t="shared" si="1056"/>
        <v>5.6513297233246607E-2</v>
      </c>
      <c r="AR441" t="str">
        <f t="shared" si="1057"/>
        <v>POSITIF</v>
      </c>
      <c r="AS441">
        <f t="shared" si="1058"/>
        <v>3</v>
      </c>
      <c r="AT441">
        <f t="shared" si="1059"/>
        <v>14</v>
      </c>
      <c r="AU441">
        <f t="shared" si="1060"/>
        <v>16</v>
      </c>
      <c r="AV441">
        <f t="shared" si="1061"/>
        <v>0.98324152501611761</v>
      </c>
      <c r="AW441" s="4">
        <f t="shared" si="1062"/>
        <v>4.0968396875671567E-2</v>
      </c>
      <c r="AX441">
        <f t="shared" si="1063"/>
        <v>1.7160801953861445E-2</v>
      </c>
      <c r="AY441">
        <f t="shared" si="1064"/>
        <v>0.26791425897069282</v>
      </c>
      <c r="AZ441" s="4">
        <f t="shared" si="1065"/>
        <v>1.1163094123778868E-2</v>
      </c>
      <c r="BA441">
        <f t="shared" si="1066"/>
        <v>371679.19506880053</v>
      </c>
      <c r="BB441" t="s">
        <v>191</v>
      </c>
      <c r="BC441">
        <f t="shared" si="1067"/>
        <v>1.6702618676362239E-2</v>
      </c>
      <c r="BD441">
        <f t="shared" si="1068"/>
        <v>209.59940260499999</v>
      </c>
      <c r="BE441">
        <f t="shared" si="1069"/>
        <v>23.437439154061654</v>
      </c>
      <c r="BF441">
        <f t="shared" si="1070"/>
        <v>-2.0691053696926406E-3</v>
      </c>
      <c r="BG441">
        <f t="shared" si="1071"/>
        <v>23.435370048691961</v>
      </c>
      <c r="BH441" s="19">
        <f t="shared" si="1072"/>
        <v>0.14241246756575465</v>
      </c>
      <c r="BI441">
        <f t="shared" si="1073"/>
        <v>15.244694636079172</v>
      </c>
      <c r="BJ441">
        <f t="shared" si="1074"/>
        <v>22.665694636079174</v>
      </c>
      <c r="BK441">
        <f t="shared" si="1075"/>
        <v>91.430931194862694</v>
      </c>
      <c r="BL441">
        <f t="shared" si="1076"/>
        <v>1.5957707875147471</v>
      </c>
      <c r="BM441">
        <f t="shared" si="1077"/>
        <v>248.55448834632489</v>
      </c>
      <c r="BN441">
        <f t="shared" si="1078"/>
        <v>16.570299223088327</v>
      </c>
      <c r="BO441">
        <f t="shared" si="1079"/>
        <v>16</v>
      </c>
      <c r="BP441">
        <f t="shared" si="1080"/>
        <v>34</v>
      </c>
      <c r="BQ441">
        <f t="shared" si="1081"/>
        <v>13</v>
      </c>
      <c r="BR441">
        <f t="shared" si="1082"/>
        <v>-18.203759602576337</v>
      </c>
      <c r="BS441" t="str">
        <f t="shared" si="1083"/>
        <v>NEGATIF</v>
      </c>
      <c r="BT441">
        <f t="shared" si="1019"/>
        <v>-0.31771554130649154</v>
      </c>
      <c r="BU441">
        <f t="shared" si="1020"/>
        <v>18</v>
      </c>
      <c r="BV441">
        <f t="shared" si="1021"/>
        <v>-2173</v>
      </c>
      <c r="BW441">
        <f t="shared" si="1022"/>
        <v>46</v>
      </c>
      <c r="BX441" t="str">
        <f t="shared" si="1023"/>
        <v>NEGATIF</v>
      </c>
      <c r="BY441">
        <f t="shared" si="1084"/>
        <v>71.760360493027079</v>
      </c>
      <c r="BZ441">
        <f t="shared" si="1085"/>
        <v>251.76036049302706</v>
      </c>
      <c r="CA441">
        <f t="shared" si="1086"/>
        <v>0.83320051551357854</v>
      </c>
      <c r="CB441" t="str">
        <f t="shared" si="1087"/>
        <v>POSITIF</v>
      </c>
      <c r="CC441">
        <f t="shared" si="1088"/>
        <v>0</v>
      </c>
      <c r="CD441">
        <f t="shared" si="1089"/>
        <v>49</v>
      </c>
      <c r="CE441">
        <f t="shared" si="1090"/>
        <v>59</v>
      </c>
      <c r="CG441">
        <f t="shared" si="1091"/>
        <v>4.3380941922532452</v>
      </c>
      <c r="CH441">
        <f t="shared" si="1092"/>
        <v>0.40902436877293857</v>
      </c>
      <c r="CI441">
        <f t="shared" si="1093"/>
        <v>0.40906048147421037</v>
      </c>
    </row>
    <row r="442" spans="1:87">
      <c r="A442">
        <f t="shared" ref="A442:F442" si="1103">A148</f>
        <v>-7.0027777777777782</v>
      </c>
      <c r="B442">
        <f t="shared" si="1103"/>
        <v>111.315</v>
      </c>
      <c r="C442">
        <f t="shared" si="1103"/>
        <v>7</v>
      </c>
      <c r="D442">
        <f t="shared" si="1103"/>
        <v>2014</v>
      </c>
      <c r="E442">
        <f t="shared" si="1103"/>
        <v>3</v>
      </c>
      <c r="F442">
        <f t="shared" si="1103"/>
        <v>30</v>
      </c>
      <c r="G442">
        <f t="shared" si="1025"/>
        <v>-0.12222152900771403</v>
      </c>
      <c r="H442">
        <f t="shared" ref="H442:J442" si="1104">H148</f>
        <v>10</v>
      </c>
      <c r="I442">
        <f t="shared" si="1104"/>
        <v>0</v>
      </c>
      <c r="J442">
        <f t="shared" si="1104"/>
        <v>10</v>
      </c>
      <c r="L442">
        <f t="shared" ref="L442:M442" si="1105">L148</f>
        <v>20</v>
      </c>
      <c r="M442">
        <f t="shared" si="1105"/>
        <v>-13</v>
      </c>
      <c r="N442">
        <f t="shared" si="1028"/>
        <v>2456746.625</v>
      </c>
      <c r="O442">
        <f t="shared" si="1029"/>
        <v>7.945056621748444E-4</v>
      </c>
      <c r="P442">
        <f t="shared" si="1030"/>
        <v>2456746.6257945057</v>
      </c>
      <c r="Q442">
        <f t="shared" si="1031"/>
        <v>0.14241275275854073</v>
      </c>
      <c r="R442">
        <f t="shared" si="1032"/>
        <v>240.6870580664006</v>
      </c>
      <c r="S442">
        <f t="shared" si="1033"/>
        <v>54.155699297203682</v>
      </c>
      <c r="T442">
        <f t="shared" si="1034"/>
        <v>4.2007816301974668</v>
      </c>
      <c r="U442">
        <f t="shared" si="1035"/>
        <v>0.94519526145618338</v>
      </c>
      <c r="V442">
        <f t="shared" si="1036"/>
        <v>209.5945135540905</v>
      </c>
      <c r="W442">
        <f t="shared" si="1037"/>
        <v>3.6581143556347615</v>
      </c>
      <c r="X442">
        <f t="shared" si="1038"/>
        <v>7.4346147143378403</v>
      </c>
      <c r="Y442">
        <f t="shared" si="1039"/>
        <v>0.12975850538241299</v>
      </c>
      <c r="Z442">
        <f t="shared" si="1040"/>
        <v>84.249807192346452</v>
      </c>
      <c r="AA442">
        <f t="shared" si="1041"/>
        <v>1.4704365296768451</v>
      </c>
      <c r="AB442">
        <f t="shared" si="1042"/>
        <v>18682.466402372895</v>
      </c>
      <c r="AC442">
        <f t="shared" si="1043"/>
        <v>-11.513710585919201</v>
      </c>
      <c r="AD442">
        <f t="shared" si="1044"/>
        <v>-434.74386112055066</v>
      </c>
      <c r="AE442">
        <f t="shared" si="1045"/>
        <v>-362.26889509908216</v>
      </c>
      <c r="AF442">
        <f t="shared" si="1046"/>
        <v>-371.08050653996537</v>
      </c>
      <c r="AG442">
        <f t="shared" si="1047"/>
        <v>3500.9367424765014</v>
      </c>
      <c r="AH442">
        <f t="shared" si="1048"/>
        <v>21003.79617150388</v>
      </c>
      <c r="AI442">
        <f t="shared" si="1049"/>
        <v>5.8343878254177444</v>
      </c>
      <c r="AJ442">
        <f t="shared" si="1050"/>
        <v>246.52144589181833</v>
      </c>
      <c r="AK442">
        <f t="shared" si="1051"/>
        <v>4.3026109075892789</v>
      </c>
      <c r="AL442">
        <f t="shared" si="1052"/>
        <v>246</v>
      </c>
      <c r="AM442">
        <f t="shared" si="1053"/>
        <v>31</v>
      </c>
      <c r="AN442">
        <f t="shared" si="1054"/>
        <v>17</v>
      </c>
      <c r="AP442">
        <f t="shared" si="1055"/>
        <v>3.2429347774148347</v>
      </c>
      <c r="AQ442">
        <f t="shared" si="1056"/>
        <v>5.6599889293318308E-2</v>
      </c>
      <c r="AR442" t="str">
        <f t="shared" si="1057"/>
        <v>POSITIF</v>
      </c>
      <c r="AS442">
        <f t="shared" si="1058"/>
        <v>3</v>
      </c>
      <c r="AT442">
        <f t="shared" si="1059"/>
        <v>14</v>
      </c>
      <c r="AU442">
        <f t="shared" si="1060"/>
        <v>34</v>
      </c>
      <c r="AV442">
        <f t="shared" si="1061"/>
        <v>0.98315163507425118</v>
      </c>
      <c r="AW442" s="4">
        <f t="shared" si="1062"/>
        <v>4.096465146142713E-2</v>
      </c>
      <c r="AX442">
        <f t="shared" si="1063"/>
        <v>1.715923307841145E-2</v>
      </c>
      <c r="AY442">
        <f t="shared" si="1064"/>
        <v>0.26788976792933739</v>
      </c>
      <c r="AZ442" s="4">
        <f t="shared" si="1065"/>
        <v>1.1162073663722391E-2</v>
      </c>
      <c r="BA442">
        <f t="shared" si="1066"/>
        <v>371713.17450842907</v>
      </c>
      <c r="BB442" t="s">
        <v>191</v>
      </c>
      <c r="BC442">
        <f t="shared" si="1067"/>
        <v>1.670261866438414E-2</v>
      </c>
      <c r="BD442">
        <f t="shared" si="1068"/>
        <v>209.59885100329134</v>
      </c>
      <c r="BE442">
        <f t="shared" si="1069"/>
        <v>23.437439150352958</v>
      </c>
      <c r="BF442">
        <f t="shared" si="1070"/>
        <v>-2.0691320720427155E-3</v>
      </c>
      <c r="BG442">
        <f t="shared" si="1071"/>
        <v>23.435370018280917</v>
      </c>
      <c r="BH442" s="19">
        <f t="shared" si="1072"/>
        <v>0.14241275275854073</v>
      </c>
      <c r="BI442">
        <f t="shared" si="1073"/>
        <v>15.495379099467149</v>
      </c>
      <c r="BJ442">
        <f t="shared" si="1074"/>
        <v>22.91637909946715</v>
      </c>
      <c r="BK442">
        <f t="shared" si="1075"/>
        <v>95.196514965545717</v>
      </c>
      <c r="BL442">
        <f t="shared" si="1076"/>
        <v>1.661492622572829</v>
      </c>
      <c r="BM442">
        <f t="shared" si="1077"/>
        <v>248.54917152646152</v>
      </c>
      <c r="BN442">
        <f t="shared" si="1078"/>
        <v>16.569944768430769</v>
      </c>
      <c r="BO442">
        <f t="shared" si="1079"/>
        <v>16</v>
      </c>
      <c r="BP442">
        <f t="shared" si="1080"/>
        <v>34</v>
      </c>
      <c r="BQ442">
        <f t="shared" si="1081"/>
        <v>11</v>
      </c>
      <c r="BR442">
        <f t="shared" si="1082"/>
        <v>-18.197890876028843</v>
      </c>
      <c r="BS442" t="str">
        <f t="shared" si="1083"/>
        <v>NEGATIF</v>
      </c>
      <c r="BT442">
        <f t="shared" si="1019"/>
        <v>-0.31761311270533854</v>
      </c>
      <c r="BU442">
        <f t="shared" si="1020"/>
        <v>18</v>
      </c>
      <c r="BV442">
        <f t="shared" si="1021"/>
        <v>-2172</v>
      </c>
      <c r="BW442">
        <f t="shared" si="1022"/>
        <v>7</v>
      </c>
      <c r="BX442" t="str">
        <f t="shared" si="1023"/>
        <v>NEGATIF</v>
      </c>
      <c r="BY442">
        <f t="shared" si="1084"/>
        <v>71.287493073651262</v>
      </c>
      <c r="BZ442">
        <f t="shared" si="1085"/>
        <v>251.28749307365126</v>
      </c>
      <c r="CA442">
        <f t="shared" si="1086"/>
        <v>-2.7125500059346082</v>
      </c>
      <c r="CB442" t="str">
        <f t="shared" si="1087"/>
        <v>NEGATIF</v>
      </c>
      <c r="CC442">
        <f t="shared" si="1088"/>
        <v>2</v>
      </c>
      <c r="CD442">
        <f t="shared" si="1089"/>
        <v>42</v>
      </c>
      <c r="CE442">
        <f t="shared" si="1090"/>
        <v>45</v>
      </c>
      <c r="CG442">
        <f t="shared" si="1091"/>
        <v>4.3380013962408936</v>
      </c>
      <c r="CH442">
        <f t="shared" si="1092"/>
        <v>0.4090243682421657</v>
      </c>
      <c r="CI442">
        <f t="shared" si="1093"/>
        <v>0.40906048140948142</v>
      </c>
    </row>
    <row r="443" spans="1:87">
      <c r="A443">
        <f t="shared" ref="A443:F443" si="1106">A149</f>
        <v>-7.0027777777777782</v>
      </c>
      <c r="B443">
        <f t="shared" si="1106"/>
        <v>111.315</v>
      </c>
      <c r="C443">
        <f t="shared" si="1106"/>
        <v>7</v>
      </c>
      <c r="D443">
        <f t="shared" si="1106"/>
        <v>2014</v>
      </c>
      <c r="E443">
        <f t="shared" si="1106"/>
        <v>3</v>
      </c>
      <c r="F443">
        <f t="shared" si="1106"/>
        <v>30</v>
      </c>
      <c r="G443">
        <f t="shared" si="1025"/>
        <v>-0.12222152900771403</v>
      </c>
      <c r="H443">
        <f t="shared" ref="H443:J443" si="1107">H149</f>
        <v>10</v>
      </c>
      <c r="I443">
        <f t="shared" si="1107"/>
        <v>15</v>
      </c>
      <c r="J443">
        <f t="shared" si="1107"/>
        <v>10.25</v>
      </c>
      <c r="L443">
        <f t="shared" ref="L443:M443" si="1108">L149</f>
        <v>20</v>
      </c>
      <c r="M443">
        <f t="shared" si="1108"/>
        <v>-13</v>
      </c>
      <c r="N443">
        <f t="shared" si="1028"/>
        <v>2456746.635416667</v>
      </c>
      <c r="O443">
        <f t="shared" si="1029"/>
        <v>7.945056621748444E-4</v>
      </c>
      <c r="P443">
        <f t="shared" si="1030"/>
        <v>2456746.6362111727</v>
      </c>
      <c r="Q443">
        <f t="shared" si="1031"/>
        <v>0.14241303795133956</v>
      </c>
      <c r="R443">
        <f t="shared" si="1032"/>
        <v>240.6870580664006</v>
      </c>
      <c r="S443">
        <f t="shared" si="1033"/>
        <v>54.291792972551775</v>
      </c>
      <c r="T443">
        <f t="shared" si="1034"/>
        <v>4.2007816301974668</v>
      </c>
      <c r="U443">
        <f t="shared" si="1035"/>
        <v>0.94757054418214792</v>
      </c>
      <c r="V443">
        <f t="shared" si="1036"/>
        <v>209.5939619507202</v>
      </c>
      <c r="W443">
        <f t="shared" si="1037"/>
        <v>3.6581047283397847</v>
      </c>
      <c r="X443">
        <f t="shared" si="1038"/>
        <v>7.4448818744085656</v>
      </c>
      <c r="Y443">
        <f t="shared" si="1039"/>
        <v>0.12993770113047645</v>
      </c>
      <c r="Z443">
        <f t="shared" si="1040"/>
        <v>84.260073862170429</v>
      </c>
      <c r="AA443">
        <f t="shared" si="1041"/>
        <v>1.4706157168684888</v>
      </c>
      <c r="AB443">
        <f t="shared" si="1042"/>
        <v>18713.905234117035</v>
      </c>
      <c r="AC443">
        <f t="shared" si="1043"/>
        <v>-12.791020408547103</v>
      </c>
      <c r="AD443">
        <f t="shared" si="1044"/>
        <v>-482.48939508746605</v>
      </c>
      <c r="AE443">
        <f t="shared" si="1045"/>
        <v>-356.48788488553521</v>
      </c>
      <c r="AF443">
        <f t="shared" si="1046"/>
        <v>-372.16667671908459</v>
      </c>
      <c r="AG443">
        <f t="shared" si="1047"/>
        <v>3492.8004026471558</v>
      </c>
      <c r="AH443">
        <f t="shared" si="1048"/>
        <v>20982.770659663562</v>
      </c>
      <c r="AI443">
        <f t="shared" si="1049"/>
        <v>5.8285474054621007</v>
      </c>
      <c r="AJ443">
        <f t="shared" si="1050"/>
        <v>246.5156054718627</v>
      </c>
      <c r="AK443">
        <f t="shared" si="1051"/>
        <v>4.3025089730313537</v>
      </c>
      <c r="AL443">
        <f t="shared" si="1052"/>
        <v>246</v>
      </c>
      <c r="AM443">
        <f t="shared" si="1053"/>
        <v>30</v>
      </c>
      <c r="AN443">
        <f t="shared" si="1054"/>
        <v>56</v>
      </c>
      <c r="AP443">
        <f t="shared" si="1055"/>
        <v>3.2461920676265845</v>
      </c>
      <c r="AQ443">
        <f t="shared" si="1056"/>
        <v>5.6656739732206328E-2</v>
      </c>
      <c r="AR443" t="str">
        <f t="shared" si="1057"/>
        <v>POSITIF</v>
      </c>
      <c r="AS443">
        <f t="shared" si="1058"/>
        <v>3</v>
      </c>
      <c r="AT443">
        <f t="shared" si="1059"/>
        <v>14</v>
      </c>
      <c r="AU443">
        <f t="shared" si="1060"/>
        <v>46</v>
      </c>
      <c r="AV443">
        <f t="shared" si="1061"/>
        <v>0.98306155357731861</v>
      </c>
      <c r="AW443" s="4">
        <f t="shared" si="1062"/>
        <v>4.0960898065721611E-2</v>
      </c>
      <c r="AX443">
        <f t="shared" si="1063"/>
        <v>1.7157660859694852E-2</v>
      </c>
      <c r="AY443">
        <f t="shared" si="1064"/>
        <v>0.26786522469706942</v>
      </c>
      <c r="AZ443" s="4">
        <f t="shared" si="1065"/>
        <v>1.1161051029044558E-2</v>
      </c>
      <c r="BA443">
        <f t="shared" si="1066"/>
        <v>371747.23259235226</v>
      </c>
      <c r="BB443" t="s">
        <v>191</v>
      </c>
      <c r="BC443">
        <f t="shared" si="1067"/>
        <v>1.6702618652406045E-2</v>
      </c>
      <c r="BD443">
        <f t="shared" si="1068"/>
        <v>209.59829940155808</v>
      </c>
      <c r="BE443">
        <f t="shared" si="1069"/>
        <v>23.437439146644262</v>
      </c>
      <c r="BF443">
        <f t="shared" si="1070"/>
        <v>-2.0691587938440549E-3</v>
      </c>
      <c r="BG443">
        <f t="shared" si="1071"/>
        <v>23.435369987850418</v>
      </c>
      <c r="BH443" s="19">
        <f t="shared" si="1072"/>
        <v>0.14241303795133956</v>
      </c>
      <c r="BI443">
        <f t="shared" si="1073"/>
        <v>15.74606357406204</v>
      </c>
      <c r="BJ443">
        <f t="shared" si="1074"/>
        <v>23.167063574062041</v>
      </c>
      <c r="BK443">
        <f t="shared" si="1075"/>
        <v>98.962075289513706</v>
      </c>
      <c r="BL443">
        <f t="shared" si="1076"/>
        <v>1.7272140484085348</v>
      </c>
      <c r="BM443">
        <f t="shared" si="1077"/>
        <v>248.54387832141691</v>
      </c>
      <c r="BN443">
        <f t="shared" si="1078"/>
        <v>16.569591888094461</v>
      </c>
      <c r="BO443">
        <f t="shared" si="1079"/>
        <v>16</v>
      </c>
      <c r="BP443">
        <f t="shared" si="1080"/>
        <v>34</v>
      </c>
      <c r="BQ443">
        <f t="shared" si="1081"/>
        <v>10</v>
      </c>
      <c r="BR443">
        <f t="shared" si="1082"/>
        <v>-18.19370650799252</v>
      </c>
      <c r="BS443" t="str">
        <f t="shared" si="1083"/>
        <v>NEGATIF</v>
      </c>
      <c r="BT443">
        <f t="shared" si="1019"/>
        <v>-0.31754008170598952</v>
      </c>
      <c r="BU443">
        <f t="shared" si="1020"/>
        <v>18</v>
      </c>
      <c r="BV443">
        <f t="shared" si="1021"/>
        <v>-2172</v>
      </c>
      <c r="BW443">
        <f t="shared" si="1022"/>
        <v>22</v>
      </c>
      <c r="BX443" t="str">
        <f t="shared" si="1023"/>
        <v>NEGATIF</v>
      </c>
      <c r="BY443">
        <f t="shared" si="1084"/>
        <v>70.737080675891576</v>
      </c>
      <c r="BZ443">
        <f t="shared" si="1085"/>
        <v>250.73708067589158</v>
      </c>
      <c r="CA443">
        <f t="shared" si="1086"/>
        <v>-6.2474294645561415</v>
      </c>
      <c r="CB443" t="str">
        <f t="shared" si="1087"/>
        <v>NEGATIF</v>
      </c>
      <c r="CC443">
        <f t="shared" si="1088"/>
        <v>6</v>
      </c>
      <c r="CD443">
        <f t="shared" si="1089"/>
        <v>14</v>
      </c>
      <c r="CE443">
        <f t="shared" si="1090"/>
        <v>50</v>
      </c>
      <c r="CG443">
        <f t="shared" si="1091"/>
        <v>4.3379090123848822</v>
      </c>
      <c r="CH443">
        <f t="shared" si="1092"/>
        <v>0.40902436771105333</v>
      </c>
      <c r="CI443">
        <f t="shared" si="1093"/>
        <v>0.40906048134475248</v>
      </c>
    </row>
    <row r="444" spans="1:87">
      <c r="A444">
        <f t="shared" ref="A444:F444" si="1109">A150</f>
        <v>-7.0027777777777782</v>
      </c>
      <c r="B444">
        <f t="shared" si="1109"/>
        <v>111.315</v>
      </c>
      <c r="C444">
        <f t="shared" si="1109"/>
        <v>7</v>
      </c>
      <c r="D444">
        <f t="shared" si="1109"/>
        <v>2014</v>
      </c>
      <c r="E444">
        <f t="shared" si="1109"/>
        <v>3</v>
      </c>
      <c r="F444">
        <f t="shared" si="1109"/>
        <v>30</v>
      </c>
      <c r="G444">
        <f t="shared" si="1025"/>
        <v>-0.12222152900771403</v>
      </c>
      <c r="H444">
        <f t="shared" ref="H444:J444" si="1110">H150</f>
        <v>10</v>
      </c>
      <c r="I444">
        <f t="shared" si="1110"/>
        <v>30</v>
      </c>
      <c r="J444">
        <f t="shared" si="1110"/>
        <v>10.5</v>
      </c>
      <c r="L444">
        <f t="shared" ref="L444:M444" si="1111">L150</f>
        <v>20</v>
      </c>
      <c r="M444">
        <f t="shared" si="1111"/>
        <v>-13</v>
      </c>
      <c r="N444">
        <f t="shared" si="1028"/>
        <v>2456746.6458333335</v>
      </c>
      <c r="O444">
        <f t="shared" si="1029"/>
        <v>7.945056621748444E-4</v>
      </c>
      <c r="P444">
        <f t="shared" si="1030"/>
        <v>2456746.6466278392</v>
      </c>
      <c r="Q444">
        <f t="shared" si="1031"/>
        <v>0.14241332314412564</v>
      </c>
      <c r="R444">
        <f t="shared" si="1032"/>
        <v>240.6870580664006</v>
      </c>
      <c r="S444">
        <f t="shared" si="1033"/>
        <v>54.427886641817167</v>
      </c>
      <c r="T444">
        <f t="shared" si="1034"/>
        <v>4.2007816301974668</v>
      </c>
      <c r="U444">
        <f t="shared" si="1035"/>
        <v>0.94994582680194917</v>
      </c>
      <c r="V444">
        <f t="shared" si="1036"/>
        <v>209.59341034737452</v>
      </c>
      <c r="W444">
        <f t="shared" si="1037"/>
        <v>3.6580951010452374</v>
      </c>
      <c r="X444">
        <f t="shared" si="1038"/>
        <v>7.4551490340209057</v>
      </c>
      <c r="Y444">
        <f t="shared" si="1039"/>
        <v>0.13011689687053957</v>
      </c>
      <c r="Z444">
        <f t="shared" si="1040"/>
        <v>84.270340531536021</v>
      </c>
      <c r="AA444">
        <f t="shared" si="1041"/>
        <v>1.470794904052132</v>
      </c>
      <c r="AB444">
        <f t="shared" si="1042"/>
        <v>18745.240344385584</v>
      </c>
      <c r="AC444">
        <f t="shared" si="1043"/>
        <v>-14.066981826093585</v>
      </c>
      <c r="AD444">
        <f t="shared" si="1044"/>
        <v>-530.03148842540782</v>
      </c>
      <c r="AE444">
        <f t="shared" si="1045"/>
        <v>-350.66929983208752</v>
      </c>
      <c r="AF444">
        <f t="shared" si="1046"/>
        <v>-373.25264402082598</v>
      </c>
      <c r="AG444">
        <f t="shared" si="1047"/>
        <v>3484.6384709295517</v>
      </c>
      <c r="AH444">
        <f t="shared" si="1048"/>
        <v>20961.85840121072</v>
      </c>
      <c r="AI444">
        <f t="shared" si="1049"/>
        <v>5.8227384447807555</v>
      </c>
      <c r="AJ444">
        <f t="shared" si="1050"/>
        <v>246.50979651118135</v>
      </c>
      <c r="AK444">
        <f t="shared" si="1051"/>
        <v>4.302407587541345</v>
      </c>
      <c r="AL444">
        <f t="shared" si="1052"/>
        <v>246</v>
      </c>
      <c r="AM444">
        <f t="shared" si="1053"/>
        <v>30</v>
      </c>
      <c r="AN444">
        <f t="shared" si="1054"/>
        <v>35</v>
      </c>
      <c r="AP444">
        <f t="shared" si="1055"/>
        <v>3.2448746350372493</v>
      </c>
      <c r="AQ444">
        <f t="shared" si="1056"/>
        <v>5.6633746195849356E-2</v>
      </c>
      <c r="AR444" t="str">
        <f t="shared" si="1057"/>
        <v>POSITIF</v>
      </c>
      <c r="AS444">
        <f t="shared" si="1058"/>
        <v>3</v>
      </c>
      <c r="AT444">
        <f t="shared" si="1059"/>
        <v>14</v>
      </c>
      <c r="AU444">
        <f t="shared" si="1060"/>
        <v>41</v>
      </c>
      <c r="AV444">
        <f t="shared" si="1061"/>
        <v>0.98297128122996957</v>
      </c>
      <c r="AW444" s="4">
        <f t="shared" si="1062"/>
        <v>4.0957136717915399E-2</v>
      </c>
      <c r="AX444">
        <f t="shared" si="1063"/>
        <v>1.7156085310010106E-2</v>
      </c>
      <c r="AY444">
        <f t="shared" si="1064"/>
        <v>0.26784062946587101</v>
      </c>
      <c r="AZ444" s="4">
        <f t="shared" si="1065"/>
        <v>1.1160026227744625E-2</v>
      </c>
      <c r="BA444">
        <f t="shared" si="1066"/>
        <v>371781.36909561651</v>
      </c>
      <c r="BB444" t="s">
        <v>191</v>
      </c>
      <c r="BC444">
        <f t="shared" si="1067"/>
        <v>1.6702618640427946E-2</v>
      </c>
      <c r="BD444">
        <f t="shared" si="1068"/>
        <v>209.59774779984943</v>
      </c>
      <c r="BE444">
        <f t="shared" si="1069"/>
        <v>23.437439142935567</v>
      </c>
      <c r="BF444">
        <f t="shared" si="1070"/>
        <v>-2.0691855350924025E-3</v>
      </c>
      <c r="BG444">
        <f t="shared" si="1071"/>
        <v>23.435369957400475</v>
      </c>
      <c r="BH444" s="19">
        <f t="shared" si="1072"/>
        <v>0.14241332314412564</v>
      </c>
      <c r="BI444">
        <f t="shared" si="1073"/>
        <v>15.996748037450015</v>
      </c>
      <c r="BJ444">
        <f t="shared" si="1074"/>
        <v>23.417748037450014</v>
      </c>
      <c r="BK444">
        <f t="shared" si="1075"/>
        <v>102.72760690419676</v>
      </c>
      <c r="BL444">
        <f t="shared" si="1076"/>
        <v>1.7929349731726927</v>
      </c>
      <c r="BM444">
        <f t="shared" si="1077"/>
        <v>248.53861365755347</v>
      </c>
      <c r="BN444">
        <f t="shared" si="1078"/>
        <v>16.569240910503563</v>
      </c>
      <c r="BO444">
        <f t="shared" si="1079"/>
        <v>16</v>
      </c>
      <c r="BP444">
        <f t="shared" si="1080"/>
        <v>34</v>
      </c>
      <c r="BQ444">
        <f t="shared" si="1081"/>
        <v>9</v>
      </c>
      <c r="BR444">
        <f t="shared" si="1082"/>
        <v>-18.194037781544594</v>
      </c>
      <c r="BS444" t="str">
        <f t="shared" si="1083"/>
        <v>NEGATIF</v>
      </c>
      <c r="BT444">
        <f t="shared" si="1019"/>
        <v>-0.31754586352019798</v>
      </c>
      <c r="BU444">
        <f t="shared" si="1020"/>
        <v>18</v>
      </c>
      <c r="BV444">
        <f t="shared" si="1021"/>
        <v>-2172</v>
      </c>
      <c r="BW444">
        <f t="shared" si="1022"/>
        <v>21</v>
      </c>
      <c r="BX444" t="str">
        <f t="shared" si="1023"/>
        <v>NEGATIF</v>
      </c>
      <c r="BY444">
        <f t="shared" si="1084"/>
        <v>70.101226216205035</v>
      </c>
      <c r="BZ444">
        <f t="shared" si="1085"/>
        <v>250.10122621620502</v>
      </c>
      <c r="CA444">
        <f t="shared" si="1086"/>
        <v>-9.768809830544301</v>
      </c>
      <c r="CB444" t="str">
        <f t="shared" si="1087"/>
        <v>NEGATIF</v>
      </c>
      <c r="CC444">
        <f t="shared" si="1088"/>
        <v>9</v>
      </c>
      <c r="CD444">
        <f t="shared" si="1089"/>
        <v>46</v>
      </c>
      <c r="CE444">
        <f t="shared" si="1090"/>
        <v>7</v>
      </c>
      <c r="CG444">
        <f t="shared" si="1091"/>
        <v>4.3378171266664545</v>
      </c>
      <c r="CH444">
        <f t="shared" si="1092"/>
        <v>0.40902436717960156</v>
      </c>
      <c r="CI444">
        <f t="shared" si="1093"/>
        <v>0.40906048128002354</v>
      </c>
    </row>
    <row r="445" spans="1:87">
      <c r="A445">
        <f t="shared" ref="A445:F445" si="1112">A151</f>
        <v>-7.0027777777777782</v>
      </c>
      <c r="B445">
        <f t="shared" si="1112"/>
        <v>111.315</v>
      </c>
      <c r="C445">
        <f t="shared" si="1112"/>
        <v>7</v>
      </c>
      <c r="D445">
        <f t="shared" si="1112"/>
        <v>2014</v>
      </c>
      <c r="E445">
        <f t="shared" si="1112"/>
        <v>3</v>
      </c>
      <c r="F445">
        <f t="shared" si="1112"/>
        <v>30</v>
      </c>
      <c r="G445">
        <f t="shared" si="1025"/>
        <v>-0.12222152900771403</v>
      </c>
      <c r="H445">
        <f t="shared" ref="H445:J445" si="1113">H151</f>
        <v>10</v>
      </c>
      <c r="I445">
        <f t="shared" si="1113"/>
        <v>45</v>
      </c>
      <c r="J445">
        <f t="shared" si="1113"/>
        <v>10.75</v>
      </c>
      <c r="L445">
        <f t="shared" ref="L445:M445" si="1114">L151</f>
        <v>20</v>
      </c>
      <c r="M445">
        <f t="shared" si="1114"/>
        <v>-13</v>
      </c>
      <c r="N445">
        <f t="shared" si="1028"/>
        <v>2456746.65625</v>
      </c>
      <c r="O445">
        <f t="shared" si="1029"/>
        <v>7.945056621748444E-4</v>
      </c>
      <c r="P445">
        <f t="shared" si="1030"/>
        <v>2456746.6570445057</v>
      </c>
      <c r="Q445">
        <f t="shared" si="1031"/>
        <v>0.14241360833691172</v>
      </c>
      <c r="R445">
        <f t="shared" si="1032"/>
        <v>240.6870580664006</v>
      </c>
      <c r="S445">
        <f t="shared" si="1033"/>
        <v>54.563980311068008</v>
      </c>
      <c r="T445">
        <f t="shared" si="1034"/>
        <v>4.2007816301974668</v>
      </c>
      <c r="U445">
        <f t="shared" si="1035"/>
        <v>0.9523211094214965</v>
      </c>
      <c r="V445">
        <f t="shared" si="1036"/>
        <v>209.59285874402889</v>
      </c>
      <c r="W445">
        <f t="shared" si="1037"/>
        <v>3.6580854737506909</v>
      </c>
      <c r="X445">
        <f t="shared" si="1038"/>
        <v>7.4654161936332457</v>
      </c>
      <c r="Y445">
        <f t="shared" si="1039"/>
        <v>0.13029609261060268</v>
      </c>
      <c r="Z445">
        <f t="shared" si="1040"/>
        <v>84.280607200901613</v>
      </c>
      <c r="AA445">
        <f t="shared" si="1041"/>
        <v>1.4709740912357752</v>
      </c>
      <c r="AB445">
        <f t="shared" si="1042"/>
        <v>18776.47155779109</v>
      </c>
      <c r="AC445">
        <f t="shared" si="1043"/>
        <v>-15.34146039187508</v>
      </c>
      <c r="AD445">
        <f t="shared" si="1044"/>
        <v>-577.35009745800289</v>
      </c>
      <c r="AE445">
        <f t="shared" si="1045"/>
        <v>-344.81375298113716</v>
      </c>
      <c r="AF445">
        <f t="shared" si="1046"/>
        <v>-374.33838024499096</v>
      </c>
      <c r="AG445">
        <f t="shared" si="1047"/>
        <v>3476.4510075803255</v>
      </c>
      <c r="AH445">
        <f t="shared" si="1048"/>
        <v>20941.078874295414</v>
      </c>
      <c r="AI445">
        <f t="shared" si="1049"/>
        <v>5.8169663539709484</v>
      </c>
      <c r="AJ445">
        <f t="shared" si="1050"/>
        <v>246.50402442037154</v>
      </c>
      <c r="AK445">
        <f t="shared" si="1051"/>
        <v>4.3023068455519899</v>
      </c>
      <c r="AL445">
        <f t="shared" si="1052"/>
        <v>246</v>
      </c>
      <c r="AM445">
        <f t="shared" si="1053"/>
        <v>30</v>
      </c>
      <c r="AN445">
        <f t="shared" si="1054"/>
        <v>14</v>
      </c>
      <c r="AP445">
        <f t="shared" si="1055"/>
        <v>3.2388418548609939</v>
      </c>
      <c r="AQ445">
        <f t="shared" si="1056"/>
        <v>5.652845431872465E-2</v>
      </c>
      <c r="AR445" t="str">
        <f t="shared" si="1057"/>
        <v>POSITIF</v>
      </c>
      <c r="AS445">
        <f t="shared" si="1058"/>
        <v>3</v>
      </c>
      <c r="AT445">
        <f t="shared" si="1059"/>
        <v>14</v>
      </c>
      <c r="AU445">
        <f t="shared" si="1060"/>
        <v>19</v>
      </c>
      <c r="AV445">
        <f t="shared" si="1061"/>
        <v>0.98288081872560429</v>
      </c>
      <c r="AW445" s="4">
        <f t="shared" si="1062"/>
        <v>4.0953367446900181E-2</v>
      </c>
      <c r="AX445">
        <f t="shared" si="1063"/>
        <v>1.7154506441459331E-2</v>
      </c>
      <c r="AY445">
        <f t="shared" si="1064"/>
        <v>0.26781598242465915</v>
      </c>
      <c r="AZ445" s="4">
        <f t="shared" si="1065"/>
        <v>1.1158999267694132E-2</v>
      </c>
      <c r="BA445">
        <f t="shared" si="1066"/>
        <v>371815.58379743458</v>
      </c>
      <c r="BB445" t="s">
        <v>191</v>
      </c>
      <c r="BC445">
        <f t="shared" si="1067"/>
        <v>1.670261862844985E-2</v>
      </c>
      <c r="BD445">
        <f t="shared" si="1068"/>
        <v>209.59719619814078</v>
      </c>
      <c r="BE445">
        <f t="shared" si="1069"/>
        <v>23.437439139226871</v>
      </c>
      <c r="BF445">
        <f t="shared" si="1070"/>
        <v>-2.0692122957870723E-3</v>
      </c>
      <c r="BG445">
        <f t="shared" si="1071"/>
        <v>23.435369926931084</v>
      </c>
      <c r="BH445" s="19">
        <f t="shared" si="1072"/>
        <v>0.14241360833691172</v>
      </c>
      <c r="BI445">
        <f t="shared" si="1073"/>
        <v>16.247432500837991</v>
      </c>
      <c r="BJ445">
        <f t="shared" si="1074"/>
        <v>23.668432500837991</v>
      </c>
      <c r="BK445">
        <f t="shared" si="1075"/>
        <v>106.49310507458652</v>
      </c>
      <c r="BL445">
        <f t="shared" si="1076"/>
        <v>1.8586553142238165</v>
      </c>
      <c r="BM445">
        <f t="shared" si="1077"/>
        <v>248.53338243798333</v>
      </c>
      <c r="BN445">
        <f t="shared" si="1078"/>
        <v>16.568892162532222</v>
      </c>
      <c r="BO445">
        <f t="shared" si="1079"/>
        <v>16</v>
      </c>
      <c r="BP445">
        <f t="shared" si="1080"/>
        <v>34</v>
      </c>
      <c r="BQ445">
        <f t="shared" si="1081"/>
        <v>8</v>
      </c>
      <c r="BR445">
        <f t="shared" si="1082"/>
        <v>-18.199024162991911</v>
      </c>
      <c r="BS445" t="str">
        <f t="shared" si="1083"/>
        <v>NEGATIF</v>
      </c>
      <c r="BT445">
        <f t="shared" si="1019"/>
        <v>-0.31763289229421404</v>
      </c>
      <c r="BU445">
        <f t="shared" si="1020"/>
        <v>18</v>
      </c>
      <c r="BV445">
        <f t="shared" si="1021"/>
        <v>-2172</v>
      </c>
      <c r="BW445">
        <f t="shared" si="1022"/>
        <v>3</v>
      </c>
      <c r="BX445" t="str">
        <f t="shared" si="1023"/>
        <v>NEGATIF</v>
      </c>
      <c r="BY445">
        <f t="shared" si="1084"/>
        <v>69.37305282854129</v>
      </c>
      <c r="BZ445">
        <f t="shared" si="1085"/>
        <v>249.37305282854129</v>
      </c>
      <c r="CA445">
        <f t="shared" si="1086"/>
        <v>-13.274084984023325</v>
      </c>
      <c r="CB445" t="str">
        <f t="shared" si="1087"/>
        <v>NEGATIF</v>
      </c>
      <c r="CC445">
        <f t="shared" si="1088"/>
        <v>13</v>
      </c>
      <c r="CD445">
        <f t="shared" si="1089"/>
        <v>16</v>
      </c>
      <c r="CE445">
        <f t="shared" si="1090"/>
        <v>26</v>
      </c>
      <c r="CG445">
        <f t="shared" si="1091"/>
        <v>4.337725824661061</v>
      </c>
      <c r="CH445">
        <f t="shared" si="1092"/>
        <v>0.40902436664781033</v>
      </c>
      <c r="CI445">
        <f t="shared" si="1093"/>
        <v>0.40906048121529459</v>
      </c>
    </row>
    <row r="446" spans="1:87">
      <c r="A446">
        <f t="shared" ref="A446:F446" si="1115">A152</f>
        <v>-7.0027777777777782</v>
      </c>
      <c r="B446">
        <f t="shared" si="1115"/>
        <v>111.315</v>
      </c>
      <c r="C446">
        <f t="shared" si="1115"/>
        <v>7</v>
      </c>
      <c r="D446">
        <f t="shared" si="1115"/>
        <v>2014</v>
      </c>
      <c r="E446">
        <f t="shared" si="1115"/>
        <v>3</v>
      </c>
      <c r="F446">
        <f t="shared" si="1115"/>
        <v>30</v>
      </c>
      <c r="G446">
        <f t="shared" si="1025"/>
        <v>-0.12222152900771403</v>
      </c>
      <c r="H446">
        <f t="shared" ref="H446:J446" si="1116">H152</f>
        <v>11</v>
      </c>
      <c r="I446">
        <f t="shared" si="1116"/>
        <v>0</v>
      </c>
      <c r="J446">
        <f t="shared" si="1116"/>
        <v>11</v>
      </c>
      <c r="L446">
        <f t="shared" ref="L446:M446" si="1117">L152</f>
        <v>20</v>
      </c>
      <c r="M446">
        <f t="shared" si="1117"/>
        <v>-13</v>
      </c>
      <c r="N446">
        <f t="shared" si="1028"/>
        <v>2456746.666666667</v>
      </c>
      <c r="O446">
        <f t="shared" si="1029"/>
        <v>7.945056621748444E-4</v>
      </c>
      <c r="P446">
        <f t="shared" si="1030"/>
        <v>2456746.6674611727</v>
      </c>
      <c r="Q446">
        <f t="shared" si="1031"/>
        <v>0.14241389352971054</v>
      </c>
      <c r="R446">
        <f t="shared" si="1032"/>
        <v>240.6870580664006</v>
      </c>
      <c r="S446">
        <f t="shared" si="1033"/>
        <v>54.700073986416101</v>
      </c>
      <c r="T446">
        <f t="shared" si="1034"/>
        <v>4.2007816301974668</v>
      </c>
      <c r="U446">
        <f t="shared" si="1035"/>
        <v>0.95469639214746094</v>
      </c>
      <c r="V446">
        <f t="shared" si="1036"/>
        <v>209.59230714065859</v>
      </c>
      <c r="W446">
        <f t="shared" si="1037"/>
        <v>3.6580758464557142</v>
      </c>
      <c r="X446">
        <f t="shared" si="1038"/>
        <v>7.4756833537039711</v>
      </c>
      <c r="Y446">
        <f t="shared" si="1039"/>
        <v>0.13047528835866612</v>
      </c>
      <c r="Z446">
        <f t="shared" si="1040"/>
        <v>84.2908738707265</v>
      </c>
      <c r="AA446">
        <f t="shared" si="1041"/>
        <v>1.4711532784274346</v>
      </c>
      <c r="AB446">
        <f t="shared" si="1042"/>
        <v>18807.598699523714</v>
      </c>
      <c r="AC446">
        <f t="shared" si="1043"/>
        <v>-16.614321815256034</v>
      </c>
      <c r="AD446">
        <f t="shared" si="1044"/>
        <v>-624.42527269967081</v>
      </c>
      <c r="AE446">
        <f t="shared" si="1045"/>
        <v>-338.92186126386395</v>
      </c>
      <c r="AF446">
        <f t="shared" si="1046"/>
        <v>-375.42385719769277</v>
      </c>
      <c r="AG446">
        <f t="shared" si="1047"/>
        <v>3468.2380730395021</v>
      </c>
      <c r="AH446">
        <f t="shared" si="1048"/>
        <v>20920.451459586729</v>
      </c>
      <c r="AI446">
        <f t="shared" si="1049"/>
        <v>5.8112365165518689</v>
      </c>
      <c r="AJ446">
        <f t="shared" si="1050"/>
        <v>246.49829458295247</v>
      </c>
      <c r="AK446">
        <f t="shared" si="1051"/>
        <v>4.3022068410234233</v>
      </c>
      <c r="AL446">
        <f t="shared" si="1052"/>
        <v>246</v>
      </c>
      <c r="AM446">
        <f t="shared" si="1053"/>
        <v>29</v>
      </c>
      <c r="AN446">
        <f t="shared" si="1054"/>
        <v>53</v>
      </c>
      <c r="AP446">
        <f t="shared" si="1055"/>
        <v>3.2368910442637611</v>
      </c>
      <c r="AQ446">
        <f t="shared" si="1056"/>
        <v>5.6494406250720143E-2</v>
      </c>
      <c r="AR446" t="str">
        <f t="shared" si="1057"/>
        <v>POSITIF</v>
      </c>
      <c r="AS446">
        <f t="shared" si="1058"/>
        <v>3</v>
      </c>
      <c r="AT446">
        <f t="shared" si="1059"/>
        <v>14</v>
      </c>
      <c r="AU446">
        <f t="shared" si="1060"/>
        <v>12</v>
      </c>
      <c r="AV446">
        <f t="shared" si="1061"/>
        <v>0.9827901667583735</v>
      </c>
      <c r="AW446" s="4">
        <f t="shared" si="1062"/>
        <v>4.0949590281598898E-2</v>
      </c>
      <c r="AX446">
        <f t="shared" si="1063"/>
        <v>1.7152924266157745E-2</v>
      </c>
      <c r="AY446">
        <f t="shared" si="1064"/>
        <v>0.26779128376255573</v>
      </c>
      <c r="AZ446" s="4">
        <f t="shared" si="1065"/>
        <v>1.1157970156773155E-2</v>
      </c>
      <c r="BA446">
        <f t="shared" si="1066"/>
        <v>371849.87647664815</v>
      </c>
      <c r="BB446" t="s">
        <v>191</v>
      </c>
      <c r="BC446">
        <f t="shared" si="1067"/>
        <v>1.6702618616471751E-2</v>
      </c>
      <c r="BD446">
        <f t="shared" si="1068"/>
        <v>209.59664459640746</v>
      </c>
      <c r="BE446">
        <f t="shared" si="1069"/>
        <v>23.437439135518176</v>
      </c>
      <c r="BF446">
        <f t="shared" si="1070"/>
        <v>-2.0692390759273855E-3</v>
      </c>
      <c r="BG446">
        <f t="shared" si="1071"/>
        <v>23.43536989644225</v>
      </c>
      <c r="BH446" s="19">
        <f t="shared" si="1072"/>
        <v>0.14241389352971054</v>
      </c>
      <c r="BI446">
        <f t="shared" si="1073"/>
        <v>16.498116975448404</v>
      </c>
      <c r="BJ446">
        <f t="shared" si="1074"/>
        <v>23.919116975448404</v>
      </c>
      <c r="BK446">
        <f t="shared" si="1075"/>
        <v>110.25856509055367</v>
      </c>
      <c r="BL446">
        <f t="shared" si="1076"/>
        <v>1.9243749893546414</v>
      </c>
      <c r="BM446">
        <f t="shared" si="1077"/>
        <v>248.52818954117237</v>
      </c>
      <c r="BN446">
        <f t="shared" si="1078"/>
        <v>16.568545969411492</v>
      </c>
      <c r="BO446">
        <f t="shared" si="1079"/>
        <v>16</v>
      </c>
      <c r="BP446">
        <f t="shared" si="1080"/>
        <v>34</v>
      </c>
      <c r="BQ446">
        <f t="shared" si="1081"/>
        <v>6</v>
      </c>
      <c r="BR446">
        <f t="shared" si="1082"/>
        <v>-18.199992608712495</v>
      </c>
      <c r="BS446" t="str">
        <f t="shared" si="1083"/>
        <v>NEGATIF</v>
      </c>
      <c r="BT446">
        <f t="shared" si="1019"/>
        <v>-0.31764979486066508</v>
      </c>
      <c r="BU446">
        <f t="shared" si="1020"/>
        <v>18</v>
      </c>
      <c r="BV446">
        <f t="shared" si="1021"/>
        <v>-2172</v>
      </c>
      <c r="BW446">
        <f t="shared" si="1022"/>
        <v>0</v>
      </c>
      <c r="BX446" t="str">
        <f t="shared" si="1023"/>
        <v>NEGATIF</v>
      </c>
      <c r="BY446">
        <f t="shared" si="1084"/>
        <v>68.552768383401983</v>
      </c>
      <c r="BZ446">
        <f t="shared" si="1085"/>
        <v>248.552768383402</v>
      </c>
      <c r="CA446">
        <f t="shared" si="1086"/>
        <v>-16.762306318263114</v>
      </c>
      <c r="CB446" t="str">
        <f t="shared" si="1087"/>
        <v>NEGATIF</v>
      </c>
      <c r="CC446">
        <f t="shared" si="1088"/>
        <v>16</v>
      </c>
      <c r="CD446">
        <f t="shared" si="1089"/>
        <v>45</v>
      </c>
      <c r="CE446">
        <f t="shared" si="1090"/>
        <v>44</v>
      </c>
      <c r="CG446">
        <f t="shared" si="1091"/>
        <v>4.3376351915139928</v>
      </c>
      <c r="CH446">
        <f t="shared" si="1092"/>
        <v>0.40902436611567983</v>
      </c>
      <c r="CI446">
        <f t="shared" si="1093"/>
        <v>0.40906048115056565</v>
      </c>
    </row>
    <row r="447" spans="1:87">
      <c r="A447">
        <f t="shared" ref="A447:F447" si="1118">A153</f>
        <v>-7.0027777777777782</v>
      </c>
      <c r="B447">
        <f t="shared" si="1118"/>
        <v>111.315</v>
      </c>
      <c r="C447">
        <f t="shared" si="1118"/>
        <v>7</v>
      </c>
      <c r="D447">
        <f t="shared" si="1118"/>
        <v>2014</v>
      </c>
      <c r="E447">
        <f t="shared" si="1118"/>
        <v>3</v>
      </c>
      <c r="F447">
        <f t="shared" si="1118"/>
        <v>30</v>
      </c>
      <c r="G447">
        <f t="shared" si="1025"/>
        <v>-0.12222152900771403</v>
      </c>
      <c r="H447">
        <f t="shared" ref="H447:J447" si="1119">H153</f>
        <v>11</v>
      </c>
      <c r="I447">
        <f t="shared" si="1119"/>
        <v>15</v>
      </c>
      <c r="J447">
        <f t="shared" si="1119"/>
        <v>11.25</v>
      </c>
      <c r="L447">
        <f t="shared" ref="L447:M447" si="1120">L153</f>
        <v>20</v>
      </c>
      <c r="M447">
        <f t="shared" si="1120"/>
        <v>-13</v>
      </c>
      <c r="N447">
        <f t="shared" si="1028"/>
        <v>2456746.6770833335</v>
      </c>
      <c r="O447">
        <f t="shared" si="1029"/>
        <v>7.945056621748444E-4</v>
      </c>
      <c r="P447">
        <f t="shared" si="1030"/>
        <v>2456746.6778778392</v>
      </c>
      <c r="Q447">
        <f t="shared" si="1031"/>
        <v>0.14241417872249662</v>
      </c>
      <c r="R447">
        <f t="shared" si="1032"/>
        <v>240.6870580664006</v>
      </c>
      <c r="S447">
        <f t="shared" si="1033"/>
        <v>54.836167655666941</v>
      </c>
      <c r="T447">
        <f t="shared" si="1034"/>
        <v>4.2007816301974668</v>
      </c>
      <c r="U447">
        <f t="shared" si="1035"/>
        <v>0.95707167476700827</v>
      </c>
      <c r="V447">
        <f t="shared" si="1036"/>
        <v>209.59175553731291</v>
      </c>
      <c r="W447">
        <f t="shared" si="1037"/>
        <v>3.6580662191611673</v>
      </c>
      <c r="X447">
        <f t="shared" si="1038"/>
        <v>7.4859505133163111</v>
      </c>
      <c r="Y447">
        <f t="shared" si="1039"/>
        <v>0.13065448409872923</v>
      </c>
      <c r="Z447">
        <f t="shared" si="1040"/>
        <v>84.301140540092092</v>
      </c>
      <c r="AA447">
        <f t="shared" si="1041"/>
        <v>1.4713324656110778</v>
      </c>
      <c r="AB447">
        <f t="shared" si="1042"/>
        <v>18838.621591176114</v>
      </c>
      <c r="AC447">
        <f t="shared" si="1043"/>
        <v>-17.885431805625196</v>
      </c>
      <c r="AD447">
        <f t="shared" si="1044"/>
        <v>-671.23716100784952</v>
      </c>
      <c r="AE447">
        <f t="shared" si="1045"/>
        <v>-332.99424623387318</v>
      </c>
      <c r="AF447">
        <f t="shared" si="1046"/>
        <v>-376.5090465458473</v>
      </c>
      <c r="AG447">
        <f t="shared" si="1047"/>
        <v>3459.9997290415995</v>
      </c>
      <c r="AH447">
        <f t="shared" si="1048"/>
        <v>20899.995434624518</v>
      </c>
      <c r="AI447">
        <f t="shared" si="1049"/>
        <v>5.8055542873956991</v>
      </c>
      <c r="AJ447">
        <f t="shared" si="1050"/>
        <v>246.49261235379629</v>
      </c>
      <c r="AK447">
        <f t="shared" si="1051"/>
        <v>4.302107667415795</v>
      </c>
      <c r="AL447">
        <f t="shared" si="1052"/>
        <v>246</v>
      </c>
      <c r="AM447">
        <f t="shared" si="1053"/>
        <v>29</v>
      </c>
      <c r="AN447">
        <f t="shared" si="1054"/>
        <v>33</v>
      </c>
      <c r="AP447">
        <f t="shared" si="1055"/>
        <v>3.2514966658148583</v>
      </c>
      <c r="AQ447">
        <f t="shared" si="1056"/>
        <v>5.6749322436087032E-2</v>
      </c>
      <c r="AR447" t="str">
        <f t="shared" si="1057"/>
        <v>POSITIF</v>
      </c>
      <c r="AS447">
        <f t="shared" si="1058"/>
        <v>3</v>
      </c>
      <c r="AT447">
        <f t="shared" si="1059"/>
        <v>15</v>
      </c>
      <c r="AU447">
        <f t="shared" si="1060"/>
        <v>5</v>
      </c>
      <c r="AV447">
        <f t="shared" si="1061"/>
        <v>0.98269932603543664</v>
      </c>
      <c r="AW447" s="4">
        <f t="shared" si="1062"/>
        <v>4.0945805251476529E-2</v>
      </c>
      <c r="AX447">
        <f t="shared" si="1063"/>
        <v>1.7151338796447604E-2</v>
      </c>
      <c r="AY447">
        <f t="shared" si="1064"/>
        <v>0.26776653367222653</v>
      </c>
      <c r="AZ447" s="4">
        <f t="shared" si="1065"/>
        <v>1.1156938903009438E-2</v>
      </c>
      <c r="BA447">
        <f t="shared" si="1066"/>
        <v>371884.24690708873</v>
      </c>
      <c r="BB447" t="s">
        <v>191</v>
      </c>
      <c r="BC447">
        <f t="shared" si="1067"/>
        <v>1.6702618604493655E-2</v>
      </c>
      <c r="BD447">
        <f t="shared" si="1068"/>
        <v>209.59609299469881</v>
      </c>
      <c r="BE447">
        <f t="shared" si="1069"/>
        <v>23.43743913180948</v>
      </c>
      <c r="BF447">
        <f t="shared" si="1070"/>
        <v>-2.0692658755090691E-3</v>
      </c>
      <c r="BG447">
        <f t="shared" si="1071"/>
        <v>23.435369865933971</v>
      </c>
      <c r="BH447" s="19">
        <f t="shared" si="1072"/>
        <v>0.14241417872249662</v>
      </c>
      <c r="BI447">
        <f t="shared" si="1073"/>
        <v>16.748801438836381</v>
      </c>
      <c r="BJ447">
        <f t="shared" si="1074"/>
        <v>0.16980143883638021</v>
      </c>
      <c r="BK447">
        <f t="shared" si="1075"/>
        <v>114.02398176302489</v>
      </c>
      <c r="BL447">
        <f t="shared" si="1076"/>
        <v>1.9900939079987532</v>
      </c>
      <c r="BM447">
        <f t="shared" si="1077"/>
        <v>248.52303981952079</v>
      </c>
      <c r="BN447">
        <f t="shared" si="1078"/>
        <v>16.568202654634721</v>
      </c>
      <c r="BO447">
        <f t="shared" si="1079"/>
        <v>16</v>
      </c>
      <c r="BP447">
        <f t="shared" si="1080"/>
        <v>34</v>
      </c>
      <c r="BQ447">
        <f t="shared" si="1081"/>
        <v>5</v>
      </c>
      <c r="BR447">
        <f t="shared" si="1082"/>
        <v>-18.184644774593824</v>
      </c>
      <c r="BS447" t="str">
        <f t="shared" si="1083"/>
        <v>NEGATIF</v>
      </c>
      <c r="BT447">
        <f t="shared" si="1019"/>
        <v>-0.31738192462224435</v>
      </c>
      <c r="BU447">
        <f t="shared" si="1020"/>
        <v>18</v>
      </c>
      <c r="BV447">
        <f t="shared" si="1021"/>
        <v>-2172</v>
      </c>
      <c r="BW447">
        <f t="shared" si="1022"/>
        <v>55</v>
      </c>
      <c r="BX447" t="str">
        <f t="shared" si="1023"/>
        <v>NEGATIF</v>
      </c>
      <c r="BY447">
        <f t="shared" si="1084"/>
        <v>67.642654797973265</v>
      </c>
      <c r="BZ447">
        <f t="shared" si="1085"/>
        <v>247.64265479797325</v>
      </c>
      <c r="CA447">
        <f t="shared" si="1086"/>
        <v>-20.233835071719181</v>
      </c>
      <c r="CB447" t="str">
        <f t="shared" si="1087"/>
        <v>NEGATIF</v>
      </c>
      <c r="CC447">
        <f t="shared" si="1088"/>
        <v>20</v>
      </c>
      <c r="CD447">
        <f t="shared" si="1089"/>
        <v>14</v>
      </c>
      <c r="CE447">
        <f t="shared" si="1090"/>
        <v>1</v>
      </c>
      <c r="CG447">
        <f t="shared" si="1091"/>
        <v>4.337545311915612</v>
      </c>
      <c r="CH447">
        <f t="shared" si="1092"/>
        <v>0.40902436558320987</v>
      </c>
      <c r="CI447">
        <f t="shared" si="1093"/>
        <v>0.4090604810858367</v>
      </c>
    </row>
    <row r="448" spans="1:87">
      <c r="A448">
        <f t="shared" ref="A448:F448" si="1121">A154</f>
        <v>-7.0027777777777782</v>
      </c>
      <c r="B448">
        <f t="shared" si="1121"/>
        <v>111.315</v>
      </c>
      <c r="C448">
        <f t="shared" si="1121"/>
        <v>7</v>
      </c>
      <c r="D448">
        <f t="shared" si="1121"/>
        <v>2014</v>
      </c>
      <c r="E448">
        <f t="shared" si="1121"/>
        <v>3</v>
      </c>
      <c r="F448">
        <f t="shared" si="1121"/>
        <v>30</v>
      </c>
      <c r="G448">
        <f t="shared" si="1025"/>
        <v>-0.12222152900771403</v>
      </c>
      <c r="H448">
        <f>H154</f>
        <v>11</v>
      </c>
      <c r="I448">
        <f>I154</f>
        <v>30</v>
      </c>
      <c r="J448">
        <f>J154</f>
        <v>11.5</v>
      </c>
      <c r="L448">
        <f>L154</f>
        <v>20</v>
      </c>
      <c r="M448">
        <f>M154</f>
        <v>-13</v>
      </c>
      <c r="N448">
        <f t="shared" si="1028"/>
        <v>2456746.6875</v>
      </c>
      <c r="O448">
        <f t="shared" si="1029"/>
        <v>7.945056621748444E-4</v>
      </c>
      <c r="P448">
        <f t="shared" si="1030"/>
        <v>2456746.6882945057</v>
      </c>
      <c r="Q448">
        <f t="shared" si="1031"/>
        <v>0.1424144639152827</v>
      </c>
      <c r="R448">
        <f t="shared" si="1032"/>
        <v>240.6870580664006</v>
      </c>
      <c r="S448">
        <f t="shared" si="1033"/>
        <v>54.972261324932333</v>
      </c>
      <c r="T448">
        <f t="shared" si="1034"/>
        <v>4.2007816301974668</v>
      </c>
      <c r="U448">
        <f t="shared" si="1035"/>
        <v>0.95944695738680963</v>
      </c>
      <c r="V448">
        <f t="shared" si="1036"/>
        <v>209.59120393396728</v>
      </c>
      <c r="W448">
        <f t="shared" si="1037"/>
        <v>3.6580565918666208</v>
      </c>
      <c r="X448">
        <f t="shared" si="1038"/>
        <v>7.4962176729286512</v>
      </c>
      <c r="Y448">
        <f t="shared" si="1039"/>
        <v>0.13083367983879238</v>
      </c>
      <c r="Z448">
        <f t="shared" si="1040"/>
        <v>84.311407209457684</v>
      </c>
      <c r="AA448">
        <f t="shared" si="1041"/>
        <v>1.471511652794721</v>
      </c>
      <c r="AB448">
        <f t="shared" si="1042"/>
        <v>18869.540059118412</v>
      </c>
      <c r="AC448">
        <f t="shared" si="1043"/>
        <v>-19.154656427516006</v>
      </c>
      <c r="AD448">
        <f t="shared" si="1044"/>
        <v>-717.76602656374553</v>
      </c>
      <c r="AE448">
        <f t="shared" si="1045"/>
        <v>-327.03153242020022</v>
      </c>
      <c r="AF448">
        <f t="shared" si="1046"/>
        <v>-377.59392010984612</v>
      </c>
      <c r="AG448">
        <f t="shared" si="1047"/>
        <v>3451.7360364068795</v>
      </c>
      <c r="AH448">
        <f t="shared" si="1048"/>
        <v>20879.729960003984</v>
      </c>
      <c r="AI448">
        <f t="shared" si="1049"/>
        <v>5.7999249888899955</v>
      </c>
      <c r="AJ448">
        <f t="shared" si="1050"/>
        <v>246.48698305529058</v>
      </c>
      <c r="AK448">
        <f t="shared" si="1051"/>
        <v>4.3020094176222932</v>
      </c>
      <c r="AL448">
        <f t="shared" si="1052"/>
        <v>246</v>
      </c>
      <c r="AM448">
        <f t="shared" si="1053"/>
        <v>29</v>
      </c>
      <c r="AN448">
        <f t="shared" si="1054"/>
        <v>13</v>
      </c>
      <c r="AP448">
        <f t="shared" si="1055"/>
        <v>3.2375002237444739</v>
      </c>
      <c r="AQ448">
        <f t="shared" si="1056"/>
        <v>5.6505038438394169E-2</v>
      </c>
      <c r="AR448" t="str">
        <f t="shared" si="1057"/>
        <v>POSITIF</v>
      </c>
      <c r="AS448">
        <f t="shared" si="1058"/>
        <v>3</v>
      </c>
      <c r="AT448">
        <f t="shared" si="1059"/>
        <v>14</v>
      </c>
      <c r="AU448">
        <f t="shared" si="1060"/>
        <v>15</v>
      </c>
      <c r="AV448">
        <f t="shared" si="1061"/>
        <v>0.98260829725256005</v>
      </c>
      <c r="AW448" s="4">
        <f t="shared" si="1062"/>
        <v>4.0942012385523335E-2</v>
      </c>
      <c r="AX448">
        <f t="shared" si="1063"/>
        <v>1.7149750044472323E-2</v>
      </c>
      <c r="AY448">
        <f t="shared" si="1064"/>
        <v>0.26774173234323329</v>
      </c>
      <c r="AZ448" s="4">
        <f t="shared" si="1065"/>
        <v>1.1155905514301387E-2</v>
      </c>
      <c r="BA448">
        <f t="shared" si="1066"/>
        <v>371918.69486680685</v>
      </c>
      <c r="BB448" t="s">
        <v>191</v>
      </c>
      <c r="BC448">
        <f t="shared" si="1067"/>
        <v>1.670261859251556E-2</v>
      </c>
      <c r="BD448">
        <f t="shared" si="1068"/>
        <v>209.59554139299016</v>
      </c>
      <c r="BE448">
        <f t="shared" si="1069"/>
        <v>23.437439128100785</v>
      </c>
      <c r="BF448">
        <f t="shared" si="1070"/>
        <v>-2.0692926945314358E-3</v>
      </c>
      <c r="BG448">
        <f t="shared" si="1071"/>
        <v>23.435369835406252</v>
      </c>
      <c r="BH448" s="19">
        <f t="shared" si="1072"/>
        <v>0.1424144639152827</v>
      </c>
      <c r="BI448">
        <f t="shared" si="1073"/>
        <v>16.999485902224357</v>
      </c>
      <c r="BJ448">
        <f t="shared" si="1074"/>
        <v>0.42048590222435678</v>
      </c>
      <c r="BK448">
        <f t="shared" si="1075"/>
        <v>117.78935043747748</v>
      </c>
      <c r="BL448">
        <f t="shared" si="1076"/>
        <v>2.0558119889194053</v>
      </c>
      <c r="BM448">
        <f t="shared" si="1077"/>
        <v>248.51793809588787</v>
      </c>
      <c r="BN448">
        <f t="shared" si="1078"/>
        <v>16.567862539725859</v>
      </c>
      <c r="BO448">
        <f t="shared" si="1079"/>
        <v>16</v>
      </c>
      <c r="BP448">
        <f t="shared" si="1080"/>
        <v>34</v>
      </c>
      <c r="BQ448">
        <f t="shared" si="1081"/>
        <v>4</v>
      </c>
      <c r="BR448">
        <f t="shared" si="1082"/>
        <v>-18.197506051824789</v>
      </c>
      <c r="BS448" t="str">
        <f t="shared" si="1083"/>
        <v>NEGATIF</v>
      </c>
      <c r="BT448">
        <f t="shared" si="1019"/>
        <v>-0.31760639625593645</v>
      </c>
      <c r="BU448">
        <f t="shared" si="1020"/>
        <v>18</v>
      </c>
      <c r="BV448">
        <f t="shared" si="1021"/>
        <v>-2172</v>
      </c>
      <c r="BW448">
        <f t="shared" si="1022"/>
        <v>8</v>
      </c>
      <c r="BX448" t="str">
        <f t="shared" si="1023"/>
        <v>NEGATIF</v>
      </c>
      <c r="BY448">
        <f t="shared" si="1084"/>
        <v>66.583991021058708</v>
      </c>
      <c r="BZ448">
        <f t="shared" si="1085"/>
        <v>246.58399102105869</v>
      </c>
      <c r="CA448">
        <f t="shared" si="1086"/>
        <v>-23.673636659521076</v>
      </c>
      <c r="CB448" t="str">
        <f t="shared" si="1087"/>
        <v>NEGATIF</v>
      </c>
      <c r="CC448">
        <f t="shared" si="1088"/>
        <v>23</v>
      </c>
      <c r="CD448">
        <f t="shared" si="1089"/>
        <v>40</v>
      </c>
      <c r="CE448">
        <f t="shared" si="1090"/>
        <v>25</v>
      </c>
      <c r="CG448">
        <f t="shared" si="1091"/>
        <v>4.3374562700406907</v>
      </c>
      <c r="CH448">
        <f t="shared" si="1092"/>
        <v>0.40902436505040068</v>
      </c>
      <c r="CI448">
        <f t="shared" si="1093"/>
        <v>0.40906048102110776</v>
      </c>
    </row>
    <row r="449" spans="1:87">
      <c r="A449">
        <f t="shared" ref="A449:F449" si="1122">A155</f>
        <v>-7.0027777777777782</v>
      </c>
      <c r="B449">
        <f t="shared" si="1122"/>
        <v>111.315</v>
      </c>
      <c r="C449">
        <f t="shared" si="1122"/>
        <v>7</v>
      </c>
      <c r="D449">
        <f t="shared" si="1122"/>
        <v>2014</v>
      </c>
      <c r="E449">
        <f t="shared" si="1122"/>
        <v>3</v>
      </c>
      <c r="F449">
        <f t="shared" si="1122"/>
        <v>30</v>
      </c>
      <c r="G449">
        <f t="shared" si="1025"/>
        <v>-0.12222152900771403</v>
      </c>
      <c r="H449">
        <f t="shared" ref="H449:J449" si="1123">H155</f>
        <v>11</v>
      </c>
      <c r="I449">
        <f t="shared" si="1123"/>
        <v>45</v>
      </c>
      <c r="J449">
        <f t="shared" si="1123"/>
        <v>11.75</v>
      </c>
      <c r="L449">
        <f t="shared" ref="L449:M449" si="1124">L155</f>
        <v>20</v>
      </c>
      <c r="M449">
        <f t="shared" si="1124"/>
        <v>-13</v>
      </c>
      <c r="N449">
        <f t="shared" si="1028"/>
        <v>2456746.697916667</v>
      </c>
      <c r="O449">
        <f t="shared" si="1029"/>
        <v>7.945056621748444E-4</v>
      </c>
      <c r="P449">
        <f t="shared" si="1030"/>
        <v>2456746.6987111727</v>
      </c>
      <c r="Q449">
        <f t="shared" si="1031"/>
        <v>0.14241474910808152</v>
      </c>
      <c r="R449">
        <f t="shared" si="1032"/>
        <v>240.6870580664006</v>
      </c>
      <c r="S449">
        <f t="shared" si="1033"/>
        <v>55.108355000280426</v>
      </c>
      <c r="T449">
        <f t="shared" si="1034"/>
        <v>4.2007816301974668</v>
      </c>
      <c r="U449">
        <f t="shared" si="1035"/>
        <v>0.96182224011277406</v>
      </c>
      <c r="V449">
        <f t="shared" si="1036"/>
        <v>209.59065233059698</v>
      </c>
      <c r="W449">
        <f t="shared" si="1037"/>
        <v>3.658046964571644</v>
      </c>
      <c r="X449">
        <f t="shared" si="1038"/>
        <v>7.5064848329993765</v>
      </c>
      <c r="Y449">
        <f t="shared" si="1039"/>
        <v>0.13101287558685581</v>
      </c>
      <c r="Z449">
        <f t="shared" si="1040"/>
        <v>84.321673879282571</v>
      </c>
      <c r="AA449">
        <f t="shared" si="1041"/>
        <v>1.4716908399863804</v>
      </c>
      <c r="AB449">
        <f t="shared" si="1042"/>
        <v>18900.353930281261</v>
      </c>
      <c r="AC449">
        <f t="shared" si="1043"/>
        <v>-20.421861943868777</v>
      </c>
      <c r="AD449">
        <f t="shared" si="1044"/>
        <v>-763.99225283272392</v>
      </c>
      <c r="AE449">
        <f t="shared" si="1045"/>
        <v>-321.03434804513716</v>
      </c>
      <c r="AF449">
        <f t="shared" si="1046"/>
        <v>-378.67844971793994</v>
      </c>
      <c r="AG449">
        <f t="shared" si="1047"/>
        <v>3443.4470561422409</v>
      </c>
      <c r="AH449">
        <f t="shared" si="1048"/>
        <v>20859.674073883834</v>
      </c>
      <c r="AI449">
        <f t="shared" si="1049"/>
        <v>5.7943539094121759</v>
      </c>
      <c r="AJ449">
        <f t="shared" si="1050"/>
        <v>246.48141197581276</v>
      </c>
      <c r="AK449">
        <f t="shared" si="1051"/>
        <v>4.3019121839425143</v>
      </c>
      <c r="AL449">
        <f t="shared" si="1052"/>
        <v>246</v>
      </c>
      <c r="AM449">
        <f t="shared" si="1053"/>
        <v>28</v>
      </c>
      <c r="AN449">
        <f t="shared" si="1054"/>
        <v>53</v>
      </c>
      <c r="AP449">
        <f t="shared" si="1055"/>
        <v>3.2511078497767993</v>
      </c>
      <c r="AQ449">
        <f t="shared" si="1056"/>
        <v>5.6742536316038344E-2</v>
      </c>
      <c r="AR449" t="str">
        <f t="shared" si="1057"/>
        <v>POSITIF</v>
      </c>
      <c r="AS449">
        <f t="shared" si="1058"/>
        <v>3</v>
      </c>
      <c r="AT449">
        <f t="shared" si="1059"/>
        <v>15</v>
      </c>
      <c r="AU449">
        <f t="shared" si="1060"/>
        <v>3</v>
      </c>
      <c r="AV449">
        <f t="shared" si="1061"/>
        <v>0.98251708110629798</v>
      </c>
      <c r="AW449" s="4">
        <f t="shared" si="1062"/>
        <v>4.0938211712762414E-2</v>
      </c>
      <c r="AX449">
        <f t="shared" si="1063"/>
        <v>1.714815802238907E-2</v>
      </c>
      <c r="AY449">
        <f t="shared" si="1064"/>
        <v>0.26771687996535259</v>
      </c>
      <c r="AZ449" s="4">
        <f t="shared" si="1065"/>
        <v>1.1154869998556359E-2</v>
      </c>
      <c r="BA449">
        <f t="shared" si="1066"/>
        <v>371953.22013346403</v>
      </c>
      <c r="BB449" t="s">
        <v>191</v>
      </c>
      <c r="BC449">
        <f t="shared" si="1067"/>
        <v>1.6702618580537461E-2</v>
      </c>
      <c r="BD449">
        <f t="shared" si="1068"/>
        <v>209.59498979125689</v>
      </c>
      <c r="BE449">
        <f t="shared" si="1069"/>
        <v>23.437439124392089</v>
      </c>
      <c r="BF449">
        <f t="shared" si="1070"/>
        <v>-2.0693195329937984E-3</v>
      </c>
      <c r="BG449">
        <f t="shared" si="1071"/>
        <v>23.435369804859096</v>
      </c>
      <c r="BH449" s="19">
        <f t="shared" si="1072"/>
        <v>0.14241474910808152</v>
      </c>
      <c r="BI449">
        <f t="shared" si="1073"/>
        <v>17.250170376819248</v>
      </c>
      <c r="BJ449">
        <f t="shared" si="1074"/>
        <v>0.67117037681924785</v>
      </c>
      <c r="BK449">
        <f t="shared" si="1075"/>
        <v>121.55466649007609</v>
      </c>
      <c r="BL449">
        <f t="shared" si="1076"/>
        <v>2.1215291514154471</v>
      </c>
      <c r="BM449">
        <f t="shared" si="1077"/>
        <v>248.51288916221262</v>
      </c>
      <c r="BN449">
        <f t="shared" si="1078"/>
        <v>16.567525944147508</v>
      </c>
      <c r="BO449">
        <f t="shared" si="1079"/>
        <v>16</v>
      </c>
      <c r="BP449">
        <f t="shared" si="1080"/>
        <v>34</v>
      </c>
      <c r="BQ449">
        <f t="shared" si="1081"/>
        <v>3</v>
      </c>
      <c r="BR449">
        <f t="shared" si="1082"/>
        <v>-18.183160493277239</v>
      </c>
      <c r="BS449" t="str">
        <f t="shared" si="1083"/>
        <v>NEGATIF</v>
      </c>
      <c r="BT449">
        <f t="shared" si="1019"/>
        <v>-0.31735601902624405</v>
      </c>
      <c r="BU449">
        <f t="shared" si="1020"/>
        <v>18</v>
      </c>
      <c r="BV449">
        <f t="shared" si="1021"/>
        <v>-2171</v>
      </c>
      <c r="BW449">
        <f t="shared" si="1022"/>
        <v>0</v>
      </c>
      <c r="BX449" t="str">
        <f t="shared" si="1023"/>
        <v>NEGATIF</v>
      </c>
      <c r="BY449">
        <f t="shared" si="1084"/>
        <v>65.418482951625279</v>
      </c>
      <c r="BZ449">
        <f t="shared" si="1085"/>
        <v>245.41848295162526</v>
      </c>
      <c r="CA449">
        <f t="shared" si="1086"/>
        <v>-27.09233166105961</v>
      </c>
      <c r="CB449" t="str">
        <f t="shared" si="1087"/>
        <v>NEGATIF</v>
      </c>
      <c r="CC449">
        <f t="shared" si="1088"/>
        <v>27</v>
      </c>
      <c r="CD449">
        <f t="shared" si="1089"/>
        <v>5</v>
      </c>
      <c r="CE449">
        <f t="shared" si="1090"/>
        <v>32</v>
      </c>
      <c r="CG449">
        <f t="shared" si="1091"/>
        <v>4.3373681495243428</v>
      </c>
      <c r="CH449">
        <f t="shared" si="1092"/>
        <v>0.40902436451725221</v>
      </c>
      <c r="CI449">
        <f t="shared" si="1093"/>
        <v>0.40906048095637881</v>
      </c>
    </row>
    <row r="450" spans="1:87">
      <c r="A450">
        <f t="shared" ref="A450:F450" si="1125">A156</f>
        <v>-7.0027777777777782</v>
      </c>
      <c r="B450">
        <f t="shared" si="1125"/>
        <v>111.315</v>
      </c>
      <c r="C450">
        <f t="shared" si="1125"/>
        <v>7</v>
      </c>
      <c r="D450">
        <f t="shared" si="1125"/>
        <v>2014</v>
      </c>
      <c r="E450">
        <f t="shared" si="1125"/>
        <v>3</v>
      </c>
      <c r="F450">
        <f t="shared" si="1125"/>
        <v>30</v>
      </c>
      <c r="G450">
        <f t="shared" si="1025"/>
        <v>-0.12222152900771403</v>
      </c>
      <c r="H450">
        <f t="shared" ref="H450:J450" si="1126">H156</f>
        <v>12</v>
      </c>
      <c r="I450">
        <f t="shared" si="1126"/>
        <v>0</v>
      </c>
      <c r="J450">
        <f t="shared" si="1126"/>
        <v>12</v>
      </c>
      <c r="L450">
        <f t="shared" ref="L450:M450" si="1127">L156</f>
        <v>20</v>
      </c>
      <c r="M450">
        <f t="shared" si="1127"/>
        <v>-13</v>
      </c>
      <c r="N450">
        <f t="shared" si="1028"/>
        <v>2456746.7083333335</v>
      </c>
      <c r="O450">
        <f t="shared" si="1029"/>
        <v>7.945056621748444E-4</v>
      </c>
      <c r="P450">
        <f t="shared" si="1030"/>
        <v>2456746.7091278392</v>
      </c>
      <c r="Q450">
        <f t="shared" si="1031"/>
        <v>0.1424150343008676</v>
      </c>
      <c r="R450">
        <f t="shared" si="1032"/>
        <v>240.6870580664006</v>
      </c>
      <c r="S450">
        <f t="shared" si="1033"/>
        <v>55.244448669531266</v>
      </c>
      <c r="T450">
        <f t="shared" si="1034"/>
        <v>4.2007816301974668</v>
      </c>
      <c r="U450">
        <f t="shared" si="1035"/>
        <v>0.9641975227323214</v>
      </c>
      <c r="V450">
        <f t="shared" si="1036"/>
        <v>209.5901007272513</v>
      </c>
      <c r="W450">
        <f t="shared" si="1037"/>
        <v>3.6580373372770971</v>
      </c>
      <c r="X450">
        <f t="shared" si="1038"/>
        <v>7.5167519926117166</v>
      </c>
      <c r="Y450">
        <f t="shared" si="1039"/>
        <v>0.13119207132691893</v>
      </c>
      <c r="Z450">
        <f t="shared" si="1040"/>
        <v>84.331940548648163</v>
      </c>
      <c r="AA450">
        <f t="shared" si="1041"/>
        <v>1.4718700271700236</v>
      </c>
      <c r="AB450">
        <f t="shared" si="1042"/>
        <v>18931.063028056153</v>
      </c>
      <c r="AC450">
        <f t="shared" si="1043"/>
        <v>-21.686914660787039</v>
      </c>
      <c r="AD450">
        <f t="shared" si="1044"/>
        <v>-809.89634470179749</v>
      </c>
      <c r="AE450">
        <f t="shared" si="1045"/>
        <v>-315.00332576993264</v>
      </c>
      <c r="AF450">
        <f t="shared" si="1046"/>
        <v>-379.76260706195529</v>
      </c>
      <c r="AG450">
        <f t="shared" si="1047"/>
        <v>3435.1328505548145</v>
      </c>
      <c r="AH450">
        <f t="shared" si="1048"/>
        <v>20839.846686416498</v>
      </c>
      <c r="AI450">
        <f t="shared" si="1049"/>
        <v>5.7888463017823604</v>
      </c>
      <c r="AJ450">
        <f t="shared" si="1050"/>
        <v>246.47590436818297</v>
      </c>
      <c r="AK450">
        <f t="shared" si="1051"/>
        <v>4.3018160580554667</v>
      </c>
      <c r="AL450">
        <f t="shared" si="1052"/>
        <v>246</v>
      </c>
      <c r="AM450">
        <f t="shared" si="1053"/>
        <v>28</v>
      </c>
      <c r="AN450">
        <f t="shared" si="1054"/>
        <v>33</v>
      </c>
      <c r="AP450">
        <f t="shared" si="1055"/>
        <v>3.2358488253582074</v>
      </c>
      <c r="AQ450">
        <f t="shared" si="1056"/>
        <v>5.6476216099291703E-2</v>
      </c>
      <c r="AR450" t="str">
        <f t="shared" si="1057"/>
        <v>POSITIF</v>
      </c>
      <c r="AS450">
        <f t="shared" si="1058"/>
        <v>3</v>
      </c>
      <c r="AT450">
        <f t="shared" si="1059"/>
        <v>14</v>
      </c>
      <c r="AU450">
        <f t="shared" si="1060"/>
        <v>9</v>
      </c>
      <c r="AV450">
        <f t="shared" si="1061"/>
        <v>0.98242567830622274</v>
      </c>
      <c r="AW450" s="4">
        <f t="shared" si="1062"/>
        <v>4.0934403262759281E-2</v>
      </c>
      <c r="AX450">
        <f t="shared" si="1063"/>
        <v>1.7146562742582215E-2</v>
      </c>
      <c r="AY450">
        <f t="shared" si="1064"/>
        <v>0.26769197673190787</v>
      </c>
      <c r="AZ450" s="4">
        <f t="shared" si="1065"/>
        <v>1.1153832363829495E-2</v>
      </c>
      <c r="BA450">
        <f t="shared" si="1066"/>
        <v>371987.82247970131</v>
      </c>
      <c r="BB450" t="s">
        <v>191</v>
      </c>
      <c r="BC450">
        <f t="shared" si="1067"/>
        <v>1.6702618568559365E-2</v>
      </c>
      <c r="BD450">
        <f t="shared" si="1068"/>
        <v>209.59443818954824</v>
      </c>
      <c r="BE450">
        <f t="shared" si="1069"/>
        <v>23.437439120683393</v>
      </c>
      <c r="BF450">
        <f t="shared" si="1070"/>
        <v>-2.0693463908918728E-3</v>
      </c>
      <c r="BG450">
        <f t="shared" si="1071"/>
        <v>23.4353697742925</v>
      </c>
      <c r="BH450" s="19">
        <f t="shared" si="1072"/>
        <v>0.1424150343008676</v>
      </c>
      <c r="BI450">
        <f t="shared" si="1073"/>
        <v>17.500854840207225</v>
      </c>
      <c r="BJ450">
        <f t="shared" si="1074"/>
        <v>0.92185484020722441</v>
      </c>
      <c r="BK450">
        <f t="shared" si="1075"/>
        <v>125.31992482499341</v>
      </c>
      <c r="BL450">
        <f t="shared" si="1076"/>
        <v>2.1872453065479136</v>
      </c>
      <c r="BM450">
        <f t="shared" si="1077"/>
        <v>248.50789777811497</v>
      </c>
      <c r="BN450">
        <f t="shared" si="1078"/>
        <v>16.567193185207664</v>
      </c>
      <c r="BO450">
        <f t="shared" si="1079"/>
        <v>16</v>
      </c>
      <c r="BP450">
        <f t="shared" si="1080"/>
        <v>34</v>
      </c>
      <c r="BQ450">
        <f t="shared" si="1081"/>
        <v>1</v>
      </c>
      <c r="BR450">
        <f t="shared" si="1082"/>
        <v>-18.197286314428986</v>
      </c>
      <c r="BS450" t="str">
        <f t="shared" si="1083"/>
        <v>NEGATIF</v>
      </c>
      <c r="BT450">
        <f t="shared" si="1019"/>
        <v>-0.31760256111488994</v>
      </c>
      <c r="BU450">
        <f t="shared" si="1020"/>
        <v>18</v>
      </c>
      <c r="BV450">
        <f t="shared" si="1021"/>
        <v>-2172</v>
      </c>
      <c r="BW450">
        <f t="shared" si="1022"/>
        <v>9</v>
      </c>
      <c r="BX450" t="str">
        <f t="shared" si="1023"/>
        <v>NEGATIF</v>
      </c>
      <c r="BY450">
        <f t="shared" si="1084"/>
        <v>64.06781566222358</v>
      </c>
      <c r="BZ450">
        <f t="shared" si="1085"/>
        <v>244.06781566222358</v>
      </c>
      <c r="CA450">
        <f t="shared" si="1086"/>
        <v>-30.467931839781176</v>
      </c>
      <c r="CB450" t="str">
        <f t="shared" si="1087"/>
        <v>NEGATIF</v>
      </c>
      <c r="CC450">
        <f t="shared" si="1088"/>
        <v>30</v>
      </c>
      <c r="CD450">
        <f t="shared" si="1089"/>
        <v>28</v>
      </c>
      <c r="CE450">
        <f t="shared" si="1090"/>
        <v>4</v>
      </c>
      <c r="CG450">
        <f t="shared" si="1091"/>
        <v>4.3372810334376073</v>
      </c>
      <c r="CH450">
        <f t="shared" si="1092"/>
        <v>0.40902436398376446</v>
      </c>
      <c r="CI450">
        <f t="shared" si="1093"/>
        <v>0.40906048089164981</v>
      </c>
    </row>
    <row r="451" spans="1:87">
      <c r="A451">
        <f t="shared" ref="A451:F451" si="1128">A157</f>
        <v>-7.0027777777777782</v>
      </c>
      <c r="B451">
        <f t="shared" si="1128"/>
        <v>111.315</v>
      </c>
      <c r="C451">
        <f t="shared" si="1128"/>
        <v>7</v>
      </c>
      <c r="D451">
        <f t="shared" si="1128"/>
        <v>2014</v>
      </c>
      <c r="E451">
        <f t="shared" si="1128"/>
        <v>3</v>
      </c>
      <c r="F451">
        <f t="shared" si="1128"/>
        <v>30</v>
      </c>
      <c r="G451">
        <f t="shared" si="1025"/>
        <v>-0.12222152900771403</v>
      </c>
      <c r="H451">
        <f t="shared" ref="H451:J451" si="1129">H157</f>
        <v>12</v>
      </c>
      <c r="I451">
        <f t="shared" si="1129"/>
        <v>15</v>
      </c>
      <c r="J451">
        <f t="shared" si="1129"/>
        <v>12.25</v>
      </c>
      <c r="L451">
        <f t="shared" ref="L451:M451" si="1130">L157</f>
        <v>20</v>
      </c>
      <c r="M451">
        <f t="shared" si="1130"/>
        <v>-13</v>
      </c>
      <c r="N451">
        <f t="shared" si="1028"/>
        <v>2456746.71875</v>
      </c>
      <c r="O451">
        <f t="shared" si="1029"/>
        <v>7.945056621748444E-4</v>
      </c>
      <c r="P451">
        <f t="shared" si="1030"/>
        <v>2456746.7195445057</v>
      </c>
      <c r="Q451">
        <f t="shared" si="1031"/>
        <v>0.14241531949365369</v>
      </c>
      <c r="R451">
        <f t="shared" si="1032"/>
        <v>240.6870580664006</v>
      </c>
      <c r="S451">
        <f t="shared" si="1033"/>
        <v>55.380542338796658</v>
      </c>
      <c r="T451">
        <f t="shared" si="1034"/>
        <v>4.2007816301974668</v>
      </c>
      <c r="U451">
        <f t="shared" si="1035"/>
        <v>0.96657280535212264</v>
      </c>
      <c r="V451">
        <f t="shared" si="1036"/>
        <v>209.58954912390567</v>
      </c>
      <c r="W451">
        <f t="shared" si="1037"/>
        <v>3.6580277099825507</v>
      </c>
      <c r="X451">
        <f t="shared" si="1038"/>
        <v>7.5270191522240566</v>
      </c>
      <c r="Y451">
        <f t="shared" si="1039"/>
        <v>0.13137126706698204</v>
      </c>
      <c r="Z451">
        <f t="shared" si="1040"/>
        <v>84.342207218013755</v>
      </c>
      <c r="AA451">
        <f t="shared" si="1041"/>
        <v>1.472049214353667</v>
      </c>
      <c r="AB451">
        <f t="shared" si="1042"/>
        <v>18961.667180569566</v>
      </c>
      <c r="AC451">
        <f t="shared" si="1043"/>
        <v>-22.949681281079922</v>
      </c>
      <c r="AD451">
        <f t="shared" si="1044"/>
        <v>-855.45894908201217</v>
      </c>
      <c r="AE451">
        <f t="shared" si="1045"/>
        <v>-308.93910101836275</v>
      </c>
      <c r="AF451">
        <f t="shared" si="1046"/>
        <v>-380.84636398916797</v>
      </c>
      <c r="AG451">
        <f t="shared" si="1047"/>
        <v>3426.793481026677</v>
      </c>
      <c r="AH451">
        <f t="shared" si="1048"/>
        <v>20820.266566225622</v>
      </c>
      <c r="AI451">
        <f t="shared" si="1049"/>
        <v>5.7834073795071177</v>
      </c>
      <c r="AJ451">
        <f t="shared" si="1050"/>
        <v>246.47046544590771</v>
      </c>
      <c r="AK451">
        <f t="shared" si="1051"/>
        <v>4.3017211309540038</v>
      </c>
      <c r="AL451">
        <f t="shared" si="1052"/>
        <v>246</v>
      </c>
      <c r="AM451">
        <f t="shared" si="1053"/>
        <v>28</v>
      </c>
      <c r="AN451">
        <f t="shared" si="1054"/>
        <v>13</v>
      </c>
      <c r="AP451">
        <f t="shared" si="1055"/>
        <v>3.2377412284089422</v>
      </c>
      <c r="AQ451">
        <f t="shared" si="1056"/>
        <v>5.6509244763301811E-2</v>
      </c>
      <c r="AR451" t="str">
        <f t="shared" si="1057"/>
        <v>POSITIF</v>
      </c>
      <c r="AS451">
        <f t="shared" si="1058"/>
        <v>3</v>
      </c>
      <c r="AT451">
        <f t="shared" si="1059"/>
        <v>14</v>
      </c>
      <c r="AU451">
        <f t="shared" si="1060"/>
        <v>15</v>
      </c>
      <c r="AV451">
        <f t="shared" si="1061"/>
        <v>0.98233408955042145</v>
      </c>
      <c r="AW451" s="4">
        <f t="shared" si="1062"/>
        <v>4.0930587064600892E-2</v>
      </c>
      <c r="AX451">
        <f t="shared" si="1063"/>
        <v>1.7144964217235679E-2</v>
      </c>
      <c r="AY451">
        <f t="shared" si="1064"/>
        <v>0.26766702283309307</v>
      </c>
      <c r="AZ451" s="4">
        <f t="shared" si="1065"/>
        <v>1.1152792618045545E-2</v>
      </c>
      <c r="BA451">
        <f t="shared" si="1066"/>
        <v>372022.5016824124</v>
      </c>
      <c r="BB451" t="s">
        <v>191</v>
      </c>
      <c r="BC451">
        <f t="shared" si="1067"/>
        <v>1.6702618556581266E-2</v>
      </c>
      <c r="BD451">
        <f t="shared" si="1068"/>
        <v>209.59388658783959</v>
      </c>
      <c r="BE451">
        <f t="shared" si="1069"/>
        <v>23.437439116974698</v>
      </c>
      <c r="BF451">
        <f t="shared" si="1070"/>
        <v>-2.0693732682249663E-3</v>
      </c>
      <c r="BG451">
        <f t="shared" si="1071"/>
        <v>23.435369743706474</v>
      </c>
      <c r="BH451" s="19">
        <f t="shared" si="1072"/>
        <v>0.14241531949365369</v>
      </c>
      <c r="BI451">
        <f t="shared" si="1073"/>
        <v>17.751539303610723</v>
      </c>
      <c r="BJ451">
        <f t="shared" si="1074"/>
        <v>1.1725393036107228</v>
      </c>
      <c r="BK451">
        <f t="shared" si="1075"/>
        <v>129.08512088666566</v>
      </c>
      <c r="BL451">
        <f t="shared" si="1076"/>
        <v>2.252960374807218</v>
      </c>
      <c r="BM451">
        <f t="shared" si="1077"/>
        <v>248.50296866749517</v>
      </c>
      <c r="BN451">
        <f t="shared" si="1078"/>
        <v>16.566864577833012</v>
      </c>
      <c r="BO451">
        <f t="shared" si="1079"/>
        <v>16</v>
      </c>
      <c r="BP451">
        <f t="shared" si="1080"/>
        <v>34</v>
      </c>
      <c r="BQ451">
        <f t="shared" si="1081"/>
        <v>0</v>
      </c>
      <c r="BR451">
        <f t="shared" si="1082"/>
        <v>-18.19451301699624</v>
      </c>
      <c r="BS451" t="str">
        <f t="shared" si="1083"/>
        <v>NEGATIF</v>
      </c>
      <c r="BT451">
        <f t="shared" si="1019"/>
        <v>-0.31755415794355141</v>
      </c>
      <c r="BU451">
        <f t="shared" si="1020"/>
        <v>18</v>
      </c>
      <c r="BV451">
        <f t="shared" si="1021"/>
        <v>-2172</v>
      </c>
      <c r="BW451">
        <f t="shared" si="1022"/>
        <v>19</v>
      </c>
      <c r="BX451" t="str">
        <f t="shared" si="1023"/>
        <v>NEGATIF</v>
      </c>
      <c r="BY451">
        <f t="shared" si="1084"/>
        <v>62.556846117888519</v>
      </c>
      <c r="BZ451">
        <f t="shared" si="1085"/>
        <v>242.55684611788851</v>
      </c>
      <c r="CA451">
        <f t="shared" si="1086"/>
        <v>-33.808283746292076</v>
      </c>
      <c r="CB451" t="str">
        <f t="shared" si="1087"/>
        <v>NEGATIF</v>
      </c>
      <c r="CC451">
        <f t="shared" si="1088"/>
        <v>33</v>
      </c>
      <c r="CD451">
        <f t="shared" si="1089"/>
        <v>48</v>
      </c>
      <c r="CE451">
        <f t="shared" si="1090"/>
        <v>29</v>
      </c>
      <c r="CG451">
        <f t="shared" si="1091"/>
        <v>4.3371950042280965</v>
      </c>
      <c r="CH451">
        <f t="shared" si="1092"/>
        <v>0.40902436344993764</v>
      </c>
      <c r="CI451">
        <f t="shared" si="1093"/>
        <v>0.40906048082692087</v>
      </c>
    </row>
    <row r="452" spans="1:87">
      <c r="A452">
        <f t="shared" ref="A452:F452" si="1131">A158</f>
        <v>-7.0027777777777782</v>
      </c>
      <c r="B452">
        <f t="shared" si="1131"/>
        <v>111.315</v>
      </c>
      <c r="C452">
        <f t="shared" si="1131"/>
        <v>7</v>
      </c>
      <c r="D452">
        <f t="shared" si="1131"/>
        <v>2014</v>
      </c>
      <c r="E452">
        <f t="shared" si="1131"/>
        <v>3</v>
      </c>
      <c r="F452">
        <f t="shared" si="1131"/>
        <v>30</v>
      </c>
      <c r="G452">
        <f t="shared" si="1025"/>
        <v>-0.12222152900771403</v>
      </c>
      <c r="H452">
        <f t="shared" ref="H452:J452" si="1132">H158</f>
        <v>12</v>
      </c>
      <c r="I452">
        <f t="shared" si="1132"/>
        <v>30</v>
      </c>
      <c r="J452">
        <f t="shared" si="1132"/>
        <v>12.5</v>
      </c>
      <c r="L452">
        <f t="shared" ref="L452:M452" si="1133">L158</f>
        <v>20</v>
      </c>
      <c r="M452">
        <f t="shared" si="1133"/>
        <v>-13</v>
      </c>
      <c r="N452">
        <f t="shared" si="1028"/>
        <v>2456746.729166667</v>
      </c>
      <c r="O452">
        <f t="shared" si="1029"/>
        <v>7.945056621748444E-4</v>
      </c>
      <c r="P452">
        <f t="shared" si="1030"/>
        <v>2456746.7299611727</v>
      </c>
      <c r="Q452">
        <f t="shared" si="1031"/>
        <v>0.14241560468645251</v>
      </c>
      <c r="R452">
        <f t="shared" si="1032"/>
        <v>240.6870580664006</v>
      </c>
      <c r="S452">
        <f t="shared" si="1033"/>
        <v>55.516636014144751</v>
      </c>
      <c r="T452">
        <f t="shared" si="1034"/>
        <v>4.2007816301974668</v>
      </c>
      <c r="U452">
        <f t="shared" si="1035"/>
        <v>0.96894808807808719</v>
      </c>
      <c r="V452">
        <f t="shared" si="1036"/>
        <v>209.58899752053537</v>
      </c>
      <c r="W452">
        <f t="shared" si="1037"/>
        <v>3.6580180826875739</v>
      </c>
      <c r="X452">
        <f t="shared" si="1038"/>
        <v>7.537286312294782</v>
      </c>
      <c r="Y452">
        <f t="shared" si="1039"/>
        <v>0.13155046281504551</v>
      </c>
      <c r="Z452">
        <f t="shared" si="1040"/>
        <v>84.352473887838642</v>
      </c>
      <c r="AA452">
        <f t="shared" si="1041"/>
        <v>1.4722284015453264</v>
      </c>
      <c r="AB452">
        <f t="shared" si="1042"/>
        <v>18992.166216511465</v>
      </c>
      <c r="AC452">
        <f t="shared" si="1043"/>
        <v>-24.210028748134107</v>
      </c>
      <c r="AD452">
        <f t="shared" si="1044"/>
        <v>-900.66085680940785</v>
      </c>
      <c r="AE452">
        <f t="shared" si="1045"/>
        <v>-302.84231270792219</v>
      </c>
      <c r="AF452">
        <f t="shared" si="1046"/>
        <v>-381.9296923569089</v>
      </c>
      <c r="AG452">
        <f t="shared" si="1047"/>
        <v>3418.4290091251642</v>
      </c>
      <c r="AH452">
        <f t="shared" si="1048"/>
        <v>20800.952335014255</v>
      </c>
      <c r="AI452">
        <f t="shared" si="1049"/>
        <v>5.7780423152817377</v>
      </c>
      <c r="AJ452">
        <f t="shared" si="1050"/>
        <v>246.46510038168233</v>
      </c>
      <c r="AK452">
        <f t="shared" si="1051"/>
        <v>4.3016274929186897</v>
      </c>
      <c r="AL452">
        <f t="shared" si="1052"/>
        <v>246</v>
      </c>
      <c r="AM452">
        <f t="shared" si="1053"/>
        <v>27</v>
      </c>
      <c r="AN452">
        <f t="shared" si="1054"/>
        <v>54</v>
      </c>
      <c r="AP452">
        <f t="shared" si="1055"/>
        <v>3.2475915733411092</v>
      </c>
      <c r="AQ452">
        <f t="shared" si="1056"/>
        <v>5.668116571482526E-2</v>
      </c>
      <c r="AR452" t="str">
        <f t="shared" si="1057"/>
        <v>POSITIF</v>
      </c>
      <c r="AS452">
        <f t="shared" si="1058"/>
        <v>3</v>
      </c>
      <c r="AT452">
        <f t="shared" si="1059"/>
        <v>14</v>
      </c>
      <c r="AU452">
        <f t="shared" si="1060"/>
        <v>51</v>
      </c>
      <c r="AV452">
        <f t="shared" si="1061"/>
        <v>0.9822423155377461</v>
      </c>
      <c r="AW452" s="4">
        <f t="shared" si="1062"/>
        <v>4.0926763147406085E-2</v>
      </c>
      <c r="AX452">
        <f t="shared" si="1063"/>
        <v>1.7143362458546727E-2</v>
      </c>
      <c r="AY452">
        <f t="shared" si="1064"/>
        <v>0.26764201845931102</v>
      </c>
      <c r="AZ452" s="4">
        <f t="shared" si="1065"/>
        <v>1.1151750769137958E-2</v>
      </c>
      <c r="BA452">
        <f t="shared" si="1066"/>
        <v>372057.25751810707</v>
      </c>
      <c r="BB452" t="s">
        <v>191</v>
      </c>
      <c r="BC452">
        <f t="shared" si="1067"/>
        <v>1.6702618544603171E-2</v>
      </c>
      <c r="BD452">
        <f t="shared" si="1068"/>
        <v>209.59333498610627</v>
      </c>
      <c r="BE452">
        <f t="shared" si="1069"/>
        <v>23.437439113266002</v>
      </c>
      <c r="BF452">
        <f t="shared" si="1070"/>
        <v>-2.0694001649923886E-3</v>
      </c>
      <c r="BG452">
        <f t="shared" si="1071"/>
        <v>23.435369713101011</v>
      </c>
      <c r="BH452" s="19">
        <f t="shared" si="1072"/>
        <v>0.14241560468645251</v>
      </c>
      <c r="BI452">
        <f t="shared" si="1073"/>
        <v>18.002223778205614</v>
      </c>
      <c r="BJ452">
        <f t="shared" si="1074"/>
        <v>1.4232237782056139</v>
      </c>
      <c r="BK452">
        <f t="shared" si="1075"/>
        <v>132.85025015590375</v>
      </c>
      <c r="BL452">
        <f t="shared" si="1076"/>
        <v>2.3186742773186304</v>
      </c>
      <c r="BM452">
        <f t="shared" si="1077"/>
        <v>248.49810651718045</v>
      </c>
      <c r="BN452">
        <f t="shared" si="1078"/>
        <v>16.566540434478696</v>
      </c>
      <c r="BO452">
        <f t="shared" si="1079"/>
        <v>16</v>
      </c>
      <c r="BP452">
        <f t="shared" si="1080"/>
        <v>33</v>
      </c>
      <c r="BQ452">
        <f t="shared" si="1081"/>
        <v>59</v>
      </c>
      <c r="BR452">
        <f t="shared" si="1082"/>
        <v>-18.18390590635072</v>
      </c>
      <c r="BS452" t="str">
        <f t="shared" si="1083"/>
        <v>NEGATIF</v>
      </c>
      <c r="BT452">
        <f t="shared" si="1019"/>
        <v>-0.31736902893866376</v>
      </c>
      <c r="BU452">
        <f t="shared" si="1020"/>
        <v>18</v>
      </c>
      <c r="BV452">
        <f t="shared" si="1021"/>
        <v>-2172</v>
      </c>
      <c r="BW452">
        <f t="shared" si="1022"/>
        <v>57</v>
      </c>
      <c r="BX452" t="str">
        <f t="shared" si="1023"/>
        <v>NEGATIF</v>
      </c>
      <c r="BY452">
        <f t="shared" si="1084"/>
        <v>60.84758378853671</v>
      </c>
      <c r="BZ452">
        <f t="shared" si="1085"/>
        <v>240.84758378853672</v>
      </c>
      <c r="CA452">
        <f t="shared" si="1086"/>
        <v>-37.103341344085194</v>
      </c>
      <c r="CB452" t="str">
        <f t="shared" si="1087"/>
        <v>NEGATIF</v>
      </c>
      <c r="CC452">
        <f t="shared" si="1088"/>
        <v>37</v>
      </c>
      <c r="CD452">
        <f t="shared" si="1089"/>
        <v>6</v>
      </c>
      <c r="CE452">
        <f t="shared" si="1090"/>
        <v>12</v>
      </c>
      <c r="CG452">
        <f t="shared" si="1091"/>
        <v>4.3371101436963775</v>
      </c>
      <c r="CH452">
        <f t="shared" si="1092"/>
        <v>0.40902436291577154</v>
      </c>
      <c r="CI452">
        <f t="shared" si="1093"/>
        <v>0.40906048076219192</v>
      </c>
    </row>
    <row r="453" spans="1:87">
      <c r="A453">
        <f t="shared" ref="A453:F453" si="1134">A159</f>
        <v>-7.0027777777777782</v>
      </c>
      <c r="B453">
        <f t="shared" si="1134"/>
        <v>111.315</v>
      </c>
      <c r="C453">
        <f t="shared" si="1134"/>
        <v>7</v>
      </c>
      <c r="D453">
        <f t="shared" si="1134"/>
        <v>2014</v>
      </c>
      <c r="E453">
        <f t="shared" si="1134"/>
        <v>3</v>
      </c>
      <c r="F453">
        <f t="shared" si="1134"/>
        <v>30</v>
      </c>
      <c r="G453">
        <f t="shared" si="1025"/>
        <v>-0.12222152900771403</v>
      </c>
      <c r="H453">
        <f t="shared" ref="H453:J453" si="1135">H159</f>
        <v>12</v>
      </c>
      <c r="I453">
        <f t="shared" si="1135"/>
        <v>45</v>
      </c>
      <c r="J453">
        <f t="shared" si="1135"/>
        <v>12.75</v>
      </c>
      <c r="L453">
        <f t="shared" ref="L453:M453" si="1136">L159</f>
        <v>20</v>
      </c>
      <c r="M453">
        <f t="shared" si="1136"/>
        <v>-13</v>
      </c>
      <c r="N453">
        <f t="shared" si="1028"/>
        <v>2456746.7395833335</v>
      </c>
      <c r="O453">
        <f t="shared" si="1029"/>
        <v>7.945056621748444E-4</v>
      </c>
      <c r="P453">
        <f t="shared" si="1030"/>
        <v>2456746.7403778392</v>
      </c>
      <c r="Q453">
        <f t="shared" si="1031"/>
        <v>0.14241588987923859</v>
      </c>
      <c r="R453">
        <f t="shared" si="1032"/>
        <v>240.6870580664006</v>
      </c>
      <c r="S453">
        <f t="shared" si="1033"/>
        <v>55.652729683395592</v>
      </c>
      <c r="T453">
        <f t="shared" si="1034"/>
        <v>4.2007816301974668</v>
      </c>
      <c r="U453">
        <f t="shared" si="1035"/>
        <v>0.97132337069763452</v>
      </c>
      <c r="V453">
        <f t="shared" si="1036"/>
        <v>209.58844591718969</v>
      </c>
      <c r="W453">
        <f t="shared" si="1037"/>
        <v>3.6580084553930265</v>
      </c>
      <c r="X453">
        <f t="shared" si="1038"/>
        <v>7.547553471907122</v>
      </c>
      <c r="Y453">
        <f t="shared" si="1039"/>
        <v>0.13172965855510863</v>
      </c>
      <c r="Z453">
        <f t="shared" si="1040"/>
        <v>84.362740557204233</v>
      </c>
      <c r="AA453">
        <f t="shared" si="1041"/>
        <v>1.4724075887289696</v>
      </c>
      <c r="AB453">
        <f t="shared" si="1042"/>
        <v>19022.559961077808</v>
      </c>
      <c r="AC453">
        <f t="shared" si="1043"/>
        <v>-25.467824091597421</v>
      </c>
      <c r="AD453">
        <f t="shared" si="1044"/>
        <v>-945.48300475966062</v>
      </c>
      <c r="AE453">
        <f t="shared" si="1045"/>
        <v>-296.71360400738212</v>
      </c>
      <c r="AF453">
        <f t="shared" si="1046"/>
        <v>-383.01256388845496</v>
      </c>
      <c r="AG453">
        <f t="shared" si="1047"/>
        <v>3410.039497726586</v>
      </c>
      <c r="AH453">
        <f t="shared" si="1048"/>
        <v>20781.922462057297</v>
      </c>
      <c r="AI453">
        <f t="shared" si="1049"/>
        <v>5.7727562394603602</v>
      </c>
      <c r="AJ453">
        <f t="shared" si="1050"/>
        <v>246.45981430586096</v>
      </c>
      <c r="AK453">
        <f t="shared" si="1051"/>
        <v>4.301535233491097</v>
      </c>
      <c r="AL453">
        <f t="shared" si="1052"/>
        <v>246</v>
      </c>
      <c r="AM453">
        <f t="shared" si="1053"/>
        <v>27</v>
      </c>
      <c r="AN453">
        <f t="shared" si="1054"/>
        <v>35</v>
      </c>
      <c r="AP453">
        <f t="shared" si="1055"/>
        <v>3.2501774462704063</v>
      </c>
      <c r="AQ453">
        <f t="shared" si="1056"/>
        <v>5.6726297711479683E-2</v>
      </c>
      <c r="AR453" t="str">
        <f t="shared" si="1057"/>
        <v>POSITIF</v>
      </c>
      <c r="AS453">
        <f t="shared" si="1058"/>
        <v>3</v>
      </c>
      <c r="AT453">
        <f t="shared" si="1059"/>
        <v>15</v>
      </c>
      <c r="AU453">
        <f t="shared" si="1060"/>
        <v>0</v>
      </c>
      <c r="AV453">
        <f t="shared" si="1061"/>
        <v>0.98215035698011499</v>
      </c>
      <c r="AW453" s="4">
        <f t="shared" si="1062"/>
        <v>4.0922931540838127E-2</v>
      </c>
      <c r="AX453">
        <f t="shared" si="1063"/>
        <v>1.7141757478940679E-2</v>
      </c>
      <c r="AY453">
        <f t="shared" si="1064"/>
        <v>0.26761696380452421</v>
      </c>
      <c r="AZ453" s="4">
        <f t="shared" si="1065"/>
        <v>1.1150706825188509E-2</v>
      </c>
      <c r="BA453">
        <f t="shared" si="1066"/>
        <v>372092.0897582497</v>
      </c>
      <c r="BB453" t="s">
        <v>191</v>
      </c>
      <c r="BC453">
        <f t="shared" si="1067"/>
        <v>1.6702618532625071E-2</v>
      </c>
      <c r="BD453">
        <f t="shared" si="1068"/>
        <v>209.59278338439762</v>
      </c>
      <c r="BE453">
        <f t="shared" si="1069"/>
        <v>23.437439109557307</v>
      </c>
      <c r="BF453">
        <f t="shared" si="1070"/>
        <v>-2.0694270811898413E-3</v>
      </c>
      <c r="BG453">
        <f t="shared" si="1071"/>
        <v>23.435369682476118</v>
      </c>
      <c r="BH453" s="19">
        <f t="shared" si="1072"/>
        <v>0.14241588987923859</v>
      </c>
      <c r="BI453">
        <f t="shared" si="1073"/>
        <v>18.252908241609113</v>
      </c>
      <c r="BJ453">
        <f t="shared" si="1074"/>
        <v>1.6739082416091122</v>
      </c>
      <c r="BK453">
        <f t="shared" si="1075"/>
        <v>136.61530764859384</v>
      </c>
      <c r="BL453">
        <f t="shared" si="1076"/>
        <v>2.384386927092955</v>
      </c>
      <c r="BM453">
        <f t="shared" si="1077"/>
        <v>248.49331597554283</v>
      </c>
      <c r="BN453">
        <f t="shared" si="1078"/>
        <v>16.566221065036189</v>
      </c>
      <c r="BO453">
        <f t="shared" si="1079"/>
        <v>16</v>
      </c>
      <c r="BP453">
        <f t="shared" si="1080"/>
        <v>33</v>
      </c>
      <c r="BQ453">
        <f t="shared" si="1081"/>
        <v>58</v>
      </c>
      <c r="BR453">
        <f t="shared" si="1082"/>
        <v>-18.180474119725233</v>
      </c>
      <c r="BS453" t="str">
        <f t="shared" si="1083"/>
        <v>NEGATIF</v>
      </c>
      <c r="BT453">
        <f t="shared" si="1019"/>
        <v>-0.31730913296282309</v>
      </c>
      <c r="BU453">
        <f t="shared" si="1020"/>
        <v>18</v>
      </c>
      <c r="BV453">
        <f t="shared" si="1021"/>
        <v>-2171</v>
      </c>
      <c r="BW453">
        <f t="shared" si="1022"/>
        <v>10</v>
      </c>
      <c r="BX453" t="str">
        <f t="shared" si="1023"/>
        <v>NEGATIF</v>
      </c>
      <c r="BY453">
        <f t="shared" si="1084"/>
        <v>58.887782033443997</v>
      </c>
      <c r="BZ453">
        <f t="shared" si="1085"/>
        <v>238.88778203344401</v>
      </c>
      <c r="CA453">
        <f t="shared" si="1086"/>
        <v>-40.337357104436116</v>
      </c>
      <c r="CB453" t="str">
        <f t="shared" si="1087"/>
        <v>NEGATIF</v>
      </c>
      <c r="CC453">
        <f t="shared" si="1088"/>
        <v>40</v>
      </c>
      <c r="CD453">
        <f t="shared" si="1089"/>
        <v>20</v>
      </c>
      <c r="CE453">
        <f t="shared" si="1090"/>
        <v>14</v>
      </c>
      <c r="CG453">
        <f t="shared" si="1091"/>
        <v>4.3370265329718478</v>
      </c>
      <c r="CH453">
        <f t="shared" si="1092"/>
        <v>0.40902436238126633</v>
      </c>
      <c r="CI453">
        <f t="shared" si="1093"/>
        <v>0.40906048069746298</v>
      </c>
    </row>
    <row r="454" spans="1:87">
      <c r="A454">
        <f t="shared" ref="A454:F454" si="1137">A160</f>
        <v>-7.0027777777777782</v>
      </c>
      <c r="B454">
        <f t="shared" si="1137"/>
        <v>111.315</v>
      </c>
      <c r="C454">
        <f t="shared" si="1137"/>
        <v>7</v>
      </c>
      <c r="D454">
        <f t="shared" si="1137"/>
        <v>2014</v>
      </c>
      <c r="E454">
        <f t="shared" si="1137"/>
        <v>3</v>
      </c>
      <c r="F454">
        <f t="shared" si="1137"/>
        <v>30</v>
      </c>
      <c r="G454">
        <f t="shared" si="1025"/>
        <v>-0.12222152900771403</v>
      </c>
      <c r="H454">
        <f t="shared" ref="H454:J454" si="1138">H160</f>
        <v>13</v>
      </c>
      <c r="I454">
        <f t="shared" si="1138"/>
        <v>0</v>
      </c>
      <c r="J454">
        <f t="shared" si="1138"/>
        <v>13</v>
      </c>
      <c r="L454">
        <f t="shared" ref="L454:M454" si="1139">L160</f>
        <v>20</v>
      </c>
      <c r="M454">
        <f t="shared" si="1139"/>
        <v>-13</v>
      </c>
      <c r="N454">
        <f t="shared" si="1028"/>
        <v>2456746.75</v>
      </c>
      <c r="O454">
        <f t="shared" si="1029"/>
        <v>7.945056621748444E-4</v>
      </c>
      <c r="P454">
        <f t="shared" si="1030"/>
        <v>2456746.7507945057</v>
      </c>
      <c r="Q454">
        <f t="shared" si="1031"/>
        <v>0.14241617507202464</v>
      </c>
      <c r="R454">
        <f t="shared" si="1032"/>
        <v>240.6870580664006</v>
      </c>
      <c r="S454">
        <f t="shared" si="1033"/>
        <v>55.788823352646432</v>
      </c>
      <c r="T454">
        <f t="shared" si="1034"/>
        <v>4.2007816301974668</v>
      </c>
      <c r="U454">
        <f t="shared" si="1035"/>
        <v>0.97369865331718186</v>
      </c>
      <c r="V454">
        <f t="shared" si="1036"/>
        <v>209.58789431384412</v>
      </c>
      <c r="W454">
        <f t="shared" si="1037"/>
        <v>3.6579988280984814</v>
      </c>
      <c r="X454">
        <f t="shared" si="1038"/>
        <v>7.5578206315176431</v>
      </c>
      <c r="Y454">
        <f t="shared" si="1039"/>
        <v>0.13190885429513999</v>
      </c>
      <c r="Z454">
        <f t="shared" si="1040"/>
        <v>84.373007226568916</v>
      </c>
      <c r="AA454">
        <f t="shared" si="1041"/>
        <v>1.4725867759125968</v>
      </c>
      <c r="AB454">
        <f t="shared" si="1042"/>
        <v>19052.848244156929</v>
      </c>
      <c r="AC454">
        <f t="shared" si="1043"/>
        <v>-26.722934778785778</v>
      </c>
      <c r="AD454">
        <f t="shared" si="1044"/>
        <v>-989.90649598611049</v>
      </c>
      <c r="AE454">
        <f t="shared" si="1045"/>
        <v>-290.55362063306541</v>
      </c>
      <c r="AF454">
        <f t="shared" si="1046"/>
        <v>-384.09495046446051</v>
      </c>
      <c r="AG454">
        <f t="shared" si="1047"/>
        <v>3401.6250087716003</v>
      </c>
      <c r="AH454">
        <f t="shared" si="1048"/>
        <v>20763.195251066107</v>
      </c>
      <c r="AI454">
        <f t="shared" si="1049"/>
        <v>5.7675542364072516</v>
      </c>
      <c r="AJ454">
        <f t="shared" si="1050"/>
        <v>246.45461230280785</v>
      </c>
      <c r="AK454">
        <f t="shared" si="1051"/>
        <v>4.3014444414101209</v>
      </c>
      <c r="AL454">
        <f t="shared" si="1052"/>
        <v>246</v>
      </c>
      <c r="AM454">
        <f t="shared" si="1053"/>
        <v>27</v>
      </c>
      <c r="AN454">
        <f t="shared" si="1054"/>
        <v>16</v>
      </c>
      <c r="AP454">
        <f t="shared" si="1055"/>
        <v>3.2412236152477463</v>
      </c>
      <c r="AQ454">
        <f t="shared" si="1056"/>
        <v>5.6570023879467059E-2</v>
      </c>
      <c r="AR454" t="str">
        <f t="shared" si="1057"/>
        <v>POSITIF</v>
      </c>
      <c r="AS454">
        <f t="shared" si="1058"/>
        <v>3</v>
      </c>
      <c r="AT454">
        <f t="shared" si="1059"/>
        <v>14</v>
      </c>
      <c r="AU454">
        <f t="shared" si="1060"/>
        <v>28</v>
      </c>
      <c r="AV454">
        <f t="shared" si="1061"/>
        <v>0.98205821457787179</v>
      </c>
      <c r="AW454" s="4">
        <f t="shared" si="1062"/>
        <v>4.0919092274077994E-2</v>
      </c>
      <c r="AX454">
        <f t="shared" si="1063"/>
        <v>1.7140149290640838E-2</v>
      </c>
      <c r="AY454">
        <f t="shared" si="1064"/>
        <v>0.26759185905954147</v>
      </c>
      <c r="AZ454" s="4">
        <f t="shared" si="1065"/>
        <v>1.1149660794147561E-2</v>
      </c>
      <c r="BA454">
        <f t="shared" si="1066"/>
        <v>372126.99817858997</v>
      </c>
      <c r="BB454" t="s">
        <v>191</v>
      </c>
      <c r="BC454">
        <f t="shared" si="1067"/>
        <v>1.6702618520646976E-2</v>
      </c>
      <c r="BD454">
        <f t="shared" si="1068"/>
        <v>209.59223178268903</v>
      </c>
      <c r="BE454">
        <f t="shared" si="1069"/>
        <v>23.437439105848611</v>
      </c>
      <c r="BF454">
        <f t="shared" si="1070"/>
        <v>-2.069454016816622E-3</v>
      </c>
      <c r="BG454">
        <f t="shared" si="1071"/>
        <v>23.435369651831795</v>
      </c>
      <c r="BH454" s="19">
        <f t="shared" si="1072"/>
        <v>0.14241617507202464</v>
      </c>
      <c r="BI454">
        <f t="shared" si="1073"/>
        <v>18.503592705012611</v>
      </c>
      <c r="BJ454">
        <f t="shared" si="1074"/>
        <v>1.9245927050126106</v>
      </c>
      <c r="BK454">
        <f t="shared" si="1075"/>
        <v>140.38028892599269</v>
      </c>
      <c r="BL454">
        <f t="shared" si="1076"/>
        <v>2.4500982466595067</v>
      </c>
      <c r="BM454">
        <f t="shared" si="1077"/>
        <v>248.48860164919648</v>
      </c>
      <c r="BN454">
        <f t="shared" si="1078"/>
        <v>16.565906776613097</v>
      </c>
      <c r="BO454">
        <f t="shared" si="1079"/>
        <v>16</v>
      </c>
      <c r="BP454">
        <f t="shared" si="1080"/>
        <v>33</v>
      </c>
      <c r="BQ454">
        <f t="shared" si="1081"/>
        <v>57</v>
      </c>
      <c r="BR454">
        <f t="shared" si="1082"/>
        <v>-18.188433421957757</v>
      </c>
      <c r="BS454" t="str">
        <f t="shared" si="1083"/>
        <v>NEGATIF</v>
      </c>
      <c r="BT454">
        <f t="shared" si="1019"/>
        <v>-0.31744804899294199</v>
      </c>
      <c r="BU454">
        <f t="shared" si="1020"/>
        <v>18</v>
      </c>
      <c r="BV454">
        <f t="shared" si="1021"/>
        <v>-2172</v>
      </c>
      <c r="BW454">
        <f t="shared" si="1022"/>
        <v>41</v>
      </c>
      <c r="BX454" t="str">
        <f t="shared" si="1023"/>
        <v>NEGATIF</v>
      </c>
      <c r="BY454">
        <f t="shared" si="1084"/>
        <v>56.628662054655386</v>
      </c>
      <c r="BZ454">
        <f t="shared" si="1085"/>
        <v>236.62866205465539</v>
      </c>
      <c r="CA454">
        <f t="shared" si="1086"/>
        <v>-43.495013404416042</v>
      </c>
      <c r="CB454" t="str">
        <f t="shared" si="1087"/>
        <v>NEGATIF</v>
      </c>
      <c r="CC454">
        <f t="shared" si="1088"/>
        <v>43</v>
      </c>
      <c r="CD454">
        <f t="shared" si="1089"/>
        <v>29</v>
      </c>
      <c r="CE454">
        <f t="shared" si="1090"/>
        <v>42</v>
      </c>
      <c r="CG454">
        <f t="shared" si="1091"/>
        <v>4.3369442524550905</v>
      </c>
      <c r="CH454">
        <f t="shared" si="1092"/>
        <v>0.40902436184642199</v>
      </c>
      <c r="CI454">
        <f t="shared" si="1093"/>
        <v>0.40906048063273404</v>
      </c>
    </row>
    <row r="455" spans="1:87">
      <c r="A455">
        <f t="shared" ref="A455:F455" si="1140">A161</f>
        <v>-7.0027777777777782</v>
      </c>
      <c r="B455">
        <f t="shared" si="1140"/>
        <v>111.315</v>
      </c>
      <c r="C455">
        <f t="shared" si="1140"/>
        <v>7</v>
      </c>
      <c r="D455">
        <f t="shared" si="1140"/>
        <v>2014</v>
      </c>
      <c r="E455">
        <f t="shared" si="1140"/>
        <v>3</v>
      </c>
      <c r="F455">
        <f t="shared" si="1140"/>
        <v>30</v>
      </c>
      <c r="G455">
        <f t="shared" si="1025"/>
        <v>-0.12222152900771403</v>
      </c>
      <c r="H455">
        <f t="shared" ref="H455:J455" si="1141">H161</f>
        <v>13</v>
      </c>
      <c r="I455">
        <f t="shared" si="1141"/>
        <v>15</v>
      </c>
      <c r="J455">
        <f t="shared" si="1141"/>
        <v>13.25</v>
      </c>
      <c r="L455">
        <f t="shared" ref="L455:M455" si="1142">L161</f>
        <v>20</v>
      </c>
      <c r="M455">
        <f t="shared" si="1142"/>
        <v>-13</v>
      </c>
      <c r="N455">
        <f t="shared" si="1028"/>
        <v>2456746.760416667</v>
      </c>
      <c r="O455">
        <f t="shared" si="1029"/>
        <v>7.945056621748444E-4</v>
      </c>
      <c r="P455">
        <f t="shared" si="1030"/>
        <v>2456746.7612111727</v>
      </c>
      <c r="Q455">
        <f t="shared" si="1031"/>
        <v>0.14241646026482349</v>
      </c>
      <c r="R455">
        <f t="shared" si="1032"/>
        <v>240.6870580664006</v>
      </c>
      <c r="S455">
        <f t="shared" si="1033"/>
        <v>55.924917027994525</v>
      </c>
      <c r="T455">
        <f t="shared" si="1034"/>
        <v>4.2007816301974668</v>
      </c>
      <c r="U455">
        <f t="shared" si="1035"/>
        <v>0.9760739360431463</v>
      </c>
      <c r="V455">
        <f t="shared" si="1036"/>
        <v>209.58734271047376</v>
      </c>
      <c r="W455">
        <f t="shared" si="1037"/>
        <v>3.6579892008035038</v>
      </c>
      <c r="X455">
        <f t="shared" si="1038"/>
        <v>7.5680877915892779</v>
      </c>
      <c r="Y455">
        <f t="shared" si="1039"/>
        <v>0.13208805004321933</v>
      </c>
      <c r="Z455">
        <f t="shared" si="1040"/>
        <v>84.383273896394712</v>
      </c>
      <c r="AA455">
        <f t="shared" si="1041"/>
        <v>1.4727659631042722</v>
      </c>
      <c r="AB455">
        <f t="shared" si="1042"/>
        <v>19083.030896213262</v>
      </c>
      <c r="AC455">
        <f t="shared" si="1043"/>
        <v>-27.975228560312736</v>
      </c>
      <c r="AD455">
        <f t="shared" si="1044"/>
        <v>-1033.912601589371</v>
      </c>
      <c r="AE455">
        <f t="shared" si="1045"/>
        <v>-284.36301158997304</v>
      </c>
      <c r="AF455">
        <f t="shared" si="1046"/>
        <v>-385.17682397819607</v>
      </c>
      <c r="AG455">
        <f t="shared" si="1047"/>
        <v>3393.1856043817729</v>
      </c>
      <c r="AH455">
        <f t="shared" si="1048"/>
        <v>20744.788834877181</v>
      </c>
      <c r="AI455">
        <f t="shared" si="1049"/>
        <v>5.7624413430214396</v>
      </c>
      <c r="AJ455">
        <f t="shared" si="1050"/>
        <v>246.44949940942203</v>
      </c>
      <c r="AK455">
        <f t="shared" si="1051"/>
        <v>4.3013552045862351</v>
      </c>
      <c r="AL455">
        <f t="shared" si="1052"/>
        <v>246</v>
      </c>
      <c r="AM455">
        <f t="shared" si="1053"/>
        <v>26</v>
      </c>
      <c r="AN455">
        <f t="shared" si="1054"/>
        <v>58</v>
      </c>
      <c r="AP455">
        <f t="shared" si="1055"/>
        <v>3.2330641176446706</v>
      </c>
      <c r="AQ455">
        <f t="shared" si="1056"/>
        <v>5.6427613780984799E-2</v>
      </c>
      <c r="AR455" t="str">
        <f t="shared" si="1057"/>
        <v>POSITIF</v>
      </c>
      <c r="AS455">
        <f t="shared" si="1058"/>
        <v>3</v>
      </c>
      <c r="AT455">
        <f t="shared" si="1059"/>
        <v>13</v>
      </c>
      <c r="AU455">
        <f t="shared" si="1060"/>
        <v>59</v>
      </c>
      <c r="AV455">
        <f t="shared" si="1061"/>
        <v>0.98196588903207083</v>
      </c>
      <c r="AW455" s="4">
        <f t="shared" si="1062"/>
        <v>4.0915245376336284E-2</v>
      </c>
      <c r="AX455">
        <f t="shared" si="1063"/>
        <v>1.7138537905882909E-2</v>
      </c>
      <c r="AY455">
        <f t="shared" si="1064"/>
        <v>0.26756670441536579</v>
      </c>
      <c r="AZ455" s="4">
        <f t="shared" si="1065"/>
        <v>1.1148612683973574E-2</v>
      </c>
      <c r="BA455">
        <f t="shared" si="1066"/>
        <v>372161.98255451024</v>
      </c>
      <c r="BB455" t="s">
        <v>191</v>
      </c>
      <c r="BC455">
        <f t="shared" si="1067"/>
        <v>1.6702618508668877E-2</v>
      </c>
      <c r="BD455">
        <f t="shared" si="1068"/>
        <v>209.59168018095571</v>
      </c>
      <c r="BE455">
        <f t="shared" si="1069"/>
        <v>23.437439102139916</v>
      </c>
      <c r="BF455">
        <f t="shared" si="1070"/>
        <v>-2.0694809718720462E-3</v>
      </c>
      <c r="BG455">
        <f t="shared" si="1071"/>
        <v>23.435369621168043</v>
      </c>
      <c r="BH455" s="19">
        <f t="shared" si="1072"/>
        <v>0.14241646026482349</v>
      </c>
      <c r="BI455">
        <f t="shared" si="1073"/>
        <v>18.754277179607502</v>
      </c>
      <c r="BJ455">
        <f t="shared" si="1074"/>
        <v>2.1752771796075017</v>
      </c>
      <c r="BK455">
        <f t="shared" si="1075"/>
        <v>144.14518959244663</v>
      </c>
      <c r="BL455">
        <f t="shared" si="1076"/>
        <v>2.5158081592996568</v>
      </c>
      <c r="BM455">
        <f t="shared" si="1077"/>
        <v>248.48396810166588</v>
      </c>
      <c r="BN455">
        <f t="shared" si="1078"/>
        <v>16.565597873444393</v>
      </c>
      <c r="BO455">
        <f t="shared" si="1079"/>
        <v>16</v>
      </c>
      <c r="BP455">
        <f t="shared" si="1080"/>
        <v>33</v>
      </c>
      <c r="BQ455">
        <f t="shared" si="1081"/>
        <v>56</v>
      </c>
      <c r="BR455">
        <f t="shared" si="1082"/>
        <v>-18.195624171917501</v>
      </c>
      <c r="BS455" t="str">
        <f t="shared" si="1083"/>
        <v>NEGATIF</v>
      </c>
      <c r="BT455">
        <f t="shared" si="1019"/>
        <v>-0.31757355125542713</v>
      </c>
      <c r="BU455">
        <f t="shared" si="1020"/>
        <v>18</v>
      </c>
      <c r="BV455">
        <f t="shared" si="1021"/>
        <v>-2172</v>
      </c>
      <c r="BW455">
        <f t="shared" si="1022"/>
        <v>15</v>
      </c>
      <c r="BX455" t="str">
        <f t="shared" si="1023"/>
        <v>NEGATIF</v>
      </c>
      <c r="BY455">
        <f t="shared" si="1084"/>
        <v>54.03195651456501</v>
      </c>
      <c r="BZ455">
        <f t="shared" si="1085"/>
        <v>234.03195651456502</v>
      </c>
      <c r="CA455">
        <f t="shared" si="1086"/>
        <v>-46.565538980370931</v>
      </c>
      <c r="CB455" t="str">
        <f t="shared" si="1087"/>
        <v>NEGATIF</v>
      </c>
      <c r="CC455">
        <f t="shared" si="1088"/>
        <v>46</v>
      </c>
      <c r="CD455">
        <f t="shared" si="1089"/>
        <v>33</v>
      </c>
      <c r="CE455">
        <f t="shared" si="1090"/>
        <v>55</v>
      </c>
      <c r="CG455">
        <f t="shared" si="1091"/>
        <v>4.3368633817946334</v>
      </c>
      <c r="CH455">
        <f t="shared" si="1092"/>
        <v>0.40902436131123854</v>
      </c>
      <c r="CI455">
        <f t="shared" si="1093"/>
        <v>0.40906048056800509</v>
      </c>
    </row>
    <row r="456" spans="1:87">
      <c r="A456">
        <f t="shared" ref="A456:F456" si="1143">A162</f>
        <v>-7.0027777777777782</v>
      </c>
      <c r="B456">
        <f t="shared" si="1143"/>
        <v>111.315</v>
      </c>
      <c r="C456">
        <f t="shared" si="1143"/>
        <v>7</v>
      </c>
      <c r="D456">
        <f t="shared" si="1143"/>
        <v>2014</v>
      </c>
      <c r="E456">
        <f t="shared" si="1143"/>
        <v>3</v>
      </c>
      <c r="F456">
        <f t="shared" si="1143"/>
        <v>30</v>
      </c>
      <c r="G456">
        <f t="shared" si="1025"/>
        <v>-0.12222152900771403</v>
      </c>
      <c r="H456">
        <f t="shared" ref="H456:J456" si="1144">H162</f>
        <v>13</v>
      </c>
      <c r="I456">
        <f t="shared" si="1144"/>
        <v>30</v>
      </c>
      <c r="J456">
        <f t="shared" si="1144"/>
        <v>13.5</v>
      </c>
      <c r="L456">
        <f t="shared" ref="L456:M456" si="1145">L162</f>
        <v>20</v>
      </c>
      <c r="M456">
        <f t="shared" si="1145"/>
        <v>-13</v>
      </c>
      <c r="N456">
        <f t="shared" si="1028"/>
        <v>2456746.7708333335</v>
      </c>
      <c r="O456">
        <f t="shared" si="1029"/>
        <v>7.945056621748444E-4</v>
      </c>
      <c r="P456">
        <f t="shared" si="1030"/>
        <v>2456746.7716278392</v>
      </c>
      <c r="Q456">
        <f t="shared" si="1031"/>
        <v>0.14241674545760954</v>
      </c>
      <c r="R456">
        <f t="shared" si="1032"/>
        <v>240.6870580664006</v>
      </c>
      <c r="S456">
        <f t="shared" si="1033"/>
        <v>56.061010697245365</v>
      </c>
      <c r="T456">
        <f t="shared" si="1034"/>
        <v>4.2007816301974668</v>
      </c>
      <c r="U456">
        <f t="shared" si="1035"/>
        <v>0.97844921866269363</v>
      </c>
      <c r="V456">
        <f t="shared" si="1036"/>
        <v>209.58679110712814</v>
      </c>
      <c r="W456">
        <f t="shared" si="1037"/>
        <v>3.6579795735089573</v>
      </c>
      <c r="X456">
        <f t="shared" si="1038"/>
        <v>7.5783549512007085</v>
      </c>
      <c r="Y456">
        <f t="shared" si="1039"/>
        <v>0.13226724578326657</v>
      </c>
      <c r="Z456">
        <f t="shared" si="1040"/>
        <v>84.393540565759395</v>
      </c>
      <c r="AA456">
        <f t="shared" si="1041"/>
        <v>1.4729451502878994</v>
      </c>
      <c r="AB456">
        <f t="shared" si="1042"/>
        <v>19113.107744252877</v>
      </c>
      <c r="AC456">
        <f t="shared" si="1043"/>
        <v>-29.224573314958537</v>
      </c>
      <c r="AD456">
        <f t="shared" si="1044"/>
        <v>-1077.4827627344805</v>
      </c>
      <c r="AE456">
        <f t="shared" si="1045"/>
        <v>-278.14242994650448</v>
      </c>
      <c r="AF456">
        <f t="shared" si="1046"/>
        <v>-386.25815619088979</v>
      </c>
      <c r="AG456">
        <f t="shared" si="1047"/>
        <v>3384.7213479996003</v>
      </c>
      <c r="AH456">
        <f t="shared" si="1048"/>
        <v>20726.721170065644</v>
      </c>
      <c r="AI456">
        <f t="shared" si="1049"/>
        <v>5.7574225472404565</v>
      </c>
      <c r="AJ456">
        <f t="shared" si="1050"/>
        <v>246.44448061364105</v>
      </c>
      <c r="AK456">
        <f t="shared" si="1051"/>
        <v>4.3012676100753717</v>
      </c>
      <c r="AL456">
        <f t="shared" si="1052"/>
        <v>246</v>
      </c>
      <c r="AM456">
        <f t="shared" si="1053"/>
        <v>26</v>
      </c>
      <c r="AN456">
        <f t="shared" si="1054"/>
        <v>40</v>
      </c>
      <c r="AP456">
        <f t="shared" si="1055"/>
        <v>3.2494899818602416</v>
      </c>
      <c r="AQ456">
        <f t="shared" si="1056"/>
        <v>5.6714299194032029E-2</v>
      </c>
      <c r="AR456" t="str">
        <f t="shared" si="1057"/>
        <v>POSITIF</v>
      </c>
      <c r="AS456">
        <f t="shared" si="1058"/>
        <v>3</v>
      </c>
      <c r="AT456">
        <f t="shared" si="1059"/>
        <v>14</v>
      </c>
      <c r="AU456">
        <f t="shared" si="1060"/>
        <v>58</v>
      </c>
      <c r="AV456">
        <f t="shared" si="1061"/>
        <v>0.98187338105690902</v>
      </c>
      <c r="AW456" s="4">
        <f t="shared" si="1062"/>
        <v>4.0911390877371209E-2</v>
      </c>
      <c r="AX456">
        <f t="shared" si="1063"/>
        <v>1.7136923337131984E-2</v>
      </c>
      <c r="AY456">
        <f t="shared" si="1064"/>
        <v>0.26754150006658028</v>
      </c>
      <c r="AZ456" s="4">
        <f t="shared" si="1065"/>
        <v>1.1147562502774178E-2</v>
      </c>
      <c r="BA456">
        <f t="shared" si="1066"/>
        <v>372197.04265631206</v>
      </c>
      <c r="BB456" t="s">
        <v>191</v>
      </c>
      <c r="BC456">
        <f t="shared" si="1067"/>
        <v>1.6702618496690781E-2</v>
      </c>
      <c r="BD456">
        <f t="shared" si="1068"/>
        <v>209.59112857924711</v>
      </c>
      <c r="BE456">
        <f t="shared" si="1069"/>
        <v>23.43743909843122</v>
      </c>
      <c r="BF456">
        <f t="shared" si="1070"/>
        <v>-2.0695079463517924E-3</v>
      </c>
      <c r="BG456">
        <f t="shared" si="1071"/>
        <v>23.435369590484868</v>
      </c>
      <c r="BH456" s="19">
        <f t="shared" si="1072"/>
        <v>0.14241674545760954</v>
      </c>
      <c r="BI456">
        <f t="shared" si="1073"/>
        <v>19.004961643010997</v>
      </c>
      <c r="BJ456">
        <f t="shared" si="1074"/>
        <v>2.4259616430109965</v>
      </c>
      <c r="BK456">
        <f t="shared" si="1075"/>
        <v>147.91000479313075</v>
      </c>
      <c r="BL456">
        <f t="shared" si="1076"/>
        <v>2.5815165802807258</v>
      </c>
      <c r="BM456">
        <f t="shared" si="1077"/>
        <v>248.4794198520342</v>
      </c>
      <c r="BN456">
        <f t="shared" si="1078"/>
        <v>16.56529465680228</v>
      </c>
      <c r="BO456">
        <f t="shared" si="1079"/>
        <v>16</v>
      </c>
      <c r="BP456">
        <f t="shared" si="1080"/>
        <v>33</v>
      </c>
      <c r="BQ456">
        <f t="shared" si="1081"/>
        <v>55</v>
      </c>
      <c r="BR456">
        <f t="shared" si="1082"/>
        <v>-18.178591522611633</v>
      </c>
      <c r="BS456" t="str">
        <f t="shared" si="1083"/>
        <v>NEGATIF</v>
      </c>
      <c r="BT456">
        <f t="shared" si="1019"/>
        <v>-0.31727627544470222</v>
      </c>
      <c r="BU456">
        <f t="shared" si="1020"/>
        <v>18</v>
      </c>
      <c r="BV456">
        <f t="shared" si="1021"/>
        <v>-2171</v>
      </c>
      <c r="BW456">
        <f t="shared" si="1022"/>
        <v>17</v>
      </c>
      <c r="BX456" t="str">
        <f t="shared" si="1023"/>
        <v>NEGATIF</v>
      </c>
      <c r="BY456">
        <f t="shared" si="1084"/>
        <v>51.064433555863417</v>
      </c>
      <c r="BZ456">
        <f t="shared" si="1085"/>
        <v>231.06443355586342</v>
      </c>
      <c r="CA456">
        <f t="shared" si="1086"/>
        <v>-49.542608556469816</v>
      </c>
      <c r="CB456" t="str">
        <f t="shared" si="1087"/>
        <v>NEGATIF</v>
      </c>
      <c r="CC456">
        <f t="shared" si="1088"/>
        <v>49</v>
      </c>
      <c r="CD456">
        <f t="shared" si="1089"/>
        <v>32</v>
      </c>
      <c r="CE456">
        <f t="shared" si="1090"/>
        <v>33</v>
      </c>
      <c r="CG456">
        <f t="shared" si="1091"/>
        <v>4.3367839998633579</v>
      </c>
      <c r="CH456">
        <f t="shared" si="1092"/>
        <v>0.40902436077571613</v>
      </c>
      <c r="CI456">
        <f t="shared" si="1093"/>
        <v>0.40906048050327615</v>
      </c>
    </row>
    <row r="457" spans="1:87">
      <c r="A457">
        <f t="shared" ref="A457:F457" si="1146">A163</f>
        <v>-7.0027777777777782</v>
      </c>
      <c r="B457">
        <f t="shared" si="1146"/>
        <v>111.315</v>
      </c>
      <c r="C457">
        <f t="shared" si="1146"/>
        <v>7</v>
      </c>
      <c r="D457">
        <f t="shared" si="1146"/>
        <v>2014</v>
      </c>
      <c r="E457">
        <f t="shared" si="1146"/>
        <v>3</v>
      </c>
      <c r="F457">
        <f t="shared" si="1146"/>
        <v>30</v>
      </c>
      <c r="G457">
        <f t="shared" si="1025"/>
        <v>-0.12222152900771403</v>
      </c>
      <c r="H457">
        <f t="shared" ref="H457:J457" si="1147">H163</f>
        <v>13</v>
      </c>
      <c r="I457">
        <f t="shared" si="1147"/>
        <v>45</v>
      </c>
      <c r="J457">
        <f t="shared" si="1147"/>
        <v>13.75</v>
      </c>
      <c r="L457">
        <f t="shared" ref="L457:M457" si="1148">L163</f>
        <v>20</v>
      </c>
      <c r="M457">
        <f t="shared" si="1148"/>
        <v>-13</v>
      </c>
      <c r="N457">
        <f t="shared" si="1028"/>
        <v>2456746.78125</v>
      </c>
      <c r="O457">
        <f t="shared" si="1029"/>
        <v>7.945056621748444E-4</v>
      </c>
      <c r="P457">
        <f t="shared" si="1030"/>
        <v>2456746.7820445057</v>
      </c>
      <c r="Q457">
        <f t="shared" si="1031"/>
        <v>0.14241703065039563</v>
      </c>
      <c r="R457">
        <f t="shared" si="1032"/>
        <v>240.6870580664006</v>
      </c>
      <c r="S457">
        <f t="shared" si="1033"/>
        <v>56.197104366510757</v>
      </c>
      <c r="T457">
        <f t="shared" si="1034"/>
        <v>4.2007816301974668</v>
      </c>
      <c r="U457">
        <f t="shared" si="1035"/>
        <v>0.98082450128249488</v>
      </c>
      <c r="V457">
        <f t="shared" si="1036"/>
        <v>209.58623950378251</v>
      </c>
      <c r="W457">
        <f t="shared" si="1037"/>
        <v>3.6579699462144113</v>
      </c>
      <c r="X457">
        <f t="shared" si="1038"/>
        <v>7.5886221108130485</v>
      </c>
      <c r="Y457">
        <f t="shared" si="1039"/>
        <v>0.13244644152332968</v>
      </c>
      <c r="Z457">
        <f t="shared" si="1040"/>
        <v>84.403807235124987</v>
      </c>
      <c r="AA457">
        <f t="shared" si="1041"/>
        <v>1.4731243374715428</v>
      </c>
      <c r="AB457">
        <f t="shared" si="1042"/>
        <v>19143.07861994105</v>
      </c>
      <c r="AC457">
        <f t="shared" si="1043"/>
        <v>-30.470837401050272</v>
      </c>
      <c r="AD457">
        <f t="shared" si="1044"/>
        <v>-1120.598610334159</v>
      </c>
      <c r="AE457">
        <f t="shared" si="1045"/>
        <v>-271.89253109628231</v>
      </c>
      <c r="AF457">
        <f t="shared" si="1046"/>
        <v>-387.33891902344192</v>
      </c>
      <c r="AG457">
        <f t="shared" si="1047"/>
        <v>3376.2323021178804</v>
      </c>
      <c r="AH457">
        <f t="shared" si="1048"/>
        <v>20709.010024203995</v>
      </c>
      <c r="AI457">
        <f t="shared" si="1049"/>
        <v>5.7525027845011101</v>
      </c>
      <c r="AJ457">
        <f t="shared" si="1050"/>
        <v>246.4395608509017</v>
      </c>
      <c r="AK457">
        <f t="shared" si="1051"/>
        <v>4.3011817440171534</v>
      </c>
      <c r="AL457">
        <f t="shared" si="1052"/>
        <v>246</v>
      </c>
      <c r="AM457">
        <f t="shared" si="1053"/>
        <v>26</v>
      </c>
      <c r="AN457">
        <f t="shared" si="1054"/>
        <v>22</v>
      </c>
      <c r="AP457">
        <f t="shared" si="1055"/>
        <v>3.2336487047614426</v>
      </c>
      <c r="AQ457">
        <f t="shared" si="1056"/>
        <v>5.643781675093721E-2</v>
      </c>
      <c r="AR457" t="str">
        <f t="shared" si="1057"/>
        <v>POSITIF</v>
      </c>
      <c r="AS457">
        <f t="shared" si="1058"/>
        <v>3</v>
      </c>
      <c r="AT457">
        <f t="shared" si="1059"/>
        <v>14</v>
      </c>
      <c r="AU457">
        <f t="shared" si="1060"/>
        <v>1</v>
      </c>
      <c r="AV457">
        <f t="shared" si="1061"/>
        <v>0.98178069135489321</v>
      </c>
      <c r="AW457" s="4">
        <f t="shared" si="1062"/>
        <v>4.0907528806453881E-2</v>
      </c>
      <c r="AX457">
        <f t="shared" si="1063"/>
        <v>1.7135305596649116E-2</v>
      </c>
      <c r="AY457">
        <f t="shared" si="1064"/>
        <v>0.26751624620458364</v>
      </c>
      <c r="AZ457" s="4">
        <f t="shared" si="1065"/>
        <v>1.1146510258524318E-2</v>
      </c>
      <c r="BA457">
        <f t="shared" si="1066"/>
        <v>372232.17825862492</v>
      </c>
      <c r="BB457" t="s">
        <v>191</v>
      </c>
      <c r="BC457">
        <f t="shared" si="1067"/>
        <v>1.6702618484712686E-2</v>
      </c>
      <c r="BD457">
        <f t="shared" si="1068"/>
        <v>209.59057697753846</v>
      </c>
      <c r="BE457">
        <f t="shared" si="1069"/>
        <v>23.437439094722528</v>
      </c>
      <c r="BF457">
        <f t="shared" si="1070"/>
        <v>-2.0695349402551633E-3</v>
      </c>
      <c r="BG457">
        <f t="shared" si="1071"/>
        <v>23.435369559782274</v>
      </c>
      <c r="BH457" s="19">
        <f t="shared" si="1072"/>
        <v>0.14241703065039563</v>
      </c>
      <c r="BI457">
        <f t="shared" si="1073"/>
        <v>19.255646106398974</v>
      </c>
      <c r="BJ457">
        <f t="shared" si="1074"/>
        <v>2.676646106398973</v>
      </c>
      <c r="BK457">
        <f t="shared" si="1075"/>
        <v>151.67473022424329</v>
      </c>
      <c r="BL457">
        <f t="shared" si="1076"/>
        <v>2.6472234344872025</v>
      </c>
      <c r="BM457">
        <f t="shared" si="1077"/>
        <v>248.4749613717413</v>
      </c>
      <c r="BN457">
        <f t="shared" si="1078"/>
        <v>16.564997424782753</v>
      </c>
      <c r="BO457">
        <f t="shared" si="1079"/>
        <v>16</v>
      </c>
      <c r="BP457">
        <f t="shared" si="1080"/>
        <v>33</v>
      </c>
      <c r="BQ457">
        <f t="shared" si="1081"/>
        <v>53</v>
      </c>
      <c r="BR457">
        <f t="shared" si="1082"/>
        <v>-18.193387633008165</v>
      </c>
      <c r="BS457" t="str">
        <f t="shared" si="1083"/>
        <v>NEGATIF</v>
      </c>
      <c r="BT457">
        <f t="shared" si="1019"/>
        <v>-0.31753451628761026</v>
      </c>
      <c r="BU457">
        <f t="shared" si="1020"/>
        <v>18</v>
      </c>
      <c r="BV457">
        <f t="shared" si="1021"/>
        <v>-2172</v>
      </c>
      <c r="BW457">
        <f t="shared" si="1022"/>
        <v>23</v>
      </c>
      <c r="BX457" t="str">
        <f t="shared" si="1023"/>
        <v>NEGATIF</v>
      </c>
      <c r="BY457">
        <f t="shared" si="1084"/>
        <v>47.582410181401755</v>
      </c>
      <c r="BZ457">
        <f t="shared" si="1085"/>
        <v>227.58241018140177</v>
      </c>
      <c r="CA457">
        <f t="shared" si="1086"/>
        <v>-52.368855147281657</v>
      </c>
      <c r="CB457" t="str">
        <f t="shared" si="1087"/>
        <v>NEGATIF</v>
      </c>
      <c r="CC457">
        <f t="shared" si="1088"/>
        <v>52</v>
      </c>
      <c r="CD457">
        <f t="shared" si="1089"/>
        <v>22</v>
      </c>
      <c r="CE457">
        <f t="shared" si="1090"/>
        <v>7</v>
      </c>
      <c r="CG457">
        <f t="shared" si="1091"/>
        <v>4.3367061847026118</v>
      </c>
      <c r="CH457">
        <f t="shared" si="1092"/>
        <v>0.40902436023985478</v>
      </c>
      <c r="CI457">
        <f t="shared" si="1093"/>
        <v>0.40906048043854726</v>
      </c>
    </row>
    <row r="458" spans="1:87">
      <c r="A458">
        <f t="shared" ref="A458:F458" si="1149">A164</f>
        <v>-7.0027777777777782</v>
      </c>
      <c r="B458">
        <f t="shared" si="1149"/>
        <v>111.315</v>
      </c>
      <c r="C458">
        <f t="shared" si="1149"/>
        <v>7</v>
      </c>
      <c r="D458">
        <f t="shared" si="1149"/>
        <v>2014</v>
      </c>
      <c r="E458">
        <f t="shared" si="1149"/>
        <v>3</v>
      </c>
      <c r="F458">
        <f t="shared" si="1149"/>
        <v>30</v>
      </c>
      <c r="G458">
        <f t="shared" si="1025"/>
        <v>-0.12222152900771403</v>
      </c>
      <c r="H458">
        <f t="shared" ref="H458:J458" si="1150">H164</f>
        <v>14</v>
      </c>
      <c r="I458">
        <f t="shared" si="1150"/>
        <v>0</v>
      </c>
      <c r="J458">
        <f t="shared" si="1150"/>
        <v>14</v>
      </c>
      <c r="L458">
        <f t="shared" ref="L458:M458" si="1151">L164</f>
        <v>20</v>
      </c>
      <c r="M458">
        <f t="shared" si="1151"/>
        <v>-13</v>
      </c>
      <c r="N458">
        <f t="shared" si="1028"/>
        <v>2456746.791666667</v>
      </c>
      <c r="O458">
        <f t="shared" si="1029"/>
        <v>7.945056621748444E-4</v>
      </c>
      <c r="P458">
        <f t="shared" si="1030"/>
        <v>2456746.7924611727</v>
      </c>
      <c r="Q458">
        <f t="shared" si="1031"/>
        <v>0.14241731584319445</v>
      </c>
      <c r="R458">
        <f t="shared" si="1032"/>
        <v>240.6870580664006</v>
      </c>
      <c r="S458">
        <f t="shared" si="1033"/>
        <v>56.333198041844298</v>
      </c>
      <c r="T458">
        <f t="shared" si="1034"/>
        <v>4.2007816301974668</v>
      </c>
      <c r="U458">
        <f t="shared" si="1035"/>
        <v>0.9831997840082054</v>
      </c>
      <c r="V458">
        <f t="shared" si="1036"/>
        <v>209.58568790041221</v>
      </c>
      <c r="W458">
        <f t="shared" si="1037"/>
        <v>3.6579603189194345</v>
      </c>
      <c r="X458">
        <f t="shared" si="1038"/>
        <v>7.5988892708837739</v>
      </c>
      <c r="Y458">
        <f t="shared" si="1039"/>
        <v>0.13262563727139312</v>
      </c>
      <c r="Z458">
        <f t="shared" si="1040"/>
        <v>84.414073904948964</v>
      </c>
      <c r="AA458">
        <f t="shared" si="1041"/>
        <v>1.4733035246631863</v>
      </c>
      <c r="AB458">
        <f t="shared" si="1042"/>
        <v>19172.943355509182</v>
      </c>
      <c r="AC458">
        <f t="shared" si="1043"/>
        <v>-31.71388950066617</v>
      </c>
      <c r="AD458">
        <f t="shared" si="1044"/>
        <v>-1163.2419667628287</v>
      </c>
      <c r="AE458">
        <f t="shared" si="1045"/>
        <v>-265.61397352057793</v>
      </c>
      <c r="AF458">
        <f t="shared" si="1046"/>
        <v>-388.41908441105363</v>
      </c>
      <c r="AG458">
        <f t="shared" si="1047"/>
        <v>3367.7185294131832</v>
      </c>
      <c r="AH458">
        <f t="shared" si="1048"/>
        <v>20691.672970727239</v>
      </c>
      <c r="AI458">
        <f t="shared" si="1049"/>
        <v>5.747686936313122</v>
      </c>
      <c r="AJ458">
        <f t="shared" si="1050"/>
        <v>246.43474500271373</v>
      </c>
      <c r="AK458">
        <f t="shared" si="1051"/>
        <v>4.3010976916099972</v>
      </c>
      <c r="AL458">
        <f t="shared" si="1052"/>
        <v>246</v>
      </c>
      <c r="AM458">
        <f t="shared" si="1053"/>
        <v>26</v>
      </c>
      <c r="AN458">
        <f t="shared" si="1054"/>
        <v>5</v>
      </c>
      <c r="AP458">
        <f t="shared" si="1055"/>
        <v>3.2321011123917267</v>
      </c>
      <c r="AQ458">
        <f t="shared" si="1056"/>
        <v>5.6410806168606928E-2</v>
      </c>
      <c r="AR458" t="str">
        <f t="shared" si="1057"/>
        <v>POSITIF</v>
      </c>
      <c r="AS458">
        <f t="shared" si="1058"/>
        <v>3</v>
      </c>
      <c r="AT458">
        <f t="shared" si="1059"/>
        <v>13</v>
      </c>
      <c r="AU458">
        <f t="shared" si="1060"/>
        <v>55</v>
      </c>
      <c r="AV458">
        <f t="shared" si="1061"/>
        <v>0.98168782062925197</v>
      </c>
      <c r="AW458" s="4">
        <f t="shared" si="1062"/>
        <v>4.0903659192885501E-2</v>
      </c>
      <c r="AX458">
        <f t="shared" si="1063"/>
        <v>1.7133684696707958E-2</v>
      </c>
      <c r="AY458">
        <f t="shared" si="1064"/>
        <v>0.26749094302097071</v>
      </c>
      <c r="AZ458" s="4">
        <f t="shared" si="1065"/>
        <v>1.1145455959207113E-2</v>
      </c>
      <c r="BA458">
        <f t="shared" si="1066"/>
        <v>372267.38913570298</v>
      </c>
      <c r="BB458" t="s">
        <v>191</v>
      </c>
      <c r="BC458">
        <f t="shared" si="1067"/>
        <v>1.6702618472734587E-2</v>
      </c>
      <c r="BD458">
        <f t="shared" si="1068"/>
        <v>209.59002537580514</v>
      </c>
      <c r="BE458">
        <f t="shared" si="1069"/>
        <v>23.437439091013832</v>
      </c>
      <c r="BF458">
        <f t="shared" si="1070"/>
        <v>-2.0695619535814579E-3</v>
      </c>
      <c r="BG458">
        <f t="shared" si="1071"/>
        <v>23.43536952906025</v>
      </c>
      <c r="BH458" s="19">
        <f t="shared" si="1072"/>
        <v>0.14241731584319445</v>
      </c>
      <c r="BI458">
        <f t="shared" si="1073"/>
        <v>19.506330581009387</v>
      </c>
      <c r="BJ458">
        <f t="shared" si="1074"/>
        <v>2.9273305810093859</v>
      </c>
      <c r="BK458">
        <f t="shared" si="1075"/>
        <v>155.43936163184446</v>
      </c>
      <c r="BL458">
        <f t="shared" si="1076"/>
        <v>2.7129286476738317</v>
      </c>
      <c r="BM458">
        <f t="shared" si="1077"/>
        <v>248.4705970832963</v>
      </c>
      <c r="BN458">
        <f t="shared" si="1078"/>
        <v>16.564706472219754</v>
      </c>
      <c r="BO458">
        <f t="shared" si="1079"/>
        <v>16</v>
      </c>
      <c r="BP458">
        <f t="shared" si="1080"/>
        <v>33</v>
      </c>
      <c r="BQ458">
        <f t="shared" si="1081"/>
        <v>52</v>
      </c>
      <c r="BR458">
        <f t="shared" si="1082"/>
        <v>-18.194108698087504</v>
      </c>
      <c r="BS458" t="str">
        <f t="shared" si="1083"/>
        <v>NEGATIF</v>
      </c>
      <c r="BT458">
        <f t="shared" si="1019"/>
        <v>-0.3175471012473659</v>
      </c>
      <c r="BU458">
        <f t="shared" si="1020"/>
        <v>18</v>
      </c>
      <c r="BV458">
        <f t="shared" si="1021"/>
        <v>-2172</v>
      </c>
      <c r="BW458">
        <f t="shared" si="1022"/>
        <v>21</v>
      </c>
      <c r="BX458" t="str">
        <f t="shared" si="1023"/>
        <v>NEGATIF</v>
      </c>
      <c r="BY458">
        <f t="shared" si="1084"/>
        <v>43.559236524356166</v>
      </c>
      <c r="BZ458">
        <f t="shared" si="1085"/>
        <v>223.55923652435615</v>
      </c>
      <c r="CA458">
        <f t="shared" si="1086"/>
        <v>-55.038451895316982</v>
      </c>
      <c r="CB458" t="str">
        <f t="shared" si="1087"/>
        <v>NEGATIF</v>
      </c>
      <c r="CC458">
        <f t="shared" si="1088"/>
        <v>55</v>
      </c>
      <c r="CD458">
        <f t="shared" si="1089"/>
        <v>2</v>
      </c>
      <c r="CE458">
        <f t="shared" si="1090"/>
        <v>18</v>
      </c>
      <c r="CG458">
        <f t="shared" si="1091"/>
        <v>4.3366300134997395</v>
      </c>
      <c r="CH458">
        <f t="shared" si="1092"/>
        <v>0.40902435970365431</v>
      </c>
      <c r="CI458">
        <f t="shared" si="1093"/>
        <v>0.40906048037381831</v>
      </c>
    </row>
    <row r="459" spans="1:87">
      <c r="A459">
        <f t="shared" ref="A459:F459" si="1152">A165</f>
        <v>-7.0027777777777782</v>
      </c>
      <c r="B459">
        <f t="shared" si="1152"/>
        <v>111.315</v>
      </c>
      <c r="C459">
        <f t="shared" si="1152"/>
        <v>7</v>
      </c>
      <c r="D459">
        <f t="shared" si="1152"/>
        <v>2014</v>
      </c>
      <c r="E459">
        <f t="shared" si="1152"/>
        <v>3</v>
      </c>
      <c r="F459">
        <f t="shared" si="1152"/>
        <v>30</v>
      </c>
      <c r="G459">
        <f t="shared" si="1025"/>
        <v>-0.12222152900771403</v>
      </c>
      <c r="H459">
        <f t="shared" ref="H459:J459" si="1153">H165</f>
        <v>14</v>
      </c>
      <c r="I459">
        <f t="shared" si="1153"/>
        <v>15</v>
      </c>
      <c r="J459">
        <f t="shared" si="1153"/>
        <v>14.25</v>
      </c>
      <c r="L459">
        <f t="shared" ref="L459:M459" si="1154">L165</f>
        <v>20</v>
      </c>
      <c r="M459">
        <f t="shared" si="1154"/>
        <v>-13</v>
      </c>
      <c r="N459">
        <f t="shared" si="1028"/>
        <v>2456746.8020833335</v>
      </c>
      <c r="O459">
        <f t="shared" si="1029"/>
        <v>7.945056621748444E-4</v>
      </c>
      <c r="P459">
        <f t="shared" si="1030"/>
        <v>2456746.8028778392</v>
      </c>
      <c r="Q459">
        <f t="shared" si="1031"/>
        <v>0.14241760103598053</v>
      </c>
      <c r="R459">
        <f t="shared" si="1032"/>
        <v>240.6870580664006</v>
      </c>
      <c r="S459">
        <f t="shared" si="1033"/>
        <v>56.46929171110969</v>
      </c>
      <c r="T459">
        <f t="shared" si="1034"/>
        <v>4.2007816301974668</v>
      </c>
      <c r="U459">
        <f t="shared" si="1035"/>
        <v>0.98557506662800665</v>
      </c>
      <c r="V459">
        <f t="shared" si="1036"/>
        <v>209.58513629706653</v>
      </c>
      <c r="W459">
        <f t="shared" si="1037"/>
        <v>3.6579506916248872</v>
      </c>
      <c r="X459">
        <f t="shared" si="1038"/>
        <v>7.6091564304961139</v>
      </c>
      <c r="Y459">
        <f t="shared" si="1039"/>
        <v>0.13280483301145626</v>
      </c>
      <c r="Z459">
        <f t="shared" si="1040"/>
        <v>84.424340574315465</v>
      </c>
      <c r="AA459">
        <f t="shared" si="1041"/>
        <v>1.4734827118468454</v>
      </c>
      <c r="AB459">
        <f t="shared" si="1042"/>
        <v>19202.701779798259</v>
      </c>
      <c r="AC459">
        <f t="shared" si="1043"/>
        <v>-32.953598468166035</v>
      </c>
      <c r="AD459">
        <f t="shared" si="1044"/>
        <v>-1205.3948479210117</v>
      </c>
      <c r="AE459">
        <f t="shared" si="1045"/>
        <v>-259.30741956188371</v>
      </c>
      <c r="AF459">
        <f t="shared" si="1046"/>
        <v>-389.49862416014298</v>
      </c>
      <c r="AG459">
        <f t="shared" si="1047"/>
        <v>3359.1800938849406</v>
      </c>
      <c r="AH459">
        <f t="shared" si="1048"/>
        <v>20674.727383571997</v>
      </c>
      <c r="AI459">
        <f t="shared" si="1049"/>
        <v>5.7429798287699994</v>
      </c>
      <c r="AJ459">
        <f t="shared" si="1050"/>
        <v>246.43003789517059</v>
      </c>
      <c r="AK459">
        <f t="shared" si="1051"/>
        <v>4.3010155370851235</v>
      </c>
      <c r="AL459">
        <f t="shared" si="1052"/>
        <v>246</v>
      </c>
      <c r="AM459">
        <f t="shared" si="1053"/>
        <v>25</v>
      </c>
      <c r="AN459">
        <f t="shared" si="1054"/>
        <v>48</v>
      </c>
      <c r="AP459">
        <f t="shared" si="1055"/>
        <v>3.2325999745233092</v>
      </c>
      <c r="AQ459">
        <f t="shared" si="1056"/>
        <v>5.641951295531656E-2</v>
      </c>
      <c r="AR459" t="str">
        <f t="shared" si="1057"/>
        <v>POSITIF</v>
      </c>
      <c r="AS459">
        <f t="shared" si="1058"/>
        <v>3</v>
      </c>
      <c r="AT459">
        <f t="shared" si="1059"/>
        <v>13</v>
      </c>
      <c r="AU459">
        <f t="shared" si="1060"/>
        <v>57</v>
      </c>
      <c r="AV459">
        <f t="shared" si="1061"/>
        <v>0.98159476959633762</v>
      </c>
      <c r="AW459" s="4">
        <f t="shared" si="1062"/>
        <v>4.0899782066514068E-2</v>
      </c>
      <c r="AX459">
        <f t="shared" si="1063"/>
        <v>1.7132060649811223E-2</v>
      </c>
      <c r="AY459">
        <f t="shared" si="1064"/>
        <v>0.26746559071091242</v>
      </c>
      <c r="AZ459" s="4">
        <f t="shared" si="1065"/>
        <v>1.1144399612954685E-2</v>
      </c>
      <c r="BA459">
        <f t="shared" si="1066"/>
        <v>372302.67505672033</v>
      </c>
      <c r="BB459" t="s">
        <v>191</v>
      </c>
      <c r="BC459">
        <f t="shared" si="1067"/>
        <v>1.6702618460756491E-2</v>
      </c>
      <c r="BD459">
        <f t="shared" si="1068"/>
        <v>209.58947377409649</v>
      </c>
      <c r="BE459">
        <f t="shared" si="1069"/>
        <v>23.437439087305137</v>
      </c>
      <c r="BF459">
        <f t="shared" si="1070"/>
        <v>-2.069588986326352E-3</v>
      </c>
      <c r="BG459">
        <f t="shared" si="1071"/>
        <v>23.43536949831881</v>
      </c>
      <c r="BH459" s="19">
        <f t="shared" si="1072"/>
        <v>0.14241760103598053</v>
      </c>
      <c r="BI459">
        <f t="shared" si="1073"/>
        <v>19.757015044412885</v>
      </c>
      <c r="BJ459">
        <f t="shared" si="1074"/>
        <v>3.1780150444128843</v>
      </c>
      <c r="BK459">
        <f t="shared" si="1075"/>
        <v>159.20389430725982</v>
      </c>
      <c r="BL459">
        <f t="shared" si="1076"/>
        <v>2.7786321376587408</v>
      </c>
      <c r="BM459">
        <f t="shared" si="1077"/>
        <v>248.46633135893347</v>
      </c>
      <c r="BN459">
        <f t="shared" si="1078"/>
        <v>16.564422090595563</v>
      </c>
      <c r="BO459">
        <f t="shared" si="1079"/>
        <v>16</v>
      </c>
      <c r="BP459">
        <f t="shared" si="1080"/>
        <v>33</v>
      </c>
      <c r="BQ459">
        <f t="shared" si="1081"/>
        <v>51</v>
      </c>
      <c r="BR459">
        <f t="shared" si="1082"/>
        <v>-18.192830193365648</v>
      </c>
      <c r="BS459" t="str">
        <f t="shared" si="1083"/>
        <v>NEGATIF</v>
      </c>
      <c r="BT459">
        <f t="shared" si="1019"/>
        <v>-0.31752478713046722</v>
      </c>
      <c r="BU459">
        <f t="shared" si="1020"/>
        <v>18</v>
      </c>
      <c r="BV459">
        <f t="shared" si="1021"/>
        <v>-2172</v>
      </c>
      <c r="BW459">
        <f t="shared" si="1022"/>
        <v>25</v>
      </c>
      <c r="BX459" t="str">
        <f t="shared" si="1023"/>
        <v>NEGATIF</v>
      </c>
      <c r="BY459">
        <f t="shared" si="1084"/>
        <v>38.889986754095162</v>
      </c>
      <c r="BZ459">
        <f t="shared" si="1085"/>
        <v>218.88998675409516</v>
      </c>
      <c r="CA459">
        <f t="shared" si="1086"/>
        <v>-57.503897438230524</v>
      </c>
      <c r="CB459" t="str">
        <f t="shared" si="1087"/>
        <v>NEGATIF</v>
      </c>
      <c r="CC459">
        <f t="shared" si="1088"/>
        <v>57</v>
      </c>
      <c r="CD459">
        <f t="shared" si="1089"/>
        <v>30</v>
      </c>
      <c r="CE459">
        <f t="shared" si="1090"/>
        <v>14</v>
      </c>
      <c r="CG459">
        <f t="shared" si="1091"/>
        <v>4.3365555625646257</v>
      </c>
      <c r="CH459">
        <f t="shared" si="1092"/>
        <v>0.40902435916711494</v>
      </c>
      <c r="CI459">
        <f t="shared" si="1093"/>
        <v>0.40906048030908937</v>
      </c>
    </row>
    <row r="460" spans="1:87">
      <c r="A460">
        <f t="shared" ref="A460:F460" si="1155">A166</f>
        <v>-7.0027777777777782</v>
      </c>
      <c r="B460">
        <f t="shared" si="1155"/>
        <v>111.315</v>
      </c>
      <c r="C460">
        <f t="shared" si="1155"/>
        <v>7</v>
      </c>
      <c r="D460">
        <f t="shared" si="1155"/>
        <v>2014</v>
      </c>
      <c r="E460">
        <f t="shared" si="1155"/>
        <v>3</v>
      </c>
      <c r="F460">
        <f t="shared" si="1155"/>
        <v>30</v>
      </c>
      <c r="G460">
        <f t="shared" si="1025"/>
        <v>-0.12222152900771403</v>
      </c>
      <c r="H460">
        <f t="shared" ref="H460:J460" si="1156">H166</f>
        <v>14</v>
      </c>
      <c r="I460">
        <f t="shared" si="1156"/>
        <v>30</v>
      </c>
      <c r="J460">
        <f t="shared" si="1156"/>
        <v>14.5</v>
      </c>
      <c r="L460">
        <f t="shared" ref="L460:M460" si="1157">L166</f>
        <v>20</v>
      </c>
      <c r="M460">
        <f t="shared" si="1157"/>
        <v>-13</v>
      </c>
      <c r="N460">
        <f t="shared" si="1028"/>
        <v>2456746.8125</v>
      </c>
      <c r="O460">
        <f t="shared" si="1029"/>
        <v>7.945056621748444E-4</v>
      </c>
      <c r="P460">
        <f t="shared" si="1030"/>
        <v>2456746.8132945057</v>
      </c>
      <c r="Q460">
        <f t="shared" si="1031"/>
        <v>0.14241788622876661</v>
      </c>
      <c r="R460">
        <f t="shared" si="1032"/>
        <v>240.6870580664006</v>
      </c>
      <c r="S460">
        <f t="shared" si="1033"/>
        <v>56.605385380375083</v>
      </c>
      <c r="T460">
        <f t="shared" si="1034"/>
        <v>4.2007816301974668</v>
      </c>
      <c r="U460">
        <f t="shared" si="1035"/>
        <v>0.987950349247808</v>
      </c>
      <c r="V460">
        <f t="shared" si="1036"/>
        <v>209.5845846937209</v>
      </c>
      <c r="W460">
        <f t="shared" si="1037"/>
        <v>3.6579410643303412</v>
      </c>
      <c r="X460">
        <f t="shared" si="1038"/>
        <v>7.6194235901084539</v>
      </c>
      <c r="Y460">
        <f t="shared" si="1039"/>
        <v>0.13298402875151938</v>
      </c>
      <c r="Z460">
        <f t="shared" si="1040"/>
        <v>84.434607243681057</v>
      </c>
      <c r="AA460">
        <f t="shared" si="1041"/>
        <v>1.4736618990304886</v>
      </c>
      <c r="AB460">
        <f t="shared" si="1042"/>
        <v>19232.353726246274</v>
      </c>
      <c r="AC460">
        <f t="shared" si="1043"/>
        <v>-34.189833676884142</v>
      </c>
      <c r="AD460">
        <f t="shared" si="1044"/>
        <v>-1247.0394822369992</v>
      </c>
      <c r="AE460">
        <f t="shared" si="1045"/>
        <v>-252.97353367495433</v>
      </c>
      <c r="AF460">
        <f t="shared" si="1046"/>
        <v>-390.57751023796806</v>
      </c>
      <c r="AG460">
        <f t="shared" si="1047"/>
        <v>3350.6170585778368</v>
      </c>
      <c r="AH460">
        <f t="shared" si="1048"/>
        <v>20658.190424997309</v>
      </c>
      <c r="AI460">
        <f t="shared" si="1049"/>
        <v>5.7383862291659193</v>
      </c>
      <c r="AJ460">
        <f t="shared" si="1050"/>
        <v>246.42544429556651</v>
      </c>
      <c r="AK460">
        <f t="shared" si="1051"/>
        <v>4.3009353636475138</v>
      </c>
      <c r="AL460">
        <f t="shared" si="1052"/>
        <v>246</v>
      </c>
      <c r="AM460">
        <f t="shared" si="1053"/>
        <v>25</v>
      </c>
      <c r="AN460">
        <f t="shared" si="1054"/>
        <v>31</v>
      </c>
      <c r="AP460">
        <f t="shared" si="1055"/>
        <v>3.2484247338909804</v>
      </c>
      <c r="AQ460">
        <f t="shared" si="1056"/>
        <v>5.6695707109618236E-2</v>
      </c>
      <c r="AR460" t="str">
        <f t="shared" si="1057"/>
        <v>POSITIF</v>
      </c>
      <c r="AS460">
        <f t="shared" si="1058"/>
        <v>3</v>
      </c>
      <c r="AT460">
        <f t="shared" si="1059"/>
        <v>14</v>
      </c>
      <c r="AU460">
        <f t="shared" si="1060"/>
        <v>54</v>
      </c>
      <c r="AV460">
        <f t="shared" si="1061"/>
        <v>0.98150153896078218</v>
      </c>
      <c r="AW460" s="4">
        <f t="shared" si="1062"/>
        <v>4.0895897456699255E-2</v>
      </c>
      <c r="AX460">
        <f t="shared" si="1063"/>
        <v>1.7130433468257052E-2</v>
      </c>
      <c r="AY460">
        <f t="shared" si="1064"/>
        <v>0.26744018946638604</v>
      </c>
      <c r="AZ460" s="4">
        <f t="shared" si="1065"/>
        <v>1.1143341227766085E-2</v>
      </c>
      <c r="BA460">
        <f t="shared" si="1066"/>
        <v>372338.03579518938</v>
      </c>
      <c r="BB460" t="s">
        <v>191</v>
      </c>
      <c r="BC460">
        <f t="shared" si="1067"/>
        <v>1.6702618448778392E-2</v>
      </c>
      <c r="BD460">
        <f t="shared" si="1068"/>
        <v>209.58892217238784</v>
      </c>
      <c r="BE460">
        <f t="shared" si="1069"/>
        <v>23.437439083596441</v>
      </c>
      <c r="BF460">
        <f t="shared" si="1070"/>
        <v>-2.069616038489137E-3</v>
      </c>
      <c r="BG460">
        <f t="shared" si="1071"/>
        <v>23.435369467557951</v>
      </c>
      <c r="BH460" s="19">
        <f t="shared" si="1072"/>
        <v>0.14241788622876661</v>
      </c>
      <c r="BI460">
        <f t="shared" si="1073"/>
        <v>20.007699507800861</v>
      </c>
      <c r="BJ460">
        <f t="shared" si="1074"/>
        <v>3.4286995078008609</v>
      </c>
      <c r="BK460">
        <f t="shared" si="1075"/>
        <v>162.96832409946066</v>
      </c>
      <c r="BL460">
        <f t="shared" si="1076"/>
        <v>2.8443338319928113</v>
      </c>
      <c r="BM460">
        <f t="shared" si="1077"/>
        <v>248.46216851755224</v>
      </c>
      <c r="BN460">
        <f t="shared" si="1078"/>
        <v>16.564144567836816</v>
      </c>
      <c r="BO460">
        <f t="shared" si="1079"/>
        <v>16</v>
      </c>
      <c r="BP460">
        <f t="shared" si="1080"/>
        <v>33</v>
      </c>
      <c r="BQ460">
        <f t="shared" si="1081"/>
        <v>50</v>
      </c>
      <c r="BR460">
        <f t="shared" si="1082"/>
        <v>-18.176460951777223</v>
      </c>
      <c r="BS460" t="str">
        <f t="shared" si="1083"/>
        <v>NEGATIF</v>
      </c>
      <c r="BT460">
        <f t="shared" si="1019"/>
        <v>-0.31723908996869482</v>
      </c>
      <c r="BU460">
        <f t="shared" si="1020"/>
        <v>18</v>
      </c>
      <c r="BV460">
        <f t="shared" si="1021"/>
        <v>-2171</v>
      </c>
      <c r="BW460">
        <f t="shared" si="1022"/>
        <v>24</v>
      </c>
      <c r="BX460" t="str">
        <f t="shared" si="1023"/>
        <v>NEGATIF</v>
      </c>
      <c r="BY460">
        <f t="shared" si="1084"/>
        <v>33.50445759058988</v>
      </c>
      <c r="BZ460">
        <f t="shared" si="1085"/>
        <v>213.50445759058988</v>
      </c>
      <c r="CA460">
        <f t="shared" si="1086"/>
        <v>-59.725901026959349</v>
      </c>
      <c r="CB460" t="str">
        <f t="shared" si="1087"/>
        <v>NEGATIF</v>
      </c>
      <c r="CC460">
        <f t="shared" si="1088"/>
        <v>59</v>
      </c>
      <c r="CD460">
        <f t="shared" si="1089"/>
        <v>43</v>
      </c>
      <c r="CE460">
        <f t="shared" si="1090"/>
        <v>33</v>
      </c>
      <c r="CG460">
        <f t="shared" si="1091"/>
        <v>4.3364829072762854</v>
      </c>
      <c r="CH460">
        <f t="shared" si="1092"/>
        <v>0.40902435863023667</v>
      </c>
      <c r="CI460">
        <f t="shared" si="1093"/>
        <v>0.40906048024436042</v>
      </c>
    </row>
    <row r="461" spans="1:87">
      <c r="A461">
        <f t="shared" ref="A461:F461" si="1158">A167</f>
        <v>-7.0027777777777782</v>
      </c>
      <c r="B461">
        <f t="shared" si="1158"/>
        <v>111.315</v>
      </c>
      <c r="C461">
        <f t="shared" si="1158"/>
        <v>7</v>
      </c>
      <c r="D461">
        <f t="shared" si="1158"/>
        <v>2014</v>
      </c>
      <c r="E461">
        <f t="shared" si="1158"/>
        <v>3</v>
      </c>
      <c r="F461">
        <f t="shared" si="1158"/>
        <v>30</v>
      </c>
      <c r="G461">
        <f t="shared" si="1025"/>
        <v>-0.12222152900771403</v>
      </c>
      <c r="H461">
        <f t="shared" ref="H461:J461" si="1159">H167</f>
        <v>14</v>
      </c>
      <c r="I461">
        <f t="shared" si="1159"/>
        <v>45</v>
      </c>
      <c r="J461">
        <f t="shared" si="1159"/>
        <v>14.75</v>
      </c>
      <c r="L461">
        <f t="shared" ref="L461:M461" si="1160">L167</f>
        <v>20</v>
      </c>
      <c r="M461">
        <f t="shared" si="1160"/>
        <v>-13</v>
      </c>
      <c r="N461">
        <f t="shared" si="1028"/>
        <v>2456746.822916667</v>
      </c>
      <c r="O461">
        <f t="shared" si="1029"/>
        <v>7.945056621748444E-4</v>
      </c>
      <c r="P461">
        <f t="shared" si="1030"/>
        <v>2456746.8237111727</v>
      </c>
      <c r="Q461">
        <f t="shared" si="1031"/>
        <v>0.14241817142156543</v>
      </c>
      <c r="R461">
        <f t="shared" si="1032"/>
        <v>240.6870580664006</v>
      </c>
      <c r="S461">
        <f t="shared" si="1033"/>
        <v>56.741479055708623</v>
      </c>
      <c r="T461">
        <f t="shared" si="1034"/>
        <v>4.2007816301974668</v>
      </c>
      <c r="U461">
        <f t="shared" si="1035"/>
        <v>0.99032563197351853</v>
      </c>
      <c r="V461">
        <f t="shared" si="1036"/>
        <v>209.5840330903506</v>
      </c>
      <c r="W461">
        <f t="shared" si="1037"/>
        <v>3.6579314370353644</v>
      </c>
      <c r="X461">
        <f t="shared" si="1038"/>
        <v>7.6296907501791793</v>
      </c>
      <c r="Y461">
        <f t="shared" si="1039"/>
        <v>0.13316322449958282</v>
      </c>
      <c r="Z461">
        <f t="shared" si="1040"/>
        <v>84.444873913505035</v>
      </c>
      <c r="AA461">
        <f t="shared" si="1041"/>
        <v>1.4738410862221321</v>
      </c>
      <c r="AB461">
        <f t="shared" si="1042"/>
        <v>19261.89902887298</v>
      </c>
      <c r="AC461">
        <f t="shared" si="1043"/>
        <v>-35.42246486571603</v>
      </c>
      <c r="AD461">
        <f t="shared" si="1044"/>
        <v>-1288.1583123472938</v>
      </c>
      <c r="AE461">
        <f t="shared" si="1045"/>
        <v>-246.61298318887179</v>
      </c>
      <c r="AF461">
        <f t="shared" si="1046"/>
        <v>-391.65571462873089</v>
      </c>
      <c r="AG461">
        <f t="shared" si="1047"/>
        <v>3342.029486715337</v>
      </c>
      <c r="AH461">
        <f t="shared" si="1048"/>
        <v>20642.079040557706</v>
      </c>
      <c r="AI461">
        <f t="shared" si="1049"/>
        <v>5.7339108445993627</v>
      </c>
      <c r="AJ461">
        <f t="shared" si="1050"/>
        <v>246.42096891099996</v>
      </c>
      <c r="AK461">
        <f t="shared" si="1051"/>
        <v>4.300857253451535</v>
      </c>
      <c r="AL461">
        <f t="shared" si="1052"/>
        <v>246</v>
      </c>
      <c r="AM461">
        <f t="shared" si="1053"/>
        <v>25</v>
      </c>
      <c r="AN461">
        <f t="shared" si="1054"/>
        <v>15</v>
      </c>
      <c r="AP461">
        <f t="shared" si="1055"/>
        <v>3.2362168055293057</v>
      </c>
      <c r="AQ461">
        <f t="shared" si="1056"/>
        <v>5.6482638564859418E-2</v>
      </c>
      <c r="AR461" t="str">
        <f t="shared" si="1057"/>
        <v>POSITIF</v>
      </c>
      <c r="AS461">
        <f t="shared" si="1058"/>
        <v>3</v>
      </c>
      <c r="AT461">
        <f t="shared" si="1059"/>
        <v>14</v>
      </c>
      <c r="AU461">
        <f t="shared" si="1060"/>
        <v>10</v>
      </c>
      <c r="AV461">
        <f t="shared" si="1061"/>
        <v>0.98140812942787581</v>
      </c>
      <c r="AW461" s="4">
        <f t="shared" si="1062"/>
        <v>4.0892005392828161E-2</v>
      </c>
      <c r="AX461">
        <f t="shared" si="1063"/>
        <v>1.7128803164355087E-2</v>
      </c>
      <c r="AY461">
        <f t="shared" si="1064"/>
        <v>0.26741473947954858</v>
      </c>
      <c r="AZ461" s="4">
        <f t="shared" si="1065"/>
        <v>1.1142280811647857E-2</v>
      </c>
      <c r="BA461">
        <f t="shared" si="1066"/>
        <v>372373.47112426721</v>
      </c>
      <c r="BB461" t="s">
        <v>191</v>
      </c>
      <c r="BC461">
        <f t="shared" si="1067"/>
        <v>1.6702618436800296E-2</v>
      </c>
      <c r="BD461">
        <f t="shared" si="1068"/>
        <v>209.58837057065458</v>
      </c>
      <c r="BE461">
        <f t="shared" si="1069"/>
        <v>23.437439079887746</v>
      </c>
      <c r="BF461">
        <f t="shared" si="1070"/>
        <v>-2.0696431100691087E-3</v>
      </c>
      <c r="BG461">
        <f t="shared" si="1071"/>
        <v>23.435369436777677</v>
      </c>
      <c r="BH461" s="19">
        <f t="shared" si="1072"/>
        <v>0.14241817142156543</v>
      </c>
      <c r="BI461">
        <f t="shared" si="1073"/>
        <v>20.258383982426796</v>
      </c>
      <c r="BJ461">
        <f t="shared" si="1074"/>
        <v>3.6793839824267955</v>
      </c>
      <c r="BK461">
        <f t="shared" si="1075"/>
        <v>166.73264691294449</v>
      </c>
      <c r="BL461">
        <f t="shared" si="1076"/>
        <v>2.9100336591960407</v>
      </c>
      <c r="BM461">
        <f t="shared" si="1077"/>
        <v>248.45811282345747</v>
      </c>
      <c r="BN461">
        <f t="shared" si="1078"/>
        <v>16.563874188230496</v>
      </c>
      <c r="BO461">
        <f t="shared" si="1079"/>
        <v>16</v>
      </c>
      <c r="BP461">
        <f t="shared" si="1080"/>
        <v>33</v>
      </c>
      <c r="BQ461">
        <f t="shared" si="1081"/>
        <v>49</v>
      </c>
      <c r="BR461">
        <f t="shared" si="1082"/>
        <v>-18.187748363780933</v>
      </c>
      <c r="BS461" t="str">
        <f t="shared" si="1083"/>
        <v>NEGATIF</v>
      </c>
      <c r="BT461">
        <f t="shared" si="1019"/>
        <v>-0.31743609247218868</v>
      </c>
      <c r="BU461">
        <f t="shared" si="1020"/>
        <v>18</v>
      </c>
      <c r="BV461">
        <f t="shared" si="1021"/>
        <v>-2172</v>
      </c>
      <c r="BW461">
        <f t="shared" si="1022"/>
        <v>44</v>
      </c>
      <c r="BX461" t="str">
        <f t="shared" si="1023"/>
        <v>NEGATIF</v>
      </c>
      <c r="BY461">
        <f t="shared" si="1084"/>
        <v>27.293691333091687</v>
      </c>
      <c r="BZ461">
        <f t="shared" si="1085"/>
        <v>207.29369133309169</v>
      </c>
      <c r="CA461">
        <f t="shared" si="1086"/>
        <v>-61.609794737910498</v>
      </c>
      <c r="CB461" t="str">
        <f t="shared" si="1087"/>
        <v>NEGATIF</v>
      </c>
      <c r="CC461">
        <f t="shared" si="1088"/>
        <v>61</v>
      </c>
      <c r="CD461">
        <f t="shared" si="1089"/>
        <v>36</v>
      </c>
      <c r="CE461">
        <f t="shared" si="1090"/>
        <v>35</v>
      </c>
      <c r="CG461">
        <f t="shared" si="1091"/>
        <v>4.336412122060878</v>
      </c>
      <c r="CH461">
        <f t="shared" si="1092"/>
        <v>0.40902435809301957</v>
      </c>
      <c r="CI461">
        <f t="shared" si="1093"/>
        <v>0.40906048017963148</v>
      </c>
    </row>
    <row r="462" spans="1:87">
      <c r="A462">
        <f t="shared" ref="A462:F462" si="1161">A168</f>
        <v>-7.0027777777777782</v>
      </c>
      <c r="B462">
        <f t="shared" si="1161"/>
        <v>111.315</v>
      </c>
      <c r="C462">
        <f t="shared" si="1161"/>
        <v>7</v>
      </c>
      <c r="D462">
        <f t="shared" si="1161"/>
        <v>2014</v>
      </c>
      <c r="E462">
        <f t="shared" si="1161"/>
        <v>3</v>
      </c>
      <c r="F462">
        <f t="shared" si="1161"/>
        <v>30</v>
      </c>
      <c r="G462">
        <f t="shared" si="1025"/>
        <v>-0.12222152900771403</v>
      </c>
      <c r="H462">
        <f t="shared" ref="H462:J462" si="1162">H168</f>
        <v>15</v>
      </c>
      <c r="I462">
        <f t="shared" si="1162"/>
        <v>0</v>
      </c>
      <c r="J462">
        <f t="shared" si="1162"/>
        <v>15</v>
      </c>
      <c r="L462">
        <f t="shared" ref="L462:M462" si="1163">L168</f>
        <v>20</v>
      </c>
      <c r="M462">
        <f t="shared" si="1163"/>
        <v>-13</v>
      </c>
      <c r="N462">
        <f t="shared" si="1028"/>
        <v>2456746.8333333335</v>
      </c>
      <c r="O462">
        <f t="shared" si="1029"/>
        <v>7.945056621748444E-4</v>
      </c>
      <c r="P462">
        <f t="shared" si="1030"/>
        <v>2456746.8341278392</v>
      </c>
      <c r="Q462">
        <f t="shared" si="1031"/>
        <v>0.14241845661435151</v>
      </c>
      <c r="R462">
        <f t="shared" si="1032"/>
        <v>240.6870580664006</v>
      </c>
      <c r="S462">
        <f t="shared" si="1033"/>
        <v>56.877572724974016</v>
      </c>
      <c r="T462">
        <f t="shared" si="1034"/>
        <v>4.2007816301974668</v>
      </c>
      <c r="U462">
        <f t="shared" si="1035"/>
        <v>0.99270091459331977</v>
      </c>
      <c r="V462">
        <f t="shared" si="1036"/>
        <v>209.58348148700492</v>
      </c>
      <c r="W462">
        <f t="shared" si="1037"/>
        <v>3.657921809740817</v>
      </c>
      <c r="X462">
        <f t="shared" si="1038"/>
        <v>7.6399579097915193</v>
      </c>
      <c r="Y462">
        <f t="shared" si="1039"/>
        <v>0.13334242023964593</v>
      </c>
      <c r="Z462">
        <f t="shared" si="1040"/>
        <v>84.455140582871536</v>
      </c>
      <c r="AA462">
        <f t="shared" si="1041"/>
        <v>1.4740202734057912</v>
      </c>
      <c r="AB462">
        <f t="shared" si="1042"/>
        <v>19291.337518350079</v>
      </c>
      <c r="AC462">
        <f t="shared" si="1043"/>
        <v>-36.65136198845812</v>
      </c>
      <c r="AD462">
        <f t="shared" si="1044"/>
        <v>-1328.7339970950759</v>
      </c>
      <c r="AE462">
        <f t="shared" si="1045"/>
        <v>-240.22643909578869</v>
      </c>
      <c r="AF462">
        <f t="shared" si="1046"/>
        <v>-392.73320919019784</v>
      </c>
      <c r="AG462">
        <f t="shared" si="1047"/>
        <v>3333.4174428531428</v>
      </c>
      <c r="AH462">
        <f t="shared" si="1048"/>
        <v>20626.409953833703</v>
      </c>
      <c r="AI462">
        <f t="shared" si="1049"/>
        <v>5.7295583205093621</v>
      </c>
      <c r="AJ462">
        <f t="shared" si="1050"/>
        <v>246.41661638690996</v>
      </c>
      <c r="AK462">
        <f t="shared" si="1051"/>
        <v>4.3007812875753926</v>
      </c>
      <c r="AL462">
        <f t="shared" si="1052"/>
        <v>246</v>
      </c>
      <c r="AM462">
        <f t="shared" si="1053"/>
        <v>24</v>
      </c>
      <c r="AN462">
        <f t="shared" si="1054"/>
        <v>59</v>
      </c>
      <c r="AP462">
        <f t="shared" si="1055"/>
        <v>3.2328022678173642</v>
      </c>
      <c r="AQ462">
        <f t="shared" si="1056"/>
        <v>5.6423043639352528E-2</v>
      </c>
      <c r="AR462" t="str">
        <f t="shared" si="1057"/>
        <v>POSITIF</v>
      </c>
      <c r="AS462">
        <f t="shared" si="1058"/>
        <v>3</v>
      </c>
      <c r="AT462">
        <f t="shared" si="1059"/>
        <v>13</v>
      </c>
      <c r="AU462">
        <f t="shared" si="1060"/>
        <v>58</v>
      </c>
      <c r="AV462">
        <f t="shared" si="1061"/>
        <v>0.98131454171608867</v>
      </c>
      <c r="AW462" s="4">
        <f t="shared" si="1062"/>
        <v>4.0888105904837026E-2</v>
      </c>
      <c r="AX462">
        <f t="shared" si="1063"/>
        <v>1.7127169750644992E-2</v>
      </c>
      <c r="AY462">
        <f t="shared" si="1064"/>
        <v>0.26738924094614763</v>
      </c>
      <c r="AZ462" s="4">
        <f t="shared" si="1065"/>
        <v>1.1141218372756152E-2</v>
      </c>
      <c r="BA462">
        <f t="shared" si="1066"/>
        <v>372408.98081200337</v>
      </c>
      <c r="BB462" t="s">
        <v>191</v>
      </c>
      <c r="BC462">
        <f t="shared" si="1067"/>
        <v>1.6702618424822197E-2</v>
      </c>
      <c r="BD462">
        <f t="shared" si="1068"/>
        <v>209.58781896894592</v>
      </c>
      <c r="BE462">
        <f t="shared" si="1069"/>
        <v>23.43743907617905</v>
      </c>
      <c r="BF462">
        <f t="shared" si="1070"/>
        <v>-2.069670201061931E-3</v>
      </c>
      <c r="BG462">
        <f t="shared" si="1071"/>
        <v>23.435369405977987</v>
      </c>
      <c r="BH462" s="19">
        <f t="shared" si="1072"/>
        <v>0.14241845661435151</v>
      </c>
      <c r="BI462">
        <f t="shared" si="1073"/>
        <v>20.509068445830295</v>
      </c>
      <c r="BJ462">
        <f t="shared" si="1074"/>
        <v>3.9300684458302939</v>
      </c>
      <c r="BK462">
        <f t="shared" si="1075"/>
        <v>170.49685820241558</v>
      </c>
      <c r="BL462">
        <f t="shared" si="1076"/>
        <v>2.9757315399380526</v>
      </c>
      <c r="BM462">
        <f t="shared" si="1077"/>
        <v>248.45416848503885</v>
      </c>
      <c r="BN462">
        <f t="shared" si="1078"/>
        <v>16.563611232335923</v>
      </c>
      <c r="BO462">
        <f t="shared" si="1079"/>
        <v>16</v>
      </c>
      <c r="BP462">
        <f t="shared" si="1080"/>
        <v>33</v>
      </c>
      <c r="BQ462">
        <f t="shared" si="1081"/>
        <v>49</v>
      </c>
      <c r="BR462">
        <f t="shared" si="1082"/>
        <v>-18.190386877935474</v>
      </c>
      <c r="BS462" t="str">
        <f t="shared" si="1083"/>
        <v>NEGATIF</v>
      </c>
      <c r="BT462">
        <f t="shared" si="1019"/>
        <v>-0.31748214323154589</v>
      </c>
      <c r="BU462">
        <f t="shared" si="1020"/>
        <v>18</v>
      </c>
      <c r="BV462">
        <f t="shared" si="1021"/>
        <v>-2172</v>
      </c>
      <c r="BW462">
        <f t="shared" si="1022"/>
        <v>34</v>
      </c>
      <c r="BX462" t="str">
        <f t="shared" si="1023"/>
        <v>NEGATIF</v>
      </c>
      <c r="BY462">
        <f t="shared" si="1084"/>
        <v>20.297386195813008</v>
      </c>
      <c r="BZ462">
        <f t="shared" si="1085"/>
        <v>200.297386195813</v>
      </c>
      <c r="CA462">
        <f t="shared" si="1086"/>
        <v>-63.117729241228112</v>
      </c>
      <c r="CB462" t="str">
        <f t="shared" si="1087"/>
        <v>NEGATIF</v>
      </c>
      <c r="CC462">
        <f t="shared" si="1088"/>
        <v>63</v>
      </c>
      <c r="CD462">
        <f t="shared" si="1089"/>
        <v>7</v>
      </c>
      <c r="CE462">
        <f t="shared" si="1090"/>
        <v>3</v>
      </c>
      <c r="CG462">
        <f t="shared" si="1091"/>
        <v>4.3363432803686601</v>
      </c>
      <c r="CH462">
        <f t="shared" si="1092"/>
        <v>0.40902435755546357</v>
      </c>
      <c r="CI462">
        <f t="shared" si="1093"/>
        <v>0.40906048011490254</v>
      </c>
    </row>
    <row r="463" spans="1:87">
      <c r="A463">
        <f t="shared" ref="A463:F463" si="1164">A169</f>
        <v>-7.0027777777777782</v>
      </c>
      <c r="B463">
        <f t="shared" si="1164"/>
        <v>111.315</v>
      </c>
      <c r="C463">
        <f t="shared" si="1164"/>
        <v>7</v>
      </c>
      <c r="D463">
        <f t="shared" si="1164"/>
        <v>2014</v>
      </c>
      <c r="E463">
        <f t="shared" si="1164"/>
        <v>3</v>
      </c>
      <c r="F463">
        <f t="shared" si="1164"/>
        <v>30</v>
      </c>
      <c r="G463">
        <f t="shared" si="1025"/>
        <v>-0.12222152900771403</v>
      </c>
      <c r="H463">
        <f t="shared" ref="H463:J463" si="1165">H169</f>
        <v>15</v>
      </c>
      <c r="I463">
        <f t="shared" si="1165"/>
        <v>15</v>
      </c>
      <c r="J463">
        <f t="shared" si="1165"/>
        <v>15.25</v>
      </c>
      <c r="L463">
        <f t="shared" ref="L463:M463" si="1166">L169</f>
        <v>20</v>
      </c>
      <c r="M463">
        <f t="shared" si="1166"/>
        <v>-13</v>
      </c>
      <c r="N463">
        <f t="shared" si="1028"/>
        <v>2456746.84375</v>
      </c>
      <c r="O463">
        <f t="shared" si="1029"/>
        <v>7.945056621748444E-4</v>
      </c>
      <c r="P463">
        <f t="shared" si="1030"/>
        <v>2456746.8445445057</v>
      </c>
      <c r="Q463">
        <f t="shared" si="1031"/>
        <v>0.14241874180713759</v>
      </c>
      <c r="R463">
        <f t="shared" si="1032"/>
        <v>240.6870580664006</v>
      </c>
      <c r="S463">
        <f t="shared" si="1033"/>
        <v>57.013666394239408</v>
      </c>
      <c r="T463">
        <f t="shared" si="1034"/>
        <v>4.2007816301974668</v>
      </c>
      <c r="U463">
        <f t="shared" si="1035"/>
        <v>0.99507619721312113</v>
      </c>
      <c r="V463">
        <f t="shared" si="1036"/>
        <v>209.58292988365929</v>
      </c>
      <c r="W463">
        <f t="shared" si="1037"/>
        <v>3.657912182446271</v>
      </c>
      <c r="X463">
        <f t="shared" si="1038"/>
        <v>7.6502250694038594</v>
      </c>
      <c r="Y463">
        <f t="shared" si="1039"/>
        <v>0.13352161597970905</v>
      </c>
      <c r="Z463">
        <f t="shared" si="1040"/>
        <v>84.465407252237128</v>
      </c>
      <c r="AA463">
        <f t="shared" si="1041"/>
        <v>1.4741994605894344</v>
      </c>
      <c r="AB463">
        <f t="shared" si="1042"/>
        <v>19320.669029906396</v>
      </c>
      <c r="AC463">
        <f t="shared" si="1043"/>
        <v>-37.876395557704129</v>
      </c>
      <c r="AD463">
        <f t="shared" si="1044"/>
        <v>-1368.7494298562945</v>
      </c>
      <c r="AE463">
        <f t="shared" si="1045"/>
        <v>-233.81457427801467</v>
      </c>
      <c r="AF463">
        <f t="shared" si="1046"/>
        <v>-393.80996594291389</v>
      </c>
      <c r="AG463">
        <f t="shared" si="1047"/>
        <v>3324.7809905808317</v>
      </c>
      <c r="AH463">
        <f t="shared" si="1048"/>
        <v>20611.199654852298</v>
      </c>
      <c r="AI463">
        <f t="shared" si="1049"/>
        <v>5.7253332374589716</v>
      </c>
      <c r="AJ463">
        <f t="shared" si="1050"/>
        <v>246.41239130385958</v>
      </c>
      <c r="AK463">
        <f t="shared" si="1051"/>
        <v>4.3007075459649924</v>
      </c>
      <c r="AL463">
        <f t="shared" si="1052"/>
        <v>246</v>
      </c>
      <c r="AM463">
        <f t="shared" si="1053"/>
        <v>24</v>
      </c>
      <c r="AN463">
        <f t="shared" si="1054"/>
        <v>44</v>
      </c>
      <c r="AP463">
        <f t="shared" si="1055"/>
        <v>3.236797787998229</v>
      </c>
      <c r="AQ463">
        <f t="shared" si="1056"/>
        <v>5.6492778621838498E-2</v>
      </c>
      <c r="AR463" t="str">
        <f t="shared" si="1057"/>
        <v>POSITIF</v>
      </c>
      <c r="AS463">
        <f t="shared" si="1058"/>
        <v>3</v>
      </c>
      <c r="AT463">
        <f t="shared" si="1059"/>
        <v>14</v>
      </c>
      <c r="AU463">
        <f t="shared" si="1060"/>
        <v>12</v>
      </c>
      <c r="AV463">
        <f t="shared" si="1061"/>
        <v>0.98122077653207385</v>
      </c>
      <c r="AW463" s="4">
        <f t="shared" si="1062"/>
        <v>4.0884199022169741E-2</v>
      </c>
      <c r="AX463">
        <f t="shared" si="1063"/>
        <v>1.7125533239460197E-2</v>
      </c>
      <c r="AY463">
        <f t="shared" si="1064"/>
        <v>0.26736369405871163</v>
      </c>
      <c r="AZ463" s="4">
        <f t="shared" si="1065"/>
        <v>1.1140153919112985E-2</v>
      </c>
      <c r="BA463">
        <f t="shared" si="1066"/>
        <v>372444.56463082088</v>
      </c>
      <c r="BB463" t="s">
        <v>191</v>
      </c>
      <c r="BC463">
        <f t="shared" si="1067"/>
        <v>1.6702618412844102E-2</v>
      </c>
      <c r="BD463">
        <f t="shared" si="1068"/>
        <v>209.58726736723727</v>
      </c>
      <c r="BE463">
        <f t="shared" si="1069"/>
        <v>23.437439072470355</v>
      </c>
      <c r="BF463">
        <f t="shared" si="1070"/>
        <v>-2.0696973114668889E-3</v>
      </c>
      <c r="BG463">
        <f t="shared" si="1071"/>
        <v>23.435369375158889</v>
      </c>
      <c r="BH463" s="19">
        <f t="shared" si="1072"/>
        <v>0.14241874180713759</v>
      </c>
      <c r="BI463">
        <f t="shared" si="1073"/>
        <v>20.759752909233793</v>
      </c>
      <c r="BJ463">
        <f t="shared" si="1074"/>
        <v>4.1807529092337923</v>
      </c>
      <c r="BK463">
        <f t="shared" si="1075"/>
        <v>174.26095398664464</v>
      </c>
      <c r="BL463">
        <f t="shared" si="1076"/>
        <v>3.0414274047332874</v>
      </c>
      <c r="BM463">
        <f t="shared" si="1077"/>
        <v>248.45033965186224</v>
      </c>
      <c r="BN463">
        <f t="shared" si="1078"/>
        <v>16.563355976790817</v>
      </c>
      <c r="BO463">
        <f t="shared" si="1079"/>
        <v>16</v>
      </c>
      <c r="BP463">
        <f t="shared" si="1080"/>
        <v>33</v>
      </c>
      <c r="BQ463">
        <f t="shared" si="1081"/>
        <v>48</v>
      </c>
      <c r="BR463">
        <f t="shared" si="1082"/>
        <v>-18.185741200355213</v>
      </c>
      <c r="BS463" t="str">
        <f t="shared" si="1083"/>
        <v>NEGATIF</v>
      </c>
      <c r="BT463">
        <f t="shared" si="1019"/>
        <v>-0.31740106086178427</v>
      </c>
      <c r="BU463">
        <f t="shared" si="1020"/>
        <v>18</v>
      </c>
      <c r="BV463">
        <f t="shared" si="1021"/>
        <v>-2172</v>
      </c>
      <c r="BW463">
        <f t="shared" si="1022"/>
        <v>51</v>
      </c>
      <c r="BX463" t="str">
        <f t="shared" si="1023"/>
        <v>NEGATIF</v>
      </c>
      <c r="BY463">
        <f t="shared" si="1084"/>
        <v>12.600035452006646</v>
      </c>
      <c r="BZ463">
        <f t="shared" si="1085"/>
        <v>192.60003545200664</v>
      </c>
      <c r="CA463">
        <f t="shared" si="1086"/>
        <v>-64.182513480616336</v>
      </c>
      <c r="CB463" t="str">
        <f t="shared" si="1087"/>
        <v>NEGATIF</v>
      </c>
      <c r="CC463">
        <f t="shared" si="1088"/>
        <v>64</v>
      </c>
      <c r="CD463">
        <f t="shared" si="1089"/>
        <v>10</v>
      </c>
      <c r="CE463">
        <f t="shared" si="1090"/>
        <v>57</v>
      </c>
      <c r="CG463">
        <f t="shared" si="1091"/>
        <v>4.336276454623218</v>
      </c>
      <c r="CH463">
        <f t="shared" si="1092"/>
        <v>0.40902435701756878</v>
      </c>
      <c r="CI463">
        <f t="shared" si="1093"/>
        <v>0.40906048005017359</v>
      </c>
    </row>
    <row r="464" spans="1:87">
      <c r="A464">
        <f t="shared" ref="A464:F464" si="1167">A170</f>
        <v>-7.0027777777777782</v>
      </c>
      <c r="B464">
        <f t="shared" si="1167"/>
        <v>111.315</v>
      </c>
      <c r="C464">
        <f t="shared" si="1167"/>
        <v>7</v>
      </c>
      <c r="D464">
        <f t="shared" si="1167"/>
        <v>2014</v>
      </c>
      <c r="E464">
        <f t="shared" si="1167"/>
        <v>3</v>
      </c>
      <c r="F464">
        <f t="shared" si="1167"/>
        <v>30</v>
      </c>
      <c r="G464">
        <f t="shared" si="1025"/>
        <v>-0.12222152900771403</v>
      </c>
      <c r="H464">
        <f t="shared" ref="H464:J464" si="1168">H170</f>
        <v>15</v>
      </c>
      <c r="I464">
        <f t="shared" si="1168"/>
        <v>30</v>
      </c>
      <c r="J464">
        <f t="shared" si="1168"/>
        <v>15.5</v>
      </c>
      <c r="L464">
        <f t="shared" ref="L464:M464" si="1169">L170</f>
        <v>20</v>
      </c>
      <c r="M464">
        <f t="shared" si="1169"/>
        <v>-13</v>
      </c>
      <c r="N464">
        <f t="shared" si="1028"/>
        <v>2456746.854166667</v>
      </c>
      <c r="O464">
        <f t="shared" si="1029"/>
        <v>7.945056621748444E-4</v>
      </c>
      <c r="P464">
        <f t="shared" si="1030"/>
        <v>2456746.8549611727</v>
      </c>
      <c r="Q464">
        <f t="shared" si="1031"/>
        <v>0.14241902699993642</v>
      </c>
      <c r="R464">
        <f t="shared" si="1032"/>
        <v>240.6870580664006</v>
      </c>
      <c r="S464">
        <f t="shared" si="1033"/>
        <v>57.149760069572949</v>
      </c>
      <c r="T464">
        <f t="shared" si="1034"/>
        <v>4.2007816301974668</v>
      </c>
      <c r="U464">
        <f t="shared" si="1035"/>
        <v>0.99745147993883154</v>
      </c>
      <c r="V464">
        <f t="shared" si="1036"/>
        <v>209.58237828028899</v>
      </c>
      <c r="W464">
        <f t="shared" si="1037"/>
        <v>3.6579025551512943</v>
      </c>
      <c r="X464">
        <f t="shared" si="1038"/>
        <v>7.6604922294745847</v>
      </c>
      <c r="Y464">
        <f t="shared" si="1039"/>
        <v>0.13370081172777251</v>
      </c>
      <c r="Z464">
        <f t="shared" si="1040"/>
        <v>84.475673922061105</v>
      </c>
      <c r="AA464">
        <f t="shared" si="1041"/>
        <v>1.4743786477810781</v>
      </c>
      <c r="AB464">
        <f t="shared" si="1042"/>
        <v>19349.893399355235</v>
      </c>
      <c r="AC464">
        <f t="shared" si="1043"/>
        <v>-39.097436492629051</v>
      </c>
      <c r="AD464">
        <f t="shared" si="1044"/>
        <v>-1408.187740133453</v>
      </c>
      <c r="AE464">
        <f t="shared" si="1045"/>
        <v>-227.37806428053619</v>
      </c>
      <c r="AF464">
        <f t="shared" si="1046"/>
        <v>-394.88595692654735</v>
      </c>
      <c r="AG464">
        <f t="shared" si="1047"/>
        <v>3316.1201936654211</v>
      </c>
      <c r="AH464">
        <f t="shared" si="1048"/>
        <v>20596.46439518749</v>
      </c>
      <c r="AI464">
        <f t="shared" si="1049"/>
        <v>5.7212401097743024</v>
      </c>
      <c r="AJ464">
        <f t="shared" si="1050"/>
        <v>246.4082981761749</v>
      </c>
      <c r="AK464">
        <f t="shared" si="1051"/>
        <v>4.3006361074101909</v>
      </c>
      <c r="AL464">
        <f t="shared" si="1052"/>
        <v>246</v>
      </c>
      <c r="AM464">
        <f t="shared" si="1053"/>
        <v>24</v>
      </c>
      <c r="AN464">
        <f t="shared" si="1054"/>
        <v>29</v>
      </c>
      <c r="AP464">
        <f t="shared" si="1055"/>
        <v>3.2447107311764425</v>
      </c>
      <c r="AQ464">
        <f t="shared" si="1056"/>
        <v>5.6630885533821541E-2</v>
      </c>
      <c r="AR464" t="str">
        <f t="shared" si="1057"/>
        <v>POSITIF</v>
      </c>
      <c r="AS464">
        <f t="shared" si="1058"/>
        <v>3</v>
      </c>
      <c r="AT464">
        <f t="shared" si="1059"/>
        <v>14</v>
      </c>
      <c r="AU464">
        <f t="shared" si="1060"/>
        <v>40</v>
      </c>
      <c r="AV464">
        <f t="shared" si="1061"/>
        <v>0.98112683458311767</v>
      </c>
      <c r="AW464" s="4">
        <f t="shared" si="1062"/>
        <v>4.0880284774296567E-2</v>
      </c>
      <c r="AX464">
        <f t="shared" si="1063"/>
        <v>1.712389364314517E-2</v>
      </c>
      <c r="AY464">
        <f t="shared" si="1064"/>
        <v>0.2673380990099411</v>
      </c>
      <c r="AZ464" s="4">
        <f t="shared" si="1065"/>
        <v>1.1139087458747546E-2</v>
      </c>
      <c r="BA464">
        <f t="shared" si="1066"/>
        <v>372480.22235279379</v>
      </c>
      <c r="BB464" t="s">
        <v>191</v>
      </c>
      <c r="BC464">
        <f t="shared" si="1067"/>
        <v>1.6702618400866003E-2</v>
      </c>
      <c r="BD464">
        <f t="shared" si="1068"/>
        <v>209.58671576550395</v>
      </c>
      <c r="BE464">
        <f t="shared" si="1069"/>
        <v>23.437439068761659</v>
      </c>
      <c r="BF464">
        <f t="shared" si="1070"/>
        <v>-2.0697244412832745E-3</v>
      </c>
      <c r="BG464">
        <f t="shared" si="1071"/>
        <v>23.435369344320375</v>
      </c>
      <c r="BH464" s="19">
        <f t="shared" si="1072"/>
        <v>0.14241902699993642</v>
      </c>
      <c r="BI464">
        <f t="shared" si="1073"/>
        <v>21.010437383844206</v>
      </c>
      <c r="BJ464">
        <f t="shared" si="1074"/>
        <v>4.4314373838442052</v>
      </c>
      <c r="BK464">
        <f t="shared" si="1075"/>
        <v>178.02493034422034</v>
      </c>
      <c r="BL464">
        <f t="shared" si="1076"/>
        <v>3.107121185140207</v>
      </c>
      <c r="BM464">
        <f t="shared" si="1077"/>
        <v>248.44663041344273</v>
      </c>
      <c r="BN464">
        <f t="shared" si="1078"/>
        <v>16.563108694229516</v>
      </c>
      <c r="BO464">
        <f t="shared" si="1079"/>
        <v>16</v>
      </c>
      <c r="BP464">
        <f t="shared" si="1080"/>
        <v>33</v>
      </c>
      <c r="BQ464">
        <f t="shared" si="1081"/>
        <v>47</v>
      </c>
      <c r="BR464">
        <f t="shared" si="1082"/>
        <v>-18.177255457982344</v>
      </c>
      <c r="BS464" t="str">
        <f t="shared" si="1083"/>
        <v>NEGATIF</v>
      </c>
      <c r="BT464">
        <f t="shared" si="1019"/>
        <v>-0.31725295671790171</v>
      </c>
      <c r="BU464">
        <f t="shared" si="1020"/>
        <v>18</v>
      </c>
      <c r="BV464">
        <f t="shared" si="1021"/>
        <v>-2171</v>
      </c>
      <c r="BW464">
        <f t="shared" si="1022"/>
        <v>21</v>
      </c>
      <c r="BX464" t="str">
        <f t="shared" si="1023"/>
        <v>NEGATIF</v>
      </c>
      <c r="BY464">
        <f t="shared" si="1084"/>
        <v>4.4016530231863165</v>
      </c>
      <c r="BZ464">
        <f t="shared" si="1085"/>
        <v>184.40165302318633</v>
      </c>
      <c r="CA464">
        <f t="shared" si="1086"/>
        <v>-64.744628561218363</v>
      </c>
      <c r="CB464" t="str">
        <f t="shared" si="1087"/>
        <v>NEGATIF</v>
      </c>
      <c r="CC464">
        <f t="shared" si="1088"/>
        <v>64</v>
      </c>
      <c r="CD464">
        <f t="shared" si="1089"/>
        <v>44</v>
      </c>
      <c r="CE464">
        <f t="shared" si="1090"/>
        <v>40</v>
      </c>
      <c r="CG464">
        <f t="shared" si="1091"/>
        <v>4.3362117162000562</v>
      </c>
      <c r="CH464">
        <f t="shared" si="1092"/>
        <v>0.40902435647933522</v>
      </c>
      <c r="CI464">
        <f t="shared" si="1093"/>
        <v>0.40906047998544459</v>
      </c>
    </row>
    <row r="465" spans="1:87">
      <c r="A465">
        <f t="shared" ref="A465:F465" si="1170">A171</f>
        <v>-7.0027777777777782</v>
      </c>
      <c r="B465">
        <f t="shared" si="1170"/>
        <v>111.315</v>
      </c>
      <c r="C465">
        <f t="shared" si="1170"/>
        <v>7</v>
      </c>
      <c r="D465">
        <f t="shared" si="1170"/>
        <v>2014</v>
      </c>
      <c r="E465">
        <f t="shared" si="1170"/>
        <v>3</v>
      </c>
      <c r="F465">
        <f t="shared" si="1170"/>
        <v>30</v>
      </c>
      <c r="G465">
        <f t="shared" si="1025"/>
        <v>-0.12222152900771403</v>
      </c>
      <c r="H465">
        <f t="shared" ref="H465:J465" si="1171">H171</f>
        <v>15</v>
      </c>
      <c r="I465">
        <f t="shared" si="1171"/>
        <v>45</v>
      </c>
      <c r="J465">
        <f t="shared" si="1171"/>
        <v>15.75</v>
      </c>
      <c r="L465">
        <f t="shared" ref="L465:M465" si="1172">L171</f>
        <v>20</v>
      </c>
      <c r="M465">
        <f t="shared" si="1172"/>
        <v>-13</v>
      </c>
      <c r="N465">
        <f t="shared" si="1028"/>
        <v>2456746.8645833335</v>
      </c>
      <c r="O465">
        <f t="shared" si="1029"/>
        <v>7.945056621748444E-4</v>
      </c>
      <c r="P465">
        <f t="shared" si="1030"/>
        <v>2456746.8653778392</v>
      </c>
      <c r="Q465">
        <f t="shared" si="1031"/>
        <v>0.1424193121927225</v>
      </c>
      <c r="R465">
        <f t="shared" si="1032"/>
        <v>240.6870580664006</v>
      </c>
      <c r="S465">
        <f t="shared" si="1033"/>
        <v>57.285853738838341</v>
      </c>
      <c r="T465">
        <f t="shared" si="1034"/>
        <v>4.2007816301974668</v>
      </c>
      <c r="U465">
        <f t="shared" si="1035"/>
        <v>0.9998267625586329</v>
      </c>
      <c r="V465">
        <f t="shared" si="1036"/>
        <v>209.58182667694331</v>
      </c>
      <c r="W465">
        <f t="shared" si="1037"/>
        <v>3.6578929278567469</v>
      </c>
      <c r="X465">
        <f t="shared" si="1038"/>
        <v>7.6707593890869248</v>
      </c>
      <c r="Y465">
        <f t="shared" si="1039"/>
        <v>0.13388000746783563</v>
      </c>
      <c r="Z465">
        <f t="shared" si="1040"/>
        <v>84.485940591426697</v>
      </c>
      <c r="AA465">
        <f t="shared" si="1041"/>
        <v>1.4745578349647213</v>
      </c>
      <c r="AB465">
        <f t="shared" si="1042"/>
        <v>19379.01045920762</v>
      </c>
      <c r="AC465">
        <f t="shared" si="1043"/>
        <v>-40.314355969835084</v>
      </c>
      <c r="AD465">
        <f t="shared" si="1044"/>
        <v>-1447.0322954999626</v>
      </c>
      <c r="AE465">
        <f t="shared" si="1045"/>
        <v>-220.91758810925964</v>
      </c>
      <c r="AF465">
        <f t="shared" si="1046"/>
        <v>-395.96115405682525</v>
      </c>
      <c r="AG465">
        <f t="shared" si="1047"/>
        <v>3307.4351172144552</v>
      </c>
      <c r="AH465">
        <f t="shared" si="1048"/>
        <v>20582.220182786194</v>
      </c>
      <c r="AI465">
        <f t="shared" si="1049"/>
        <v>5.7172833841072759</v>
      </c>
      <c r="AJ465">
        <f t="shared" si="1050"/>
        <v>246.40434145050787</v>
      </c>
      <c r="AK465">
        <f t="shared" si="1051"/>
        <v>4.300567049519703</v>
      </c>
      <c r="AL465">
        <f t="shared" si="1052"/>
        <v>246</v>
      </c>
      <c r="AM465">
        <f t="shared" si="1053"/>
        <v>24</v>
      </c>
      <c r="AN465">
        <f t="shared" si="1054"/>
        <v>15</v>
      </c>
      <c r="AP465">
        <f t="shared" si="1055"/>
        <v>3.2471436592083966</v>
      </c>
      <c r="AQ465">
        <f t="shared" si="1056"/>
        <v>5.6673348138443214E-2</v>
      </c>
      <c r="AR465" t="str">
        <f t="shared" si="1057"/>
        <v>POSITIF</v>
      </c>
      <c r="AS465">
        <f t="shared" si="1058"/>
        <v>3</v>
      </c>
      <c r="AT465">
        <f t="shared" si="1059"/>
        <v>14</v>
      </c>
      <c r="AU465">
        <f t="shared" si="1060"/>
        <v>49</v>
      </c>
      <c r="AV465">
        <f t="shared" si="1061"/>
        <v>0.98103271658973212</v>
      </c>
      <c r="AW465" s="4">
        <f t="shared" si="1062"/>
        <v>4.0876363191238836E-2</v>
      </c>
      <c r="AX465">
        <f t="shared" si="1063"/>
        <v>1.7122250974275222E-2</v>
      </c>
      <c r="AY465">
        <f t="shared" si="1064"/>
        <v>0.26731245599614012</v>
      </c>
      <c r="AZ465" s="4">
        <f t="shared" si="1065"/>
        <v>1.1138018999839171E-2</v>
      </c>
      <c r="BA465">
        <f t="shared" si="1066"/>
        <v>372515.9537448645</v>
      </c>
      <c r="BB465" t="s">
        <v>191</v>
      </c>
      <c r="BC465">
        <f t="shared" si="1067"/>
        <v>1.6702618388887907E-2</v>
      </c>
      <c r="BD465">
        <f t="shared" si="1068"/>
        <v>209.5861641637953</v>
      </c>
      <c r="BE465">
        <f t="shared" si="1069"/>
        <v>23.437439065052963</v>
      </c>
      <c r="BF465">
        <f t="shared" si="1070"/>
        <v>-2.0697515905067389E-3</v>
      </c>
      <c r="BG465">
        <f t="shared" si="1071"/>
        <v>23.435369313462456</v>
      </c>
      <c r="BH465" s="19">
        <f t="shared" si="1072"/>
        <v>0.1424193121927225</v>
      </c>
      <c r="BI465">
        <f t="shared" si="1073"/>
        <v>21.261121847263226</v>
      </c>
      <c r="BJ465">
        <f t="shared" si="1074"/>
        <v>4.6821218472632253</v>
      </c>
      <c r="BK465">
        <f t="shared" si="1075"/>
        <v>181.78878291100011</v>
      </c>
      <c r="BL465">
        <f t="shared" si="1076"/>
        <v>3.1728128049901541</v>
      </c>
      <c r="BM465">
        <f t="shared" si="1077"/>
        <v>248.44304479794823</v>
      </c>
      <c r="BN465">
        <f t="shared" si="1078"/>
        <v>16.56286965319655</v>
      </c>
      <c r="BO465">
        <f t="shared" si="1079"/>
        <v>16</v>
      </c>
      <c r="BP465">
        <f t="shared" si="1080"/>
        <v>33</v>
      </c>
      <c r="BQ465">
        <f t="shared" si="1081"/>
        <v>46</v>
      </c>
      <c r="BR465">
        <f t="shared" si="1082"/>
        <v>-18.174195029946482</v>
      </c>
      <c r="BS465" t="str">
        <f t="shared" si="1083"/>
        <v>NEGATIF</v>
      </c>
      <c r="BT465">
        <f t="shared" si="1019"/>
        <v>-0.31719954217215557</v>
      </c>
      <c r="BU465">
        <f t="shared" si="1020"/>
        <v>18</v>
      </c>
      <c r="BV465">
        <f t="shared" si="1021"/>
        <v>-2171</v>
      </c>
      <c r="BW465">
        <f t="shared" si="1022"/>
        <v>32</v>
      </c>
      <c r="BX465" t="str">
        <f t="shared" si="1023"/>
        <v>NEGATIF</v>
      </c>
      <c r="BY465">
        <f t="shared" si="1084"/>
        <v>-3.9884494539852375</v>
      </c>
      <c r="BZ465">
        <f t="shared" si="1085"/>
        <v>176.01155054601477</v>
      </c>
      <c r="CA465">
        <f t="shared" si="1086"/>
        <v>-64.76120575406685</v>
      </c>
      <c r="CB465" t="str">
        <f t="shared" si="1087"/>
        <v>NEGATIF</v>
      </c>
      <c r="CC465">
        <f t="shared" si="1088"/>
        <v>64</v>
      </c>
      <c r="CD465">
        <f t="shared" si="1089"/>
        <v>45</v>
      </c>
      <c r="CE465">
        <f t="shared" si="1090"/>
        <v>40</v>
      </c>
      <c r="CG465">
        <f t="shared" si="1091"/>
        <v>4.336149135403967</v>
      </c>
      <c r="CH465">
        <f t="shared" si="1092"/>
        <v>0.40902435594076292</v>
      </c>
      <c r="CI465">
        <f t="shared" si="1093"/>
        <v>0.40906047992071565</v>
      </c>
    </row>
    <row r="466" spans="1:87">
      <c r="A466">
        <f t="shared" ref="A466:F466" si="1173">A172</f>
        <v>-7.0027777777777782</v>
      </c>
      <c r="B466">
        <f t="shared" si="1173"/>
        <v>111.315</v>
      </c>
      <c r="C466">
        <f t="shared" si="1173"/>
        <v>7</v>
      </c>
      <c r="D466">
        <f t="shared" si="1173"/>
        <v>2014</v>
      </c>
      <c r="E466">
        <f t="shared" si="1173"/>
        <v>3</v>
      </c>
      <c r="F466">
        <f t="shared" si="1173"/>
        <v>30</v>
      </c>
      <c r="G466">
        <f t="shared" si="1025"/>
        <v>-0.12222152900771403</v>
      </c>
      <c r="H466">
        <f t="shared" ref="H466:J466" si="1174">H172</f>
        <v>16</v>
      </c>
      <c r="I466">
        <f t="shared" si="1174"/>
        <v>0</v>
      </c>
      <c r="J466">
        <f t="shared" si="1174"/>
        <v>16</v>
      </c>
      <c r="L466">
        <f t="shared" ref="L466:M466" si="1175">L172</f>
        <v>20</v>
      </c>
      <c r="M466">
        <f t="shared" si="1175"/>
        <v>-13</v>
      </c>
      <c r="N466">
        <f t="shared" si="1028"/>
        <v>2456746.875</v>
      </c>
      <c r="O466">
        <f t="shared" si="1029"/>
        <v>7.945056621748444E-4</v>
      </c>
      <c r="P466">
        <f t="shared" si="1030"/>
        <v>2456746.8757945057</v>
      </c>
      <c r="Q466">
        <f t="shared" si="1031"/>
        <v>0.14241959738550858</v>
      </c>
      <c r="R466">
        <f t="shared" si="1032"/>
        <v>240.6870580664006</v>
      </c>
      <c r="S466">
        <f t="shared" si="1033"/>
        <v>57.421947408103733</v>
      </c>
      <c r="T466">
        <f t="shared" si="1034"/>
        <v>4.2007816301974668</v>
      </c>
      <c r="U466">
        <f t="shared" si="1035"/>
        <v>1.0022020451784341</v>
      </c>
      <c r="V466">
        <f t="shared" si="1036"/>
        <v>209.58127507359768</v>
      </c>
      <c r="W466">
        <f t="shared" si="1037"/>
        <v>3.6578833005622005</v>
      </c>
      <c r="X466">
        <f t="shared" si="1038"/>
        <v>7.6810265486983553</v>
      </c>
      <c r="Y466">
        <f t="shared" si="1039"/>
        <v>0.13405920320788287</v>
      </c>
      <c r="Z466">
        <f t="shared" si="1040"/>
        <v>84.496207260793199</v>
      </c>
      <c r="AA466">
        <f t="shared" si="1041"/>
        <v>1.4747370221483802</v>
      </c>
      <c r="AB466">
        <f t="shared" si="1042"/>
        <v>19408.020046491569</v>
      </c>
      <c r="AC466">
        <f t="shared" si="1043"/>
        <v>-41.527025763907119</v>
      </c>
      <c r="AD466">
        <f t="shared" si="1044"/>
        <v>-1485.2667191738904</v>
      </c>
      <c r="AE466">
        <f t="shared" si="1045"/>
        <v>-214.43382643405641</v>
      </c>
      <c r="AF466">
        <f t="shared" si="1046"/>
        <v>-397.03552941414421</v>
      </c>
      <c r="AG466">
        <f t="shared" si="1047"/>
        <v>3298.7258253582336</v>
      </c>
      <c r="AH466">
        <f t="shared" si="1048"/>
        <v>20568.482771063806</v>
      </c>
      <c r="AI466">
        <f t="shared" si="1049"/>
        <v>5.7134674364066127</v>
      </c>
      <c r="AJ466">
        <f t="shared" si="1050"/>
        <v>246.4005255028072</v>
      </c>
      <c r="AK466">
        <f t="shared" si="1051"/>
        <v>4.3005004486682417</v>
      </c>
      <c r="AL466">
        <f t="shared" si="1052"/>
        <v>246</v>
      </c>
      <c r="AM466">
        <f t="shared" si="1053"/>
        <v>24</v>
      </c>
      <c r="AN466">
        <f t="shared" si="1054"/>
        <v>1</v>
      </c>
      <c r="AP466">
        <f t="shared" si="1055"/>
        <v>3.2457383219711993</v>
      </c>
      <c r="AQ466">
        <f t="shared" si="1056"/>
        <v>5.6648820376553236E-2</v>
      </c>
      <c r="AR466" t="str">
        <f t="shared" si="1057"/>
        <v>POSITIF</v>
      </c>
      <c r="AS466">
        <f t="shared" si="1058"/>
        <v>3</v>
      </c>
      <c r="AT466">
        <f t="shared" si="1059"/>
        <v>14</v>
      </c>
      <c r="AU466">
        <f t="shared" si="1060"/>
        <v>44</v>
      </c>
      <c r="AV466">
        <f t="shared" si="1061"/>
        <v>0.98093842326051583</v>
      </c>
      <c r="AW466" s="4">
        <f t="shared" si="1062"/>
        <v>4.0872434302521493E-2</v>
      </c>
      <c r="AX466">
        <f t="shared" si="1063"/>
        <v>1.7120605245217732E-2</v>
      </c>
      <c r="AY466">
        <f t="shared" si="1064"/>
        <v>0.26728676521036704</v>
      </c>
      <c r="AZ466" s="4">
        <f t="shared" si="1065"/>
        <v>1.1136948550431959E-2</v>
      </c>
      <c r="BA466">
        <f t="shared" si="1066"/>
        <v>372551.7585783843</v>
      </c>
      <c r="BB466" t="s">
        <v>191</v>
      </c>
      <c r="BC466">
        <f t="shared" si="1067"/>
        <v>1.6702618376909808E-2</v>
      </c>
      <c r="BD466">
        <f t="shared" si="1068"/>
        <v>209.58561256208665</v>
      </c>
      <c r="BE466">
        <f t="shared" si="1069"/>
        <v>23.437439061344268</v>
      </c>
      <c r="BF466">
        <f t="shared" si="1070"/>
        <v>-2.0697787591365609E-3</v>
      </c>
      <c r="BG466">
        <f t="shared" si="1071"/>
        <v>23.435369282585132</v>
      </c>
      <c r="BH466" s="19">
        <f t="shared" si="1072"/>
        <v>0.14241959738550858</v>
      </c>
      <c r="BI466">
        <f t="shared" si="1073"/>
        <v>21.511806310666724</v>
      </c>
      <c r="BJ466">
        <f t="shared" si="1074"/>
        <v>4.9328063106667237</v>
      </c>
      <c r="BK466">
        <f t="shared" si="1075"/>
        <v>185.55250789053969</v>
      </c>
      <c r="BL466">
        <f t="shared" si="1076"/>
        <v>3.2385021980226756</v>
      </c>
      <c r="BM466">
        <f t="shared" si="1077"/>
        <v>248.43958676946116</v>
      </c>
      <c r="BN466">
        <f t="shared" si="1078"/>
        <v>16.562639117964078</v>
      </c>
      <c r="BO466">
        <f t="shared" si="1079"/>
        <v>16</v>
      </c>
      <c r="BP466">
        <f t="shared" si="1080"/>
        <v>33</v>
      </c>
      <c r="BQ466">
        <f t="shared" si="1081"/>
        <v>45</v>
      </c>
      <c r="BR466">
        <f t="shared" si="1082"/>
        <v>-18.174942059841474</v>
      </c>
      <c r="BS466" t="str">
        <f t="shared" si="1083"/>
        <v>NEGATIF</v>
      </c>
      <c r="BT466">
        <f t="shared" si="1019"/>
        <v>-0.31721258030343397</v>
      </c>
      <c r="BU466">
        <f t="shared" si="1020"/>
        <v>18</v>
      </c>
      <c r="BV466">
        <f t="shared" si="1021"/>
        <v>-2171</v>
      </c>
      <c r="BW466">
        <f t="shared" si="1022"/>
        <v>30</v>
      </c>
      <c r="BX466" t="str">
        <f t="shared" si="1023"/>
        <v>NEGATIF</v>
      </c>
      <c r="BY466">
        <f t="shared" si="1084"/>
        <v>-12.208680765127925</v>
      </c>
      <c r="BZ466">
        <f t="shared" si="1085"/>
        <v>167.79131923487208</v>
      </c>
      <c r="CA466">
        <f t="shared" si="1086"/>
        <v>-64.232808761339811</v>
      </c>
      <c r="CB466" t="str">
        <f t="shared" si="1087"/>
        <v>NEGATIF</v>
      </c>
      <c r="CC466">
        <f t="shared" si="1088"/>
        <v>64</v>
      </c>
      <c r="CD466">
        <f t="shared" si="1089"/>
        <v>13</v>
      </c>
      <c r="CE466">
        <f t="shared" si="1090"/>
        <v>58</v>
      </c>
      <c r="CG466">
        <f t="shared" si="1091"/>
        <v>4.3360887814212399</v>
      </c>
      <c r="CH466">
        <f t="shared" si="1092"/>
        <v>0.40902435540185195</v>
      </c>
      <c r="CI466">
        <f t="shared" si="1093"/>
        <v>0.4090604798559867</v>
      </c>
    </row>
    <row r="467" spans="1:87">
      <c r="A467">
        <f t="shared" ref="A467:F467" si="1176">A173</f>
        <v>-7.0027777777777782</v>
      </c>
      <c r="B467">
        <f t="shared" si="1176"/>
        <v>111.315</v>
      </c>
      <c r="C467">
        <f t="shared" si="1176"/>
        <v>7</v>
      </c>
      <c r="D467">
        <f t="shared" si="1176"/>
        <v>2014</v>
      </c>
      <c r="E467">
        <f t="shared" si="1176"/>
        <v>3</v>
      </c>
      <c r="F467">
        <f t="shared" si="1176"/>
        <v>30</v>
      </c>
      <c r="G467">
        <f t="shared" si="1025"/>
        <v>-0.12222152900771403</v>
      </c>
      <c r="H467">
        <f t="shared" ref="H467:J467" si="1177">H173</f>
        <v>16</v>
      </c>
      <c r="I467">
        <f t="shared" si="1177"/>
        <v>15</v>
      </c>
      <c r="J467">
        <f t="shared" si="1177"/>
        <v>16.25</v>
      </c>
      <c r="L467">
        <f t="shared" ref="L467:M467" si="1178">L173</f>
        <v>20</v>
      </c>
      <c r="M467">
        <f t="shared" si="1178"/>
        <v>-13</v>
      </c>
      <c r="N467">
        <f t="shared" si="1028"/>
        <v>2456746.885416667</v>
      </c>
      <c r="O467">
        <f t="shared" si="1029"/>
        <v>7.945056621748444E-4</v>
      </c>
      <c r="P467">
        <f t="shared" si="1030"/>
        <v>2456746.8862111727</v>
      </c>
      <c r="Q467">
        <f t="shared" si="1031"/>
        <v>0.1424198825783074</v>
      </c>
      <c r="R467">
        <f t="shared" si="1032"/>
        <v>240.6870580664006</v>
      </c>
      <c r="S467">
        <f t="shared" si="1033"/>
        <v>57.558041083437274</v>
      </c>
      <c r="T467">
        <f t="shared" si="1034"/>
        <v>4.2007816301974668</v>
      </c>
      <c r="U467">
        <f t="shared" si="1035"/>
        <v>1.0045773279041448</v>
      </c>
      <c r="V467">
        <f t="shared" si="1036"/>
        <v>209.58072347022738</v>
      </c>
      <c r="W467">
        <f t="shared" si="1037"/>
        <v>3.6578736732672237</v>
      </c>
      <c r="X467">
        <f t="shared" si="1038"/>
        <v>7.6912937087690807</v>
      </c>
      <c r="Y467">
        <f t="shared" si="1039"/>
        <v>0.13423839895594633</v>
      </c>
      <c r="Z467">
        <f t="shared" si="1040"/>
        <v>84.506473930617176</v>
      </c>
      <c r="AA467">
        <f t="shared" si="1041"/>
        <v>1.4749162093400239</v>
      </c>
      <c r="AB467">
        <f t="shared" si="1042"/>
        <v>19436.92199882229</v>
      </c>
      <c r="AC467">
        <f t="shared" si="1043"/>
        <v>-42.735318096967838</v>
      </c>
      <c r="AD467">
        <f t="shared" si="1044"/>
        <v>-1522.8748915325355</v>
      </c>
      <c r="AE467">
        <f t="shared" si="1045"/>
        <v>-207.92746237673893</v>
      </c>
      <c r="AF467">
        <f t="shared" si="1046"/>
        <v>-398.10905510022127</v>
      </c>
      <c r="AG467">
        <f t="shared" si="1047"/>
        <v>3289.9923824027655</v>
      </c>
      <c r="AH467">
        <f t="shared" si="1048"/>
        <v>20555.267654118594</v>
      </c>
      <c r="AI467">
        <f t="shared" si="1049"/>
        <v>5.7097965705884981</v>
      </c>
      <c r="AJ467">
        <f t="shared" si="1050"/>
        <v>246.3968546369891</v>
      </c>
      <c r="AK467">
        <f t="shared" si="1051"/>
        <v>4.3004363799733172</v>
      </c>
      <c r="AL467">
        <f t="shared" si="1052"/>
        <v>246</v>
      </c>
      <c r="AM467">
        <f t="shared" si="1053"/>
        <v>23</v>
      </c>
      <c r="AN467">
        <f t="shared" si="1054"/>
        <v>48</v>
      </c>
      <c r="AP467">
        <f t="shared" si="1055"/>
        <v>3.2298963126117406</v>
      </c>
      <c r="AQ467">
        <f t="shared" si="1056"/>
        <v>5.6372325153098923E-2</v>
      </c>
      <c r="AR467" t="str">
        <f t="shared" si="1057"/>
        <v>POSITIF</v>
      </c>
      <c r="AS467">
        <f t="shared" si="1058"/>
        <v>3</v>
      </c>
      <c r="AT467">
        <f t="shared" si="1059"/>
        <v>13</v>
      </c>
      <c r="AU467">
        <f t="shared" si="1060"/>
        <v>47</v>
      </c>
      <c r="AV467">
        <f t="shared" si="1061"/>
        <v>0.98084395530467738</v>
      </c>
      <c r="AW467" s="4">
        <f t="shared" si="1062"/>
        <v>4.0868498137694893E-2</v>
      </c>
      <c r="AX467">
        <f t="shared" si="1063"/>
        <v>1.711895646835072E-2</v>
      </c>
      <c r="AY467">
        <f t="shared" si="1064"/>
        <v>0.26726102684584641</v>
      </c>
      <c r="AZ467" s="4">
        <f t="shared" si="1065"/>
        <v>1.1135876118576934E-2</v>
      </c>
      <c r="BA467">
        <f t="shared" si="1066"/>
        <v>372587.63662436092</v>
      </c>
      <c r="BB467" t="s">
        <v>191</v>
      </c>
      <c r="BC467">
        <f t="shared" si="1067"/>
        <v>1.6702618364931712E-2</v>
      </c>
      <c r="BD467">
        <f t="shared" si="1068"/>
        <v>209.58506096035339</v>
      </c>
      <c r="BE467">
        <f t="shared" si="1069"/>
        <v>23.437439057635572</v>
      </c>
      <c r="BF467">
        <f t="shared" si="1070"/>
        <v>-2.0698059471720293E-3</v>
      </c>
      <c r="BG467">
        <f t="shared" si="1071"/>
        <v>23.4353692516884</v>
      </c>
      <c r="BH467" s="19">
        <f t="shared" si="1072"/>
        <v>0.1424198825783074</v>
      </c>
      <c r="BI467">
        <f t="shared" si="1073"/>
        <v>21.762490785277137</v>
      </c>
      <c r="BJ467">
        <f t="shared" si="1074"/>
        <v>5.1834907852771366</v>
      </c>
      <c r="BK467">
        <f t="shared" si="1075"/>
        <v>189.31610155237649</v>
      </c>
      <c r="BL467">
        <f t="shared" si="1076"/>
        <v>3.3041892991289181</v>
      </c>
      <c r="BM467">
        <f t="shared" si="1077"/>
        <v>248.43626022678058</v>
      </c>
      <c r="BN467">
        <f t="shared" si="1078"/>
        <v>16.562417348452037</v>
      </c>
      <c r="BO467">
        <f t="shared" si="1079"/>
        <v>16</v>
      </c>
      <c r="BP467">
        <f t="shared" si="1080"/>
        <v>33</v>
      </c>
      <c r="BQ467">
        <f t="shared" si="1081"/>
        <v>44</v>
      </c>
      <c r="BR467">
        <f t="shared" si="1082"/>
        <v>-18.18994569190054</v>
      </c>
      <c r="BS467" t="str">
        <f t="shared" si="1083"/>
        <v>NEGATIF</v>
      </c>
      <c r="BT467">
        <f t="shared" si="1019"/>
        <v>-0.31747444308262246</v>
      </c>
      <c r="BU467">
        <f t="shared" si="1020"/>
        <v>18</v>
      </c>
      <c r="BV467">
        <f t="shared" si="1021"/>
        <v>-2172</v>
      </c>
      <c r="BW467">
        <f t="shared" si="1022"/>
        <v>36</v>
      </c>
      <c r="BX467" t="str">
        <f t="shared" si="1023"/>
        <v>NEGATIF</v>
      </c>
      <c r="BY467">
        <f t="shared" si="1084"/>
        <v>-19.930582020302801</v>
      </c>
      <c r="BZ467">
        <f t="shared" si="1085"/>
        <v>160.06941797969719</v>
      </c>
      <c r="CA467">
        <f t="shared" si="1086"/>
        <v>-63.181982550636562</v>
      </c>
      <c r="CB467" t="str">
        <f t="shared" si="1087"/>
        <v>NEGATIF</v>
      </c>
      <c r="CC467">
        <f t="shared" si="1088"/>
        <v>63</v>
      </c>
      <c r="CD467">
        <f t="shared" si="1089"/>
        <v>10</v>
      </c>
      <c r="CE467">
        <f t="shared" si="1090"/>
        <v>55</v>
      </c>
      <c r="CG467">
        <f t="shared" si="1091"/>
        <v>4.3360307222987551</v>
      </c>
      <c r="CH467">
        <f t="shared" si="1092"/>
        <v>0.40902435486260225</v>
      </c>
      <c r="CI467">
        <f t="shared" si="1093"/>
        <v>0.40906047979125776</v>
      </c>
    </row>
    <row r="468" spans="1:87">
      <c r="A468">
        <f t="shared" ref="A468:F468" si="1179">A174</f>
        <v>-7.0027777777777782</v>
      </c>
      <c r="B468">
        <f t="shared" si="1179"/>
        <v>111.315</v>
      </c>
      <c r="C468">
        <f t="shared" si="1179"/>
        <v>7</v>
      </c>
      <c r="D468">
        <f t="shared" si="1179"/>
        <v>2014</v>
      </c>
      <c r="E468">
        <f t="shared" si="1179"/>
        <v>3</v>
      </c>
      <c r="F468">
        <f t="shared" si="1179"/>
        <v>30</v>
      </c>
      <c r="G468">
        <f t="shared" si="1025"/>
        <v>-0.12222152900771403</v>
      </c>
      <c r="H468">
        <f t="shared" ref="H468:J468" si="1180">H174</f>
        <v>16</v>
      </c>
      <c r="I468">
        <f t="shared" si="1180"/>
        <v>30</v>
      </c>
      <c r="J468">
        <f t="shared" si="1180"/>
        <v>16.5</v>
      </c>
      <c r="L468">
        <f t="shared" ref="L468:M468" si="1181">L174</f>
        <v>20</v>
      </c>
      <c r="M468">
        <f t="shared" si="1181"/>
        <v>-13</v>
      </c>
      <c r="N468">
        <f t="shared" si="1028"/>
        <v>2456746.8958333335</v>
      </c>
      <c r="O468">
        <f t="shared" si="1029"/>
        <v>7.945056621748444E-4</v>
      </c>
      <c r="P468">
        <f t="shared" si="1030"/>
        <v>2456746.8966278392</v>
      </c>
      <c r="Q468">
        <f t="shared" si="1031"/>
        <v>0.14242016777109348</v>
      </c>
      <c r="R468">
        <f t="shared" si="1032"/>
        <v>240.6870580664006</v>
      </c>
      <c r="S468">
        <f t="shared" si="1033"/>
        <v>57.694134752702666</v>
      </c>
      <c r="T468">
        <f t="shared" si="1034"/>
        <v>4.2007816301974668</v>
      </c>
      <c r="U468">
        <f t="shared" si="1035"/>
        <v>1.0069526105239459</v>
      </c>
      <c r="V468">
        <f t="shared" si="1036"/>
        <v>209.5801718668817</v>
      </c>
      <c r="W468">
        <f t="shared" si="1037"/>
        <v>3.6578640459726768</v>
      </c>
      <c r="X468">
        <f t="shared" si="1038"/>
        <v>7.7015608683814207</v>
      </c>
      <c r="Y468">
        <f t="shared" si="1039"/>
        <v>0.13441759469600945</v>
      </c>
      <c r="Z468">
        <f t="shared" si="1040"/>
        <v>84.516740599982768</v>
      </c>
      <c r="AA468">
        <f t="shared" si="1041"/>
        <v>1.4750953965236671</v>
      </c>
      <c r="AB468">
        <f t="shared" si="1042"/>
        <v>19465.716150558623</v>
      </c>
      <c r="AC468">
        <f t="shared" si="1043"/>
        <v>-43.939105490526671</v>
      </c>
      <c r="AD468">
        <f t="shared" si="1044"/>
        <v>-1559.8409519749712</v>
      </c>
      <c r="AE468">
        <f t="shared" si="1045"/>
        <v>-201.39918231174548</v>
      </c>
      <c r="AF468">
        <f t="shared" si="1046"/>
        <v>-399.18170309533338</v>
      </c>
      <c r="AG468">
        <f t="shared" si="1047"/>
        <v>3281.2348540031521</v>
      </c>
      <c r="AH468">
        <f t="shared" si="1048"/>
        <v>20542.590061689196</v>
      </c>
      <c r="AI468">
        <f t="shared" si="1049"/>
        <v>5.706275017135888</v>
      </c>
      <c r="AJ468">
        <f t="shared" si="1050"/>
        <v>246.39333308353648</v>
      </c>
      <c r="AK468">
        <f t="shared" si="1051"/>
        <v>4.3003749172707844</v>
      </c>
      <c r="AL468">
        <f t="shared" si="1052"/>
        <v>246</v>
      </c>
      <c r="AM468">
        <f t="shared" si="1053"/>
        <v>23</v>
      </c>
      <c r="AN468">
        <f t="shared" si="1054"/>
        <v>35</v>
      </c>
      <c r="AP468">
        <f t="shared" si="1055"/>
        <v>3.2395170178226489</v>
      </c>
      <c r="AQ468">
        <f t="shared" si="1056"/>
        <v>5.6540238135393051E-2</v>
      </c>
      <c r="AR468" t="str">
        <f t="shared" si="1057"/>
        <v>POSITIF</v>
      </c>
      <c r="AS468">
        <f t="shared" si="1058"/>
        <v>3</v>
      </c>
      <c r="AT468">
        <f t="shared" si="1059"/>
        <v>14</v>
      </c>
      <c r="AU468">
        <f t="shared" si="1060"/>
        <v>22</v>
      </c>
      <c r="AV468">
        <f t="shared" si="1061"/>
        <v>0.98074931344469485</v>
      </c>
      <c r="AW468" s="4">
        <f t="shared" si="1062"/>
        <v>4.0864554726862283E-2</v>
      </c>
      <c r="AX468">
        <f t="shared" si="1063"/>
        <v>1.7117304656283815E-2</v>
      </c>
      <c r="AY468">
        <f t="shared" si="1064"/>
        <v>0.26723524109941804</v>
      </c>
      <c r="AZ468" s="4">
        <f t="shared" si="1065"/>
        <v>1.1134801712475752E-2</v>
      </c>
      <c r="BA468">
        <f t="shared" si="1066"/>
        <v>372623.58764864691</v>
      </c>
      <c r="BB468" t="s">
        <v>191</v>
      </c>
      <c r="BC468">
        <f t="shared" si="1067"/>
        <v>1.6702618352953613E-2</v>
      </c>
      <c r="BD468">
        <f t="shared" si="1068"/>
        <v>209.58450935864474</v>
      </c>
      <c r="BE468">
        <f t="shared" si="1069"/>
        <v>23.437439053926877</v>
      </c>
      <c r="BF468">
        <f t="shared" si="1070"/>
        <v>-2.0698331546087799E-3</v>
      </c>
      <c r="BG468">
        <f t="shared" si="1071"/>
        <v>23.435369220772269</v>
      </c>
      <c r="BH468" s="19">
        <f t="shared" si="1072"/>
        <v>0.14242016777109348</v>
      </c>
      <c r="BI468">
        <f t="shared" si="1073"/>
        <v>22.013175248696157</v>
      </c>
      <c r="BJ468">
        <f t="shared" si="1074"/>
        <v>5.4341752486961568</v>
      </c>
      <c r="BK468">
        <f t="shared" si="1075"/>
        <v>193.07955972828347</v>
      </c>
      <c r="BL468">
        <f t="shared" si="1076"/>
        <v>3.3698740355595946</v>
      </c>
      <c r="BM468">
        <f t="shared" si="1077"/>
        <v>248.4330690021589</v>
      </c>
      <c r="BN468">
        <f t="shared" si="1078"/>
        <v>16.562204600143925</v>
      </c>
      <c r="BO468">
        <f t="shared" si="1079"/>
        <v>16</v>
      </c>
      <c r="BP468">
        <f t="shared" si="1080"/>
        <v>33</v>
      </c>
      <c r="BQ468">
        <f t="shared" si="1081"/>
        <v>43</v>
      </c>
      <c r="BR468">
        <f t="shared" si="1082"/>
        <v>-18.179871717958385</v>
      </c>
      <c r="BS468" t="str">
        <f t="shared" si="1083"/>
        <v>NEGATIF</v>
      </c>
      <c r="BT468">
        <f t="shared" si="1019"/>
        <v>-0.31729861906857176</v>
      </c>
      <c r="BU468">
        <f t="shared" si="1020"/>
        <v>18</v>
      </c>
      <c r="BV468">
        <f t="shared" si="1021"/>
        <v>-2171</v>
      </c>
      <c r="BW468">
        <f t="shared" si="1022"/>
        <v>12</v>
      </c>
      <c r="BX468" t="str">
        <f t="shared" si="1023"/>
        <v>NEGATIF</v>
      </c>
      <c r="BY468">
        <f t="shared" si="1084"/>
        <v>-26.97119469240678</v>
      </c>
      <c r="BZ468">
        <f t="shared" si="1085"/>
        <v>153.02880530759322</v>
      </c>
      <c r="CA468">
        <f t="shared" si="1086"/>
        <v>-61.701724398235967</v>
      </c>
      <c r="CB468" t="str">
        <f t="shared" si="1087"/>
        <v>NEGATIF</v>
      </c>
      <c r="CC468">
        <f t="shared" si="1088"/>
        <v>61</v>
      </c>
      <c r="CD468">
        <f t="shared" si="1089"/>
        <v>42</v>
      </c>
      <c r="CE468">
        <f t="shared" si="1090"/>
        <v>6</v>
      </c>
      <c r="CG468">
        <f t="shared" si="1091"/>
        <v>4.3359750249219369</v>
      </c>
      <c r="CH468">
        <f t="shared" si="1092"/>
        <v>0.40902435432301398</v>
      </c>
      <c r="CI468">
        <f t="shared" si="1093"/>
        <v>0.40906047972652881</v>
      </c>
    </row>
    <row r="469" spans="1:87">
      <c r="A469">
        <f t="shared" ref="A469:F469" si="1182">A175</f>
        <v>-7.0027777777777782</v>
      </c>
      <c r="B469">
        <f t="shared" si="1182"/>
        <v>111.315</v>
      </c>
      <c r="C469">
        <f t="shared" si="1182"/>
        <v>7</v>
      </c>
      <c r="D469">
        <f t="shared" si="1182"/>
        <v>2014</v>
      </c>
      <c r="E469">
        <f t="shared" si="1182"/>
        <v>3</v>
      </c>
      <c r="F469">
        <f t="shared" si="1182"/>
        <v>30</v>
      </c>
      <c r="G469">
        <f t="shared" si="1025"/>
        <v>-0.12222152900771403</v>
      </c>
      <c r="H469">
        <f t="shared" ref="H469:J469" si="1183">H175</f>
        <v>16</v>
      </c>
      <c r="I469">
        <f t="shared" si="1183"/>
        <v>45</v>
      </c>
      <c r="J469">
        <f t="shared" si="1183"/>
        <v>16.75</v>
      </c>
      <c r="L469">
        <f t="shared" ref="L469:M469" si="1184">L175</f>
        <v>20</v>
      </c>
      <c r="M469">
        <f t="shared" si="1184"/>
        <v>-13</v>
      </c>
      <c r="N469">
        <f t="shared" si="1028"/>
        <v>2456746.90625</v>
      </c>
      <c r="O469">
        <f t="shared" si="1029"/>
        <v>7.945056621748444E-4</v>
      </c>
      <c r="P469">
        <f t="shared" si="1030"/>
        <v>2456746.9070445057</v>
      </c>
      <c r="Q469">
        <f t="shared" si="1031"/>
        <v>0.14242045296387953</v>
      </c>
      <c r="R469">
        <f t="shared" si="1032"/>
        <v>240.6870580664006</v>
      </c>
      <c r="S469">
        <f t="shared" si="1033"/>
        <v>57.830228421953507</v>
      </c>
      <c r="T469">
        <f t="shared" si="1034"/>
        <v>4.2007816301974668</v>
      </c>
      <c r="U469">
        <f t="shared" si="1035"/>
        <v>1.0093278931434932</v>
      </c>
      <c r="V469">
        <f t="shared" si="1036"/>
        <v>209.57962026353607</v>
      </c>
      <c r="W469">
        <f t="shared" si="1037"/>
        <v>3.6578544186781303</v>
      </c>
      <c r="X469">
        <f t="shared" si="1038"/>
        <v>7.7118280279928513</v>
      </c>
      <c r="Y469">
        <f t="shared" si="1039"/>
        <v>0.13459679043605668</v>
      </c>
      <c r="Z469">
        <f t="shared" si="1040"/>
        <v>84.52700726934745</v>
      </c>
      <c r="AA469">
        <f t="shared" si="1041"/>
        <v>1.4752745837072945</v>
      </c>
      <c r="AB469">
        <f t="shared" si="1042"/>
        <v>19494.402340532994</v>
      </c>
      <c r="AC469">
        <f t="shared" si="1043"/>
        <v>-45.138261102909887</v>
      </c>
      <c r="AD469">
        <f t="shared" si="1044"/>
        <v>-1596.1493156939007</v>
      </c>
      <c r="AE469">
        <f t="shared" si="1045"/>
        <v>-194.84967405371214</v>
      </c>
      <c r="AF469">
        <f t="shared" si="1046"/>
        <v>-400.25344554618823</v>
      </c>
      <c r="AG469">
        <f t="shared" si="1047"/>
        <v>3272.453304826784</v>
      </c>
      <c r="AH469">
        <f t="shared" si="1048"/>
        <v>20530.464948963068</v>
      </c>
      <c r="AI469">
        <f t="shared" si="1049"/>
        <v>5.7029069302675186</v>
      </c>
      <c r="AJ469">
        <f t="shared" si="1050"/>
        <v>246.38996499666811</v>
      </c>
      <c r="AK469">
        <f t="shared" si="1051"/>
        <v>4.3003161330654383</v>
      </c>
      <c r="AL469">
        <f t="shared" si="1052"/>
        <v>246</v>
      </c>
      <c r="AM469">
        <f t="shared" si="1053"/>
        <v>23</v>
      </c>
      <c r="AN469">
        <f t="shared" si="1054"/>
        <v>23</v>
      </c>
      <c r="AP469">
        <f t="shared" si="1055"/>
        <v>3.2298094158608386</v>
      </c>
      <c r="AQ469">
        <f t="shared" si="1056"/>
        <v>5.6370808518686401E-2</v>
      </c>
      <c r="AR469" t="str">
        <f t="shared" si="1057"/>
        <v>POSITIF</v>
      </c>
      <c r="AS469">
        <f t="shared" si="1058"/>
        <v>3</v>
      </c>
      <c r="AT469">
        <f t="shared" si="1059"/>
        <v>13</v>
      </c>
      <c r="AU469">
        <f t="shared" si="1060"/>
        <v>47</v>
      </c>
      <c r="AV469">
        <f t="shared" si="1061"/>
        <v>0.98065449839104857</v>
      </c>
      <c r="AW469" s="4">
        <f t="shared" si="1062"/>
        <v>4.0860604099627024E-2</v>
      </c>
      <c r="AX469">
        <f t="shared" si="1063"/>
        <v>1.7115649821417233E-2</v>
      </c>
      <c r="AY469">
        <f t="shared" si="1064"/>
        <v>0.26720940816465294</v>
      </c>
      <c r="AZ469" s="4">
        <f t="shared" si="1065"/>
        <v>1.1133725340193872E-2</v>
      </c>
      <c r="BA469">
        <f t="shared" si="1066"/>
        <v>372659.61142153537</v>
      </c>
      <c r="BB469" t="s">
        <v>191</v>
      </c>
      <c r="BC469">
        <f t="shared" si="1067"/>
        <v>1.6702618340975518E-2</v>
      </c>
      <c r="BD469">
        <f t="shared" si="1068"/>
        <v>209.58395775693614</v>
      </c>
      <c r="BE469">
        <f t="shared" si="1069"/>
        <v>23.437439050218181</v>
      </c>
      <c r="BF469">
        <f t="shared" si="1070"/>
        <v>-2.0698603814460897E-3</v>
      </c>
      <c r="BG469">
        <f t="shared" si="1071"/>
        <v>23.435369189836734</v>
      </c>
      <c r="BH469" s="19">
        <f t="shared" si="1072"/>
        <v>0.14242045296387953</v>
      </c>
      <c r="BI469">
        <f t="shared" si="1073"/>
        <v>22.263859712099656</v>
      </c>
      <c r="BJ469">
        <f t="shared" si="1074"/>
        <v>5.6848597120996551</v>
      </c>
      <c r="BK469">
        <f t="shared" si="1075"/>
        <v>196.84287882275117</v>
      </c>
      <c r="BL469">
        <f t="shared" si="1076"/>
        <v>3.4355563445612276</v>
      </c>
      <c r="BM469">
        <f t="shared" si="1077"/>
        <v>248.43001685874367</v>
      </c>
      <c r="BN469">
        <f t="shared" si="1078"/>
        <v>16.562001123916243</v>
      </c>
      <c r="BO469">
        <f t="shared" si="1079"/>
        <v>16</v>
      </c>
      <c r="BP469">
        <f t="shared" si="1080"/>
        <v>33</v>
      </c>
      <c r="BQ469">
        <f t="shared" si="1081"/>
        <v>43</v>
      </c>
      <c r="BR469">
        <f t="shared" si="1082"/>
        <v>-18.188878132835331</v>
      </c>
      <c r="BS469" t="str">
        <f t="shared" si="1083"/>
        <v>NEGATIF</v>
      </c>
      <c r="BT469">
        <f t="shared" si="1019"/>
        <v>-0.31745581066197504</v>
      </c>
      <c r="BU469">
        <f t="shared" si="1020"/>
        <v>18</v>
      </c>
      <c r="BV469">
        <f t="shared" si="1021"/>
        <v>-2172</v>
      </c>
      <c r="BW469">
        <f t="shared" si="1022"/>
        <v>40</v>
      </c>
      <c r="BX469" t="str">
        <f t="shared" si="1023"/>
        <v>NEGATIF</v>
      </c>
      <c r="BY469">
        <f t="shared" si="1084"/>
        <v>-33.198629132479006</v>
      </c>
      <c r="BZ469">
        <f t="shared" si="1085"/>
        <v>146.801370867521</v>
      </c>
      <c r="CA469">
        <f t="shared" si="1086"/>
        <v>-59.818758087763726</v>
      </c>
      <c r="CB469" t="str">
        <f t="shared" si="1087"/>
        <v>NEGATIF</v>
      </c>
      <c r="CC469">
        <f t="shared" si="1088"/>
        <v>59</v>
      </c>
      <c r="CD469">
        <f t="shared" si="1089"/>
        <v>49</v>
      </c>
      <c r="CE469">
        <f t="shared" si="1090"/>
        <v>7</v>
      </c>
      <c r="CG469">
        <f t="shared" si="1091"/>
        <v>4.3359217549700979</v>
      </c>
      <c r="CH469">
        <f t="shared" si="1092"/>
        <v>0.40902435378308705</v>
      </c>
      <c r="CI469">
        <f t="shared" si="1093"/>
        <v>0.40906047966179987</v>
      </c>
    </row>
    <row r="470" spans="1:87">
      <c r="A470">
        <f t="shared" ref="A470:F470" si="1185">A176</f>
        <v>-7.0027777777777782</v>
      </c>
      <c r="B470">
        <f t="shared" si="1185"/>
        <v>111.315</v>
      </c>
      <c r="C470">
        <f t="shared" si="1185"/>
        <v>7</v>
      </c>
      <c r="D470">
        <f t="shared" si="1185"/>
        <v>2014</v>
      </c>
      <c r="E470">
        <f t="shared" si="1185"/>
        <v>3</v>
      </c>
      <c r="F470">
        <f t="shared" si="1185"/>
        <v>30</v>
      </c>
      <c r="G470">
        <f t="shared" si="1025"/>
        <v>-0.12222152900771403</v>
      </c>
      <c r="H470" s="5">
        <f t="shared" ref="H470:J470" si="1186">H176</f>
        <v>17</v>
      </c>
      <c r="I470" s="5">
        <f t="shared" si="1186"/>
        <v>0</v>
      </c>
      <c r="J470" s="5">
        <f t="shared" si="1186"/>
        <v>17</v>
      </c>
      <c r="K470" s="5"/>
      <c r="L470" s="5">
        <f t="shared" ref="L470:M470" si="1187">L176</f>
        <v>20</v>
      </c>
      <c r="M470" s="5">
        <f t="shared" si="1187"/>
        <v>-13</v>
      </c>
      <c r="N470" s="5">
        <f t="shared" si="1028"/>
        <v>2456746.916666667</v>
      </c>
      <c r="O470" s="5">
        <f t="shared" si="1029"/>
        <v>7.945056621748444E-4</v>
      </c>
      <c r="P470" s="5">
        <f t="shared" si="1030"/>
        <v>2456746.9174611727</v>
      </c>
      <c r="Q470" s="5">
        <f t="shared" si="1031"/>
        <v>0.14242073815667838</v>
      </c>
      <c r="R470" s="5">
        <f t="shared" si="1032"/>
        <v>240.6870580664006</v>
      </c>
      <c r="S470" s="5">
        <f t="shared" si="1033"/>
        <v>57.9663220973016</v>
      </c>
      <c r="T470" s="5">
        <f t="shared" si="1034"/>
        <v>4.2007816301974668</v>
      </c>
      <c r="U470" s="5">
        <f t="shared" si="1035"/>
        <v>1.0117031758694577</v>
      </c>
      <c r="V470" s="5">
        <f t="shared" si="1036"/>
        <v>209.57906866016577</v>
      </c>
      <c r="W470" s="5">
        <f t="shared" si="1037"/>
        <v>3.6578447913831535</v>
      </c>
      <c r="X470" s="5">
        <f t="shared" si="1038"/>
        <v>7.7220951880644861</v>
      </c>
      <c r="Y470" s="5">
        <f t="shared" si="1039"/>
        <v>0.134775986184136</v>
      </c>
      <c r="Z470" s="5">
        <f t="shared" si="1040"/>
        <v>84.537273939173247</v>
      </c>
      <c r="AA470" s="5">
        <f t="shared" si="1041"/>
        <v>1.4754537708989697</v>
      </c>
      <c r="AB470" s="5">
        <f t="shared" si="1042"/>
        <v>19522.980408179934</v>
      </c>
      <c r="AC470" s="5">
        <f t="shared" si="1043"/>
        <v>-46.332658580293625</v>
      </c>
      <c r="AD470" s="5">
        <f t="shared" si="1044"/>
        <v>-1631.7846750908632</v>
      </c>
      <c r="AE470" s="5">
        <f t="shared" si="1045"/>
        <v>-188.27962764810414</v>
      </c>
      <c r="AF470" s="5">
        <f t="shared" si="1046"/>
        <v>-401.3242546234178</v>
      </c>
      <c r="AG470" s="5">
        <f t="shared" si="1047"/>
        <v>3263.64779971192</v>
      </c>
      <c r="AH470" s="5">
        <f t="shared" si="1048"/>
        <v>20518.906991949174</v>
      </c>
      <c r="AI470" s="5">
        <f t="shared" si="1049"/>
        <v>5.6996963866525485</v>
      </c>
      <c r="AJ470" s="5">
        <f t="shared" si="1050"/>
        <v>246.38675445305316</v>
      </c>
      <c r="AK470" s="5">
        <f t="shared" si="1051"/>
        <v>4.3002600985085779</v>
      </c>
      <c r="AL470" s="5">
        <f t="shared" si="1052"/>
        <v>246</v>
      </c>
      <c r="AM470" s="5">
        <f t="shared" si="1053"/>
        <v>23</v>
      </c>
      <c r="AN470" s="5">
        <f t="shared" si="1054"/>
        <v>12</v>
      </c>
      <c r="AO470" s="5"/>
      <c r="AP470" s="5">
        <f t="shared" si="1055"/>
        <v>3.2444060756948891</v>
      </c>
      <c r="AQ470" s="5">
        <f t="shared" si="1056"/>
        <v>5.6625568292584187E-2</v>
      </c>
      <c r="AR470" s="5" t="str">
        <f t="shared" si="1057"/>
        <v>POSITIF</v>
      </c>
      <c r="AS470" s="5">
        <f t="shared" si="1058"/>
        <v>3</v>
      </c>
      <c r="AT470" s="5">
        <f t="shared" si="1059"/>
        <v>14</v>
      </c>
      <c r="AU470" s="5">
        <f t="shared" si="1060"/>
        <v>39</v>
      </c>
      <c r="AV470" s="5">
        <f t="shared" si="1061"/>
        <v>0.9805595108547619</v>
      </c>
      <c r="AW470" s="23">
        <f t="shared" si="1062"/>
        <v>4.0856646285615077E-2</v>
      </c>
      <c r="AX470" s="5">
        <f t="shared" si="1063"/>
        <v>1.7113991976160672E-2</v>
      </c>
      <c r="AY470" s="5">
        <f t="shared" si="1064"/>
        <v>0.26718352823527003</v>
      </c>
      <c r="AZ470" s="23">
        <f t="shared" si="1065"/>
        <v>1.1132647009802918E-2</v>
      </c>
      <c r="BA470" s="5">
        <f t="shared" si="1066"/>
        <v>372695.7077129971</v>
      </c>
      <c r="BB470" s="5" t="s">
        <v>191</v>
      </c>
      <c r="BC470" s="5">
        <f t="shared" si="1067"/>
        <v>1.6702618328997419E-2</v>
      </c>
      <c r="BD470" s="5">
        <f t="shared" si="1068"/>
        <v>209.58340615520277</v>
      </c>
      <c r="BE470" s="5">
        <f t="shared" si="1069"/>
        <v>23.437439046509486</v>
      </c>
      <c r="BF470" s="5">
        <f t="shared" si="1070"/>
        <v>-2.069887627683242E-3</v>
      </c>
      <c r="BG470" s="5">
        <f t="shared" si="1071"/>
        <v>23.435369158881802</v>
      </c>
      <c r="BH470" s="19">
        <f t="shared" si="1072"/>
        <v>0.14242073815667838</v>
      </c>
      <c r="BI470">
        <f t="shared" si="1073"/>
        <v>22.514544186710069</v>
      </c>
      <c r="BJ470">
        <f t="shared" si="1074"/>
        <v>5.935544186710068</v>
      </c>
      <c r="BK470">
        <f t="shared" si="1075"/>
        <v>200.60605531123193</v>
      </c>
      <c r="BL470" s="5">
        <f t="shared" si="1076"/>
        <v>3.501236164618855</v>
      </c>
      <c r="BM470">
        <f t="shared" si="1077"/>
        <v>248.42710748941909</v>
      </c>
      <c r="BN470" s="5">
        <f t="shared" si="1078"/>
        <v>16.561807165961273</v>
      </c>
      <c r="BO470" s="5">
        <f t="shared" si="1079"/>
        <v>16</v>
      </c>
      <c r="BP470" s="5">
        <f t="shared" si="1080"/>
        <v>33</v>
      </c>
      <c r="BQ470" s="5">
        <f t="shared" si="1081"/>
        <v>42</v>
      </c>
      <c r="BR470">
        <f t="shared" si="1082"/>
        <v>-18.173950634473993</v>
      </c>
      <c r="BS470" s="5" t="str">
        <f t="shared" si="1083"/>
        <v>NEGATIF</v>
      </c>
      <c r="BT470" s="5">
        <f t="shared" si="1019"/>
        <v>-0.31719527666648367</v>
      </c>
      <c r="BU470" s="5">
        <f t="shared" si="1020"/>
        <v>18</v>
      </c>
      <c r="BV470" s="5">
        <f t="shared" si="1021"/>
        <v>-2171</v>
      </c>
      <c r="BW470" s="5">
        <f t="shared" si="1022"/>
        <v>33</v>
      </c>
      <c r="BX470" s="5" t="str">
        <f t="shared" si="1023"/>
        <v>NEGATIF</v>
      </c>
      <c r="BY470">
        <f t="shared" si="1084"/>
        <v>-38.658383987051231</v>
      </c>
      <c r="BZ470" s="5">
        <f t="shared" si="1085"/>
        <v>141.34161601294878</v>
      </c>
      <c r="CA470">
        <f t="shared" si="1086"/>
        <v>-57.636307577206978</v>
      </c>
      <c r="CB470" s="5" t="str">
        <f t="shared" si="1087"/>
        <v>NEGATIF</v>
      </c>
      <c r="CC470" s="5">
        <f t="shared" si="1088"/>
        <v>57</v>
      </c>
      <c r="CD470" s="5">
        <f t="shared" si="1089"/>
        <v>38</v>
      </c>
      <c r="CE470" s="5">
        <f t="shared" si="1090"/>
        <v>10</v>
      </c>
      <c r="CF470" s="5"/>
      <c r="CG470">
        <f t="shared" si="1091"/>
        <v>4.3358709768962269</v>
      </c>
      <c r="CH470">
        <f t="shared" si="1092"/>
        <v>0.40902435324282155</v>
      </c>
      <c r="CI470">
        <f t="shared" si="1093"/>
        <v>0.40906047959707093</v>
      </c>
    </row>
    <row r="471" spans="1:87">
      <c r="A471">
        <f t="shared" ref="A471:F471" si="1188">A177</f>
        <v>-7.0027777777777782</v>
      </c>
      <c r="B471">
        <f t="shared" si="1188"/>
        <v>111.315</v>
      </c>
      <c r="C471">
        <f t="shared" si="1188"/>
        <v>7</v>
      </c>
      <c r="D471">
        <f t="shared" si="1188"/>
        <v>2014</v>
      </c>
      <c r="E471">
        <f t="shared" si="1188"/>
        <v>3</v>
      </c>
      <c r="F471">
        <f t="shared" si="1188"/>
        <v>30</v>
      </c>
      <c r="G471">
        <f t="shared" si="1025"/>
        <v>-0.12222152900771403</v>
      </c>
      <c r="H471" s="5">
        <f t="shared" ref="H471:J471" si="1189">H177</f>
        <v>17</v>
      </c>
      <c r="I471" s="5">
        <f t="shared" si="1189"/>
        <v>15</v>
      </c>
      <c r="J471" s="5">
        <f t="shared" si="1189"/>
        <v>17.25</v>
      </c>
      <c r="K471" s="5"/>
      <c r="L471" s="5">
        <f t="shared" ref="L471:M471" si="1190">L177</f>
        <v>20</v>
      </c>
      <c r="M471" s="5">
        <f t="shared" si="1190"/>
        <v>-13</v>
      </c>
      <c r="N471" s="5">
        <f t="shared" si="1028"/>
        <v>2456746.9270833335</v>
      </c>
      <c r="O471" s="5">
        <f t="shared" si="1029"/>
        <v>7.945056621748444E-4</v>
      </c>
      <c r="P471" s="5">
        <f t="shared" si="1030"/>
        <v>2456746.9278778392</v>
      </c>
      <c r="Q471" s="5">
        <f t="shared" si="1031"/>
        <v>0.14242102334946444</v>
      </c>
      <c r="R471" s="5">
        <f t="shared" si="1032"/>
        <v>240.6870580664006</v>
      </c>
      <c r="S471" s="5">
        <f t="shared" si="1033"/>
        <v>58.10241576655244</v>
      </c>
      <c r="T471" s="5">
        <f t="shared" si="1034"/>
        <v>4.2007816301974668</v>
      </c>
      <c r="U471" s="5">
        <f t="shared" si="1035"/>
        <v>1.014078458489005</v>
      </c>
      <c r="V471" s="5">
        <f t="shared" si="1036"/>
        <v>209.57851705682015</v>
      </c>
      <c r="W471" s="5">
        <f t="shared" si="1037"/>
        <v>3.6578351640886075</v>
      </c>
      <c r="X471" s="5">
        <f t="shared" si="1038"/>
        <v>7.7323623476759167</v>
      </c>
      <c r="Y471" s="5">
        <f t="shared" si="1039"/>
        <v>0.13495518192418327</v>
      </c>
      <c r="Z471" s="5">
        <f t="shared" si="1040"/>
        <v>84.547540608537929</v>
      </c>
      <c r="AA471" s="5">
        <f t="shared" si="1041"/>
        <v>1.4756329580825971</v>
      </c>
      <c r="AB471" s="5">
        <f t="shared" si="1042"/>
        <v>19551.450189702296</v>
      </c>
      <c r="AC471" s="5">
        <f t="shared" si="1043"/>
        <v>-47.52217190981974</v>
      </c>
      <c r="AD471" s="5">
        <f t="shared" si="1044"/>
        <v>-1666.7320015555351</v>
      </c>
      <c r="AE471" s="5">
        <f t="shared" si="1045"/>
        <v>-181.68973619145862</v>
      </c>
      <c r="AF471" s="5">
        <f t="shared" si="1046"/>
        <v>-402.39410237799251</v>
      </c>
      <c r="AG471" s="5">
        <f t="shared" si="1047"/>
        <v>3254.8184048602757</v>
      </c>
      <c r="AH471" s="5">
        <f t="shared" si="1048"/>
        <v>20507.930582527766</v>
      </c>
      <c r="AI471" s="5">
        <f t="shared" si="1049"/>
        <v>5.696647384035491</v>
      </c>
      <c r="AJ471" s="5">
        <f t="shared" si="1050"/>
        <v>246.38370545043608</v>
      </c>
      <c r="AK471" s="5">
        <f t="shared" si="1051"/>
        <v>4.3002068833740079</v>
      </c>
      <c r="AL471" s="5">
        <f t="shared" si="1052"/>
        <v>246</v>
      </c>
      <c r="AM471" s="5">
        <f t="shared" si="1053"/>
        <v>23</v>
      </c>
      <c r="AN471" s="5">
        <f t="shared" si="1054"/>
        <v>1</v>
      </c>
      <c r="AO471" s="5"/>
      <c r="AP471" s="5">
        <f t="shared" si="1055"/>
        <v>3.2422981578802652</v>
      </c>
      <c r="AQ471" s="5">
        <f t="shared" si="1056"/>
        <v>5.6588778186357561E-2</v>
      </c>
      <c r="AR471" s="5" t="str">
        <f t="shared" si="1057"/>
        <v>POSITIF</v>
      </c>
      <c r="AS471" s="5">
        <f t="shared" si="1058"/>
        <v>3</v>
      </c>
      <c r="AT471" s="5">
        <f t="shared" si="1059"/>
        <v>14</v>
      </c>
      <c r="AU471" s="5">
        <f t="shared" si="1060"/>
        <v>32</v>
      </c>
      <c r="AV471" s="5">
        <f t="shared" si="1061"/>
        <v>0.98046435156024536</v>
      </c>
      <c r="AW471" s="23">
        <f t="shared" si="1062"/>
        <v>4.0852681315010221E-2</v>
      </c>
      <c r="AX471" s="5">
        <f t="shared" si="1063"/>
        <v>1.7112331133157483E-2</v>
      </c>
      <c r="AY471" s="5">
        <f t="shared" si="1064"/>
        <v>0.26715760150863588</v>
      </c>
      <c r="AZ471" s="23">
        <f t="shared" si="1065"/>
        <v>1.1131566729526495E-2</v>
      </c>
      <c r="BA471" s="5">
        <f t="shared" si="1066"/>
        <v>372731.87628779688</v>
      </c>
      <c r="BB471" s="5" t="s">
        <v>191</v>
      </c>
      <c r="BC471" s="5">
        <f t="shared" si="1067"/>
        <v>1.6702618317019323E-2</v>
      </c>
      <c r="BD471" s="5">
        <f t="shared" si="1068"/>
        <v>209.58285455349417</v>
      </c>
      <c r="BE471" s="5">
        <f t="shared" si="1069"/>
        <v>23.43743904280079</v>
      </c>
      <c r="BF471" s="5">
        <f t="shared" si="1070"/>
        <v>-2.0699148933158566E-3</v>
      </c>
      <c r="BG471" s="5">
        <f t="shared" si="1071"/>
        <v>23.435369127907475</v>
      </c>
      <c r="BH471" s="19">
        <f t="shared" si="1072"/>
        <v>0.14242102334946444</v>
      </c>
      <c r="BI471">
        <f t="shared" si="1073"/>
        <v>22.765228650113567</v>
      </c>
      <c r="BJ471">
        <f t="shared" si="1074"/>
        <v>6.1862286501135664</v>
      </c>
      <c r="BK471">
        <f t="shared" si="1075"/>
        <v>204.36908523613661</v>
      </c>
      <c r="BL471" s="5">
        <f t="shared" si="1076"/>
        <v>3.5669134266595171</v>
      </c>
      <c r="BM471">
        <f t="shared" si="1077"/>
        <v>248.42434451556687</v>
      </c>
      <c r="BN471" s="5">
        <f t="shared" si="1078"/>
        <v>16.561622967704459</v>
      </c>
      <c r="BO471" s="5">
        <f t="shared" si="1079"/>
        <v>16</v>
      </c>
      <c r="BP471" s="5">
        <f t="shared" si="1080"/>
        <v>33</v>
      </c>
      <c r="BQ471" s="5">
        <f t="shared" si="1081"/>
        <v>41</v>
      </c>
      <c r="BR471">
        <f t="shared" si="1082"/>
        <v>-18.17551822662611</v>
      </c>
      <c r="BS471" s="5" t="str">
        <f t="shared" si="1083"/>
        <v>NEGATIF</v>
      </c>
      <c r="BT471" s="5">
        <f t="shared" si="1019"/>
        <v>-0.3172226363108665</v>
      </c>
      <c r="BU471" s="5">
        <f t="shared" si="1020"/>
        <v>18</v>
      </c>
      <c r="BV471" s="5">
        <f t="shared" si="1021"/>
        <v>-2171</v>
      </c>
      <c r="BW471" s="5">
        <f t="shared" si="1022"/>
        <v>28</v>
      </c>
      <c r="BX471" s="5" t="str">
        <f t="shared" si="1023"/>
        <v>NEGATIF</v>
      </c>
      <c r="BY471">
        <f t="shared" si="1084"/>
        <v>-43.361341256110457</v>
      </c>
      <c r="BZ471" s="5">
        <f t="shared" si="1085"/>
        <v>136.63865874388955</v>
      </c>
      <c r="CA471">
        <f t="shared" si="1086"/>
        <v>-55.182157397516512</v>
      </c>
      <c r="CB471" s="5" t="str">
        <f t="shared" si="1087"/>
        <v>NEGATIF</v>
      </c>
      <c r="CC471" s="5">
        <f t="shared" si="1088"/>
        <v>55</v>
      </c>
      <c r="CD471" s="5">
        <f t="shared" si="1089"/>
        <v>10</v>
      </c>
      <c r="CE471" s="5">
        <f t="shared" si="1090"/>
        <v>55</v>
      </c>
      <c r="CF471" s="5"/>
      <c r="CG471">
        <f t="shared" si="1091"/>
        <v>4.3358227539053598</v>
      </c>
      <c r="CH471">
        <f t="shared" si="1092"/>
        <v>0.40902435270221754</v>
      </c>
      <c r="CI471">
        <f t="shared" si="1093"/>
        <v>0.40906047953234198</v>
      </c>
    </row>
    <row r="472" spans="1:87">
      <c r="A472">
        <f t="shared" ref="A472:F472" si="1191">A178</f>
        <v>-7.0027777777777782</v>
      </c>
      <c r="B472">
        <f t="shared" si="1191"/>
        <v>111.315</v>
      </c>
      <c r="C472">
        <f t="shared" si="1191"/>
        <v>7</v>
      </c>
      <c r="D472">
        <f t="shared" si="1191"/>
        <v>2014</v>
      </c>
      <c r="E472">
        <f t="shared" si="1191"/>
        <v>3</v>
      </c>
      <c r="F472">
        <f t="shared" si="1191"/>
        <v>30</v>
      </c>
      <c r="G472">
        <f t="shared" si="1025"/>
        <v>-0.12222152900771403</v>
      </c>
      <c r="H472" s="5">
        <f t="shared" ref="H472:J472" si="1192">H178</f>
        <v>17</v>
      </c>
      <c r="I472" s="5">
        <f t="shared" si="1192"/>
        <v>30</v>
      </c>
      <c r="J472" s="5">
        <f t="shared" si="1192"/>
        <v>17.5</v>
      </c>
      <c r="K472" s="5"/>
      <c r="L472" s="5">
        <f t="shared" ref="L472:M472" si="1193">L178</f>
        <v>20</v>
      </c>
      <c r="M472" s="5">
        <f t="shared" si="1193"/>
        <v>-13</v>
      </c>
      <c r="N472" s="5">
        <f t="shared" si="1028"/>
        <v>2456746.9375</v>
      </c>
      <c r="O472" s="5">
        <f t="shared" si="1029"/>
        <v>7.945056621748444E-4</v>
      </c>
      <c r="P472" s="5">
        <f t="shared" si="1030"/>
        <v>2456746.9382945057</v>
      </c>
      <c r="Q472" s="5">
        <f t="shared" si="1031"/>
        <v>0.14242130854225052</v>
      </c>
      <c r="R472" s="5">
        <f t="shared" si="1032"/>
        <v>240.6870580664006</v>
      </c>
      <c r="S472" s="5">
        <f t="shared" si="1033"/>
        <v>58.238509435817832</v>
      </c>
      <c r="T472" s="5">
        <f t="shared" si="1034"/>
        <v>4.2007816301974668</v>
      </c>
      <c r="U472" s="5">
        <f t="shared" si="1035"/>
        <v>1.0164537411088064</v>
      </c>
      <c r="V472" s="5">
        <f t="shared" si="1036"/>
        <v>209.57796545347446</v>
      </c>
      <c r="W472" s="5">
        <f t="shared" si="1037"/>
        <v>3.6578255367940602</v>
      </c>
      <c r="X472" s="5">
        <f t="shared" si="1038"/>
        <v>7.7426295072882567</v>
      </c>
      <c r="Y472" s="5">
        <f t="shared" si="1039"/>
        <v>0.13513437766424638</v>
      </c>
      <c r="Z472" s="5">
        <f t="shared" si="1040"/>
        <v>84.557807277903521</v>
      </c>
      <c r="AA472" s="5">
        <f t="shared" si="1041"/>
        <v>1.4758121452662403</v>
      </c>
      <c r="AB472" s="5">
        <f t="shared" si="1042"/>
        <v>19579.811525760368</v>
      </c>
      <c r="AC472" s="5">
        <f t="shared" si="1043"/>
        <v>-48.706675754306474</v>
      </c>
      <c r="AD472" s="5">
        <f t="shared" si="1044"/>
        <v>-1700.9765613921031</v>
      </c>
      <c r="AE472" s="5">
        <f t="shared" si="1045"/>
        <v>-175.08069398667226</v>
      </c>
      <c r="AF472" s="5">
        <f t="shared" si="1046"/>
        <v>-403.4629610300334</v>
      </c>
      <c r="AG472" s="5">
        <f t="shared" si="1047"/>
        <v>3245.965185467408</v>
      </c>
      <c r="AH472" s="5">
        <f t="shared" si="1048"/>
        <v>20497.549819064661</v>
      </c>
      <c r="AI472" s="5">
        <f t="shared" si="1049"/>
        <v>5.6937638386290725</v>
      </c>
      <c r="AJ472" s="5">
        <f t="shared" si="1050"/>
        <v>246.38082190502968</v>
      </c>
      <c r="AK472" s="5">
        <f t="shared" si="1051"/>
        <v>4.3001565560125359</v>
      </c>
      <c r="AL472" s="5">
        <f t="shared" si="1052"/>
        <v>246</v>
      </c>
      <c r="AM472" s="5">
        <f t="shared" si="1053"/>
        <v>22</v>
      </c>
      <c r="AN472" s="5">
        <f t="shared" si="1054"/>
        <v>50</v>
      </c>
      <c r="AO472" s="5"/>
      <c r="AP472" s="5">
        <f t="shared" si="1055"/>
        <v>3.2289815918968316</v>
      </c>
      <c r="AQ472" s="5">
        <f t="shared" si="1056"/>
        <v>5.6356360264887564E-2</v>
      </c>
      <c r="AR472" s="5" t="str">
        <f t="shared" si="1057"/>
        <v>POSITIF</v>
      </c>
      <c r="AS472" s="5">
        <f t="shared" si="1058"/>
        <v>3</v>
      </c>
      <c r="AT472" s="5">
        <f t="shared" si="1059"/>
        <v>13</v>
      </c>
      <c r="AU472" s="5">
        <f t="shared" si="1060"/>
        <v>44</v>
      </c>
      <c r="AV472" s="5">
        <f t="shared" si="1061"/>
        <v>0.9803690212197349</v>
      </c>
      <c r="AW472" s="23">
        <f t="shared" si="1062"/>
        <v>4.0848709217488954E-2</v>
      </c>
      <c r="AX472" s="5">
        <f t="shared" si="1063"/>
        <v>1.7110667304838529E-2</v>
      </c>
      <c r="AY472" s="5">
        <f t="shared" si="1064"/>
        <v>0.26713162817879971</v>
      </c>
      <c r="AZ472" s="23">
        <f t="shared" si="1065"/>
        <v>1.1130484507449988E-2</v>
      </c>
      <c r="BA472" s="5">
        <f t="shared" si="1066"/>
        <v>372768.11691520631</v>
      </c>
      <c r="BB472" s="5" t="s">
        <v>191</v>
      </c>
      <c r="BC472" s="5">
        <f t="shared" si="1067"/>
        <v>1.6702618305041227E-2</v>
      </c>
      <c r="BD472" s="5">
        <f t="shared" si="1068"/>
        <v>209.58230295178552</v>
      </c>
      <c r="BE472" s="5">
        <f t="shared" si="1069"/>
        <v>23.437439039092094</v>
      </c>
      <c r="BF472" s="5">
        <f t="shared" si="1070"/>
        <v>-2.0699421783432117E-3</v>
      </c>
      <c r="BG472" s="5">
        <f t="shared" si="1071"/>
        <v>23.43536909691375</v>
      </c>
      <c r="BH472" s="19">
        <f t="shared" si="1072"/>
        <v>0.14242130854225052</v>
      </c>
      <c r="BI472">
        <f t="shared" si="1073"/>
        <v>23.015913113532587</v>
      </c>
      <c r="BJ472">
        <f t="shared" si="1074"/>
        <v>6.4369131135325866</v>
      </c>
      <c r="BK472">
        <f t="shared" si="1075"/>
        <v>208.13196521827842</v>
      </c>
      <c r="BL472" s="5">
        <f t="shared" si="1076"/>
        <v>3.632588071705277</v>
      </c>
      <c r="BM472">
        <f t="shared" si="1077"/>
        <v>248.42173148471039</v>
      </c>
      <c r="BN472" s="5">
        <f t="shared" si="1078"/>
        <v>16.561448765647359</v>
      </c>
      <c r="BO472" s="5">
        <f t="shared" si="1079"/>
        <v>16</v>
      </c>
      <c r="BP472" s="5">
        <f t="shared" si="1080"/>
        <v>33</v>
      </c>
      <c r="BQ472" s="5">
        <f t="shared" si="1081"/>
        <v>41</v>
      </c>
      <c r="BR472">
        <f t="shared" si="1082"/>
        <v>-18.188163319963426</v>
      </c>
      <c r="BS472" s="5" t="str">
        <f t="shared" si="1083"/>
        <v>NEGATIF</v>
      </c>
      <c r="BT472" s="5">
        <f t="shared" si="1019"/>
        <v>-0.3174433348238247</v>
      </c>
      <c r="BU472" s="5">
        <f t="shared" si="1020"/>
        <v>18</v>
      </c>
      <c r="BV472" s="5">
        <f t="shared" si="1021"/>
        <v>-2172</v>
      </c>
      <c r="BW472" s="5">
        <f t="shared" si="1022"/>
        <v>42</v>
      </c>
      <c r="BX472" s="5" t="str">
        <f t="shared" si="1023"/>
        <v>NEGATIF</v>
      </c>
      <c r="BY472">
        <f t="shared" si="1084"/>
        <v>-47.396843501668926</v>
      </c>
      <c r="BZ472" s="5">
        <f t="shared" si="1085"/>
        <v>132.60315649833109</v>
      </c>
      <c r="CA472">
        <f t="shared" si="1086"/>
        <v>-52.513620213221017</v>
      </c>
      <c r="CB472" s="5" t="str">
        <f t="shared" si="1087"/>
        <v>NEGATIF</v>
      </c>
      <c r="CC472" s="5">
        <f t="shared" si="1088"/>
        <v>52</v>
      </c>
      <c r="CD472" s="5">
        <f t="shared" si="1089"/>
        <v>30</v>
      </c>
      <c r="CE472" s="5">
        <f t="shared" si="1090"/>
        <v>49</v>
      </c>
      <c r="CF472" s="5"/>
      <c r="CG472">
        <f t="shared" si="1091"/>
        <v>4.3357771479134577</v>
      </c>
      <c r="CH472">
        <f t="shared" si="1092"/>
        <v>0.40902435216127503</v>
      </c>
      <c r="CI472">
        <f t="shared" si="1093"/>
        <v>0.40906047946761304</v>
      </c>
    </row>
    <row r="473" spans="1:87">
      <c r="A473">
        <f t="shared" ref="A473:F473" si="1194">A179</f>
        <v>-7.0027777777777782</v>
      </c>
      <c r="B473">
        <f t="shared" si="1194"/>
        <v>111.315</v>
      </c>
      <c r="C473">
        <f t="shared" si="1194"/>
        <v>7</v>
      </c>
      <c r="D473">
        <f t="shared" si="1194"/>
        <v>2014</v>
      </c>
      <c r="E473">
        <f t="shared" si="1194"/>
        <v>3</v>
      </c>
      <c r="F473">
        <f t="shared" si="1194"/>
        <v>30</v>
      </c>
      <c r="G473">
        <f t="shared" si="1025"/>
        <v>-0.12222152900771403</v>
      </c>
      <c r="H473" s="5">
        <f t="shared" ref="H473:J473" si="1195">H179</f>
        <v>17</v>
      </c>
      <c r="I473" s="5">
        <f t="shared" si="1195"/>
        <v>45</v>
      </c>
      <c r="J473" s="5">
        <f t="shared" si="1195"/>
        <v>17.75</v>
      </c>
      <c r="K473" s="5"/>
      <c r="L473" s="5">
        <f t="shared" ref="L473:M473" si="1196">L179</f>
        <v>20</v>
      </c>
      <c r="M473" s="5">
        <f t="shared" si="1196"/>
        <v>-13</v>
      </c>
      <c r="N473" s="5">
        <f t="shared" si="1028"/>
        <v>2456746.947916667</v>
      </c>
      <c r="O473" s="5">
        <f t="shared" si="1029"/>
        <v>7.945056621748444E-4</v>
      </c>
      <c r="P473" s="5">
        <f t="shared" si="1030"/>
        <v>2456746.9487111727</v>
      </c>
      <c r="Q473" s="5">
        <f t="shared" si="1031"/>
        <v>0.14242159373504934</v>
      </c>
      <c r="R473" s="5">
        <f t="shared" si="1032"/>
        <v>240.6870580664006</v>
      </c>
      <c r="S473" s="5">
        <f t="shared" si="1033"/>
        <v>58.374603111151373</v>
      </c>
      <c r="T473" s="5">
        <f t="shared" si="1034"/>
        <v>4.2007816301974668</v>
      </c>
      <c r="U473" s="5">
        <f t="shared" si="1035"/>
        <v>1.0188290238345168</v>
      </c>
      <c r="V473" s="5">
        <f t="shared" si="1036"/>
        <v>209.57741385010416</v>
      </c>
      <c r="W473" s="5">
        <f t="shared" si="1037"/>
        <v>3.6578159094990834</v>
      </c>
      <c r="X473" s="5">
        <f t="shared" si="1038"/>
        <v>7.7528966673589821</v>
      </c>
      <c r="Y473" s="5">
        <f t="shared" si="1039"/>
        <v>0.13531357341230982</v>
      </c>
      <c r="Z473" s="5">
        <f t="shared" si="1040"/>
        <v>84.568073947728408</v>
      </c>
      <c r="AA473" s="5">
        <f t="shared" si="1041"/>
        <v>1.4759913324578997</v>
      </c>
      <c r="AB473" s="5">
        <f t="shared" si="1042"/>
        <v>19608.064257594753</v>
      </c>
      <c r="AC473" s="5">
        <f t="shared" si="1043"/>
        <v>-49.886045303323215</v>
      </c>
      <c r="AD473" s="5">
        <f t="shared" si="1044"/>
        <v>-1734.5039170837231</v>
      </c>
      <c r="AE473" s="5">
        <f t="shared" si="1045"/>
        <v>-168.45319735410393</v>
      </c>
      <c r="AF473" s="5">
        <f t="shared" si="1046"/>
        <v>-404.53080282484478</v>
      </c>
      <c r="AG473" s="5">
        <f t="shared" si="1047"/>
        <v>3237.0882069057234</v>
      </c>
      <c r="AH473" s="5">
        <f t="shared" si="1048"/>
        <v>20487.778501934481</v>
      </c>
      <c r="AI473" s="5">
        <f t="shared" si="1049"/>
        <v>5.6910495838706892</v>
      </c>
      <c r="AJ473" s="5">
        <f t="shared" si="1050"/>
        <v>246.37810765027129</v>
      </c>
      <c r="AK473" s="5">
        <f t="shared" si="1051"/>
        <v>4.3001091833302638</v>
      </c>
      <c r="AL473" s="5">
        <f t="shared" si="1052"/>
        <v>246</v>
      </c>
      <c r="AM473" s="5">
        <f t="shared" si="1053"/>
        <v>22</v>
      </c>
      <c r="AN473" s="5">
        <f t="shared" si="1054"/>
        <v>41</v>
      </c>
      <c r="AO473" s="5"/>
      <c r="AP473" s="5">
        <f t="shared" si="1055"/>
        <v>3.241865071855643</v>
      </c>
      <c r="AQ473" s="5">
        <f t="shared" si="1056"/>
        <v>5.6581219409283526E-2</v>
      </c>
      <c r="AR473" s="5" t="str">
        <f t="shared" si="1057"/>
        <v>POSITIF</v>
      </c>
      <c r="AS473" s="5">
        <f t="shared" si="1058"/>
        <v>3</v>
      </c>
      <c r="AT473" s="5">
        <f t="shared" si="1059"/>
        <v>14</v>
      </c>
      <c r="AU473" s="5">
        <f t="shared" si="1060"/>
        <v>30</v>
      </c>
      <c r="AV473" s="5">
        <f t="shared" si="1061"/>
        <v>0.98027352054606631</v>
      </c>
      <c r="AW473" s="23">
        <f t="shared" si="1062"/>
        <v>4.0844730022752761E-2</v>
      </c>
      <c r="AX473" s="5">
        <f t="shared" si="1063"/>
        <v>1.7109000503645139E-2</v>
      </c>
      <c r="AY473" s="5">
        <f t="shared" si="1064"/>
        <v>0.26710560843997433</v>
      </c>
      <c r="AZ473" s="23">
        <f t="shared" si="1065"/>
        <v>1.1129400351665597E-2</v>
      </c>
      <c r="BA473" s="5">
        <f t="shared" si="1066"/>
        <v>372804.42936414911</v>
      </c>
      <c r="BB473" s="5" t="s">
        <v>191</v>
      </c>
      <c r="BC473" s="5">
        <f t="shared" si="1067"/>
        <v>1.6702618293063128E-2</v>
      </c>
      <c r="BD473" s="5">
        <f t="shared" si="1068"/>
        <v>209.58175135005226</v>
      </c>
      <c r="BE473" s="5">
        <f t="shared" si="1069"/>
        <v>23.437439035383399</v>
      </c>
      <c r="BF473" s="5">
        <f t="shared" si="1070"/>
        <v>-2.0699694827645788E-3</v>
      </c>
      <c r="BG473" s="5">
        <f t="shared" si="1071"/>
        <v>23.435369065900634</v>
      </c>
      <c r="BH473" s="19">
        <f t="shared" si="1072"/>
        <v>0.14242159373504934</v>
      </c>
      <c r="BI473">
        <f t="shared" si="1073"/>
        <v>23.266597588143</v>
      </c>
      <c r="BJ473">
        <f t="shared" si="1074"/>
        <v>6.6875975881429994</v>
      </c>
      <c r="BK473">
        <f t="shared" si="1075"/>
        <v>211.89469195275083</v>
      </c>
      <c r="BL473" s="5">
        <f t="shared" si="1076"/>
        <v>3.6982600420746348</v>
      </c>
      <c r="BM473">
        <f t="shared" si="1077"/>
        <v>248.41927186939415</v>
      </c>
      <c r="BN473" s="5">
        <f t="shared" si="1078"/>
        <v>16.561284791292945</v>
      </c>
      <c r="BO473" s="5">
        <f t="shared" si="1079"/>
        <v>16</v>
      </c>
      <c r="BP473" s="5">
        <f t="shared" si="1080"/>
        <v>33</v>
      </c>
      <c r="BQ473" s="5">
        <f t="shared" si="1081"/>
        <v>40</v>
      </c>
      <c r="BR473">
        <f t="shared" si="1082"/>
        <v>-18.175007796474414</v>
      </c>
      <c r="BS473" s="5" t="str">
        <f t="shared" si="1083"/>
        <v>NEGATIF</v>
      </c>
      <c r="BT473" s="5">
        <f t="shared" si="1019"/>
        <v>-0.31721372762411798</v>
      </c>
      <c r="BU473" s="5">
        <f t="shared" si="1020"/>
        <v>18</v>
      </c>
      <c r="BV473" s="5">
        <f t="shared" si="1021"/>
        <v>-2171</v>
      </c>
      <c r="BW473" s="5">
        <f t="shared" si="1022"/>
        <v>29</v>
      </c>
      <c r="BX473" s="5" t="str">
        <f t="shared" si="1023"/>
        <v>NEGATIF</v>
      </c>
      <c r="BY473">
        <f t="shared" si="1084"/>
        <v>-50.901624210272779</v>
      </c>
      <c r="BZ473" s="5">
        <f t="shared" si="1085"/>
        <v>129.09837578972721</v>
      </c>
      <c r="CA473">
        <f t="shared" si="1086"/>
        <v>-49.695312810975956</v>
      </c>
      <c r="CB473" s="5" t="str">
        <f t="shared" si="1087"/>
        <v>NEGATIF</v>
      </c>
      <c r="CC473" s="5">
        <f t="shared" si="1088"/>
        <v>49</v>
      </c>
      <c r="CD473" s="5">
        <f t="shared" si="1089"/>
        <v>41</v>
      </c>
      <c r="CE473" s="5">
        <f t="shared" si="1090"/>
        <v>43</v>
      </c>
      <c r="CF473" s="5"/>
      <c r="CG473">
        <f t="shared" si="1091"/>
        <v>4.3357342195278568</v>
      </c>
      <c r="CH473">
        <f t="shared" si="1092"/>
        <v>0.40902435161999401</v>
      </c>
      <c r="CI473">
        <f t="shared" si="1093"/>
        <v>0.40906047940288409</v>
      </c>
    </row>
    <row r="474" spans="1:87">
      <c r="A474">
        <f t="shared" ref="A474:F474" si="1197">A180</f>
        <v>-7.0027777777777782</v>
      </c>
      <c r="B474">
        <f t="shared" si="1197"/>
        <v>111.315</v>
      </c>
      <c r="C474">
        <f t="shared" si="1197"/>
        <v>7</v>
      </c>
      <c r="D474">
        <f t="shared" si="1197"/>
        <v>2014</v>
      </c>
      <c r="E474">
        <f t="shared" si="1197"/>
        <v>3</v>
      </c>
      <c r="F474">
        <f t="shared" si="1197"/>
        <v>30</v>
      </c>
      <c r="G474">
        <f t="shared" si="1025"/>
        <v>-0.12222152900771403</v>
      </c>
      <c r="H474" s="5">
        <f>H180</f>
        <v>18</v>
      </c>
      <c r="I474" s="5">
        <f>I180</f>
        <v>0</v>
      </c>
      <c r="J474" s="5">
        <f>J180</f>
        <v>18</v>
      </c>
      <c r="K474" s="5"/>
      <c r="L474" s="5">
        <f>L180</f>
        <v>20</v>
      </c>
      <c r="M474" s="5">
        <f>M180</f>
        <v>-13</v>
      </c>
      <c r="N474" s="5">
        <f t="shared" si="1028"/>
        <v>2456746.9583333335</v>
      </c>
      <c r="O474" s="5">
        <f t="shared" si="1029"/>
        <v>7.945056621748444E-4</v>
      </c>
      <c r="P474" s="5">
        <f t="shared" si="1030"/>
        <v>2456746.9591278392</v>
      </c>
      <c r="Q474" s="5">
        <f t="shared" si="1031"/>
        <v>0.14242187892783542</v>
      </c>
      <c r="R474" s="5">
        <f t="shared" si="1032"/>
        <v>240.6870580664006</v>
      </c>
      <c r="S474" s="5">
        <f t="shared" si="1033"/>
        <v>58.510696780416765</v>
      </c>
      <c r="T474" s="5">
        <f t="shared" si="1034"/>
        <v>4.2007816301974668</v>
      </c>
      <c r="U474" s="5">
        <f t="shared" si="1035"/>
        <v>1.0212043064543181</v>
      </c>
      <c r="V474" s="5">
        <f t="shared" si="1036"/>
        <v>209.57686224675854</v>
      </c>
      <c r="W474" s="5">
        <f t="shared" si="1037"/>
        <v>3.6578062822045374</v>
      </c>
      <c r="X474" s="5">
        <f t="shared" si="1038"/>
        <v>7.7631638269713221</v>
      </c>
      <c r="Y474" s="5">
        <f t="shared" si="1039"/>
        <v>0.13549276915237293</v>
      </c>
      <c r="Z474" s="5">
        <f t="shared" si="1040"/>
        <v>84.578340617094</v>
      </c>
      <c r="AA474" s="5">
        <f t="shared" si="1041"/>
        <v>1.4761705196415429</v>
      </c>
      <c r="AB474" s="5">
        <f t="shared" si="1042"/>
        <v>19636.208223285063</v>
      </c>
      <c r="AC474" s="5">
        <f t="shared" si="1043"/>
        <v>-51.06015612992551</v>
      </c>
      <c r="AD474" s="5">
        <f t="shared" si="1044"/>
        <v>-1767.2999290468704</v>
      </c>
      <c r="AE474" s="5">
        <f t="shared" si="1045"/>
        <v>-161.80794544856221</v>
      </c>
      <c r="AF474" s="5">
        <f t="shared" si="1046"/>
        <v>-405.59759989155418</v>
      </c>
      <c r="AG474" s="5">
        <f t="shared" si="1047"/>
        <v>3228.1875359117421</v>
      </c>
      <c r="AH474" s="5">
        <f t="shared" si="1048"/>
        <v>20478.630128679892</v>
      </c>
      <c r="AI474" s="5">
        <f t="shared" si="1049"/>
        <v>5.6885083690777476</v>
      </c>
      <c r="AJ474" s="5">
        <f t="shared" si="1050"/>
        <v>246.37556643547833</v>
      </c>
      <c r="AK474" s="5">
        <f t="shared" si="1051"/>
        <v>4.3000648307651268</v>
      </c>
      <c r="AL474" s="5">
        <f t="shared" si="1052"/>
        <v>246</v>
      </c>
      <c r="AM474" s="5">
        <f t="shared" si="1053"/>
        <v>22</v>
      </c>
      <c r="AN474" s="5">
        <f t="shared" si="1054"/>
        <v>32</v>
      </c>
      <c r="AO474" s="5"/>
      <c r="AP474" s="5">
        <f t="shared" si="1055"/>
        <v>3.2439942884673125</v>
      </c>
      <c r="AQ474" s="5">
        <f t="shared" si="1056"/>
        <v>5.6618381249645321E-2</v>
      </c>
      <c r="AR474" s="5" t="str">
        <f t="shared" si="1057"/>
        <v>POSITIF</v>
      </c>
      <c r="AS474" s="5">
        <f t="shared" si="1058"/>
        <v>3</v>
      </c>
      <c r="AT474" s="5">
        <f t="shared" si="1059"/>
        <v>14</v>
      </c>
      <c r="AU474" s="5">
        <f t="shared" si="1060"/>
        <v>38</v>
      </c>
      <c r="AV474" s="5">
        <f t="shared" si="1061"/>
        <v>0.98017785026542492</v>
      </c>
      <c r="AW474" s="23">
        <f t="shared" si="1062"/>
        <v>4.0840743761059374E-2</v>
      </c>
      <c r="AX474" s="5">
        <f t="shared" si="1063"/>
        <v>1.7107330742251639E-2</v>
      </c>
      <c r="AY474" s="5">
        <f t="shared" si="1064"/>
        <v>0.26707954249000981</v>
      </c>
      <c r="AZ474" s="23">
        <f t="shared" si="1065"/>
        <v>1.1128314270417076E-2</v>
      </c>
      <c r="BA474" s="5">
        <f t="shared" si="1066"/>
        <v>372840.81339835131</v>
      </c>
      <c r="BB474" s="5" t="s">
        <v>191</v>
      </c>
      <c r="BC474" s="5">
        <f t="shared" si="1067"/>
        <v>1.6702618281085033E-2</v>
      </c>
      <c r="BD474" s="5">
        <f t="shared" si="1068"/>
        <v>209.58119974834361</v>
      </c>
      <c r="BE474" s="5">
        <f t="shared" si="1069"/>
        <v>23.437439031674703</v>
      </c>
      <c r="BF474" s="5">
        <f t="shared" si="1070"/>
        <v>-2.0699968065755695E-3</v>
      </c>
      <c r="BG474" s="5">
        <f t="shared" si="1071"/>
        <v>23.435369034868128</v>
      </c>
      <c r="BH474" s="19">
        <f t="shared" si="1072"/>
        <v>0.14242187892783542</v>
      </c>
      <c r="BI474">
        <f t="shared" si="1073"/>
        <v>23.517282051546498</v>
      </c>
      <c r="BJ474">
        <f t="shared" si="1074"/>
        <v>6.9382820515464978</v>
      </c>
      <c r="BK474">
        <f t="shared" si="1075"/>
        <v>215.65726170722502</v>
      </c>
      <c r="BL474" s="5">
        <f t="shared" si="1076"/>
        <v>3.7639292726261639</v>
      </c>
      <c r="BM474">
        <f t="shared" si="1077"/>
        <v>248.41696906597247</v>
      </c>
      <c r="BN474" s="5">
        <f t="shared" si="1078"/>
        <v>16.561131271064831</v>
      </c>
      <c r="BO474" s="5">
        <f t="shared" si="1079"/>
        <v>16</v>
      </c>
      <c r="BP474" s="5">
        <f t="shared" si="1080"/>
        <v>33</v>
      </c>
      <c r="BQ474" s="5">
        <f t="shared" si="1081"/>
        <v>40</v>
      </c>
      <c r="BR474">
        <f t="shared" si="1082"/>
        <v>-18.172483140204196</v>
      </c>
      <c r="BS474" s="5" t="str">
        <f t="shared" si="1083"/>
        <v>NEGATIF</v>
      </c>
      <c r="BT474" s="5">
        <f t="shared" si="1019"/>
        <v>-0.31716966405972152</v>
      </c>
      <c r="BU474" s="5">
        <f t="shared" si="1020"/>
        <v>18</v>
      </c>
      <c r="BV474" s="5">
        <f t="shared" si="1021"/>
        <v>-2171</v>
      </c>
      <c r="BW474" s="5">
        <f t="shared" si="1022"/>
        <v>39</v>
      </c>
      <c r="BX474" s="5" t="str">
        <f t="shared" si="1023"/>
        <v>NEGATIF</v>
      </c>
      <c r="BY474">
        <f t="shared" si="1084"/>
        <v>-53.914184834201748</v>
      </c>
      <c r="BZ474" s="5">
        <f t="shared" si="1085"/>
        <v>126.08581516579825</v>
      </c>
      <c r="CA474">
        <f t="shared" si="1086"/>
        <v>-46.736491525147279</v>
      </c>
      <c r="CB474" s="5" t="str">
        <f t="shared" si="1087"/>
        <v>NEGATIF</v>
      </c>
      <c r="CC474" s="5">
        <f t="shared" si="1088"/>
        <v>46</v>
      </c>
      <c r="CD474" s="5">
        <f t="shared" si="1089"/>
        <v>44</v>
      </c>
      <c r="CE474" s="5">
        <f t="shared" si="1090"/>
        <v>11</v>
      </c>
      <c r="CF474" s="5"/>
      <c r="CG474">
        <f t="shared" si="1091"/>
        <v>4.335694028026122</v>
      </c>
      <c r="CH474">
        <f t="shared" si="1092"/>
        <v>0.40902435107837459</v>
      </c>
      <c r="CI474">
        <f t="shared" si="1093"/>
        <v>0.40906047933815515</v>
      </c>
    </row>
    <row r="475" spans="1:87">
      <c r="A475">
        <f t="shared" ref="A475:F475" si="1198">A181</f>
        <v>-7.0027777777777782</v>
      </c>
      <c r="B475">
        <f t="shared" si="1198"/>
        <v>111.315</v>
      </c>
      <c r="C475">
        <f t="shared" si="1198"/>
        <v>7</v>
      </c>
      <c r="D475">
        <f t="shared" si="1198"/>
        <v>2014</v>
      </c>
      <c r="E475">
        <f t="shared" si="1198"/>
        <v>3</v>
      </c>
      <c r="F475">
        <f t="shared" si="1198"/>
        <v>30</v>
      </c>
      <c r="G475">
        <f t="shared" si="1025"/>
        <v>-0.12222152900771403</v>
      </c>
      <c r="H475" s="5">
        <f t="shared" ref="H475:J475" si="1199">H181</f>
        <v>18</v>
      </c>
      <c r="I475" s="5">
        <f t="shared" si="1199"/>
        <v>15</v>
      </c>
      <c r="J475" s="5">
        <f t="shared" si="1199"/>
        <v>18.25</v>
      </c>
      <c r="K475" s="5"/>
      <c r="L475" s="5">
        <f t="shared" ref="L475:M475" si="1200">L181</f>
        <v>20</v>
      </c>
      <c r="M475" s="5">
        <f t="shared" si="1200"/>
        <v>-13</v>
      </c>
      <c r="N475" s="5">
        <f t="shared" si="1028"/>
        <v>2456746.96875</v>
      </c>
      <c r="O475" s="5">
        <f t="shared" si="1029"/>
        <v>7.945056621748444E-4</v>
      </c>
      <c r="P475" s="5">
        <f t="shared" si="1030"/>
        <v>2456746.9695445057</v>
      </c>
      <c r="Q475" s="5">
        <f t="shared" si="1031"/>
        <v>0.1424221641206215</v>
      </c>
      <c r="R475" s="5">
        <f t="shared" si="1032"/>
        <v>240.6870580664006</v>
      </c>
      <c r="S475" s="5">
        <f t="shared" si="1033"/>
        <v>58.646790449667606</v>
      </c>
      <c r="T475" s="5">
        <f t="shared" si="1034"/>
        <v>4.2007816301974668</v>
      </c>
      <c r="U475" s="5">
        <f t="shared" si="1035"/>
        <v>1.0235795890738655</v>
      </c>
      <c r="V475" s="5">
        <f t="shared" si="1036"/>
        <v>209.57631064341285</v>
      </c>
      <c r="W475" s="5">
        <f t="shared" si="1037"/>
        <v>3.6577966549099901</v>
      </c>
      <c r="X475" s="5">
        <f t="shared" si="1038"/>
        <v>7.7734309865836622</v>
      </c>
      <c r="Y475" s="5">
        <f t="shared" si="1039"/>
        <v>0.13567196489243608</v>
      </c>
      <c r="Z475" s="5">
        <f t="shared" si="1040"/>
        <v>84.588607286459592</v>
      </c>
      <c r="AA475" s="5">
        <f t="shared" si="1041"/>
        <v>1.4763497068251861</v>
      </c>
      <c r="AB475" s="5">
        <f t="shared" si="1042"/>
        <v>19664.243265303194</v>
      </c>
      <c r="AC475" s="5">
        <f t="shared" si="1043"/>
        <v>-52.228884519586202</v>
      </c>
      <c r="AD475" s="5">
        <f t="shared" si="1044"/>
        <v>-1799.3507705708882</v>
      </c>
      <c r="AE475" s="5">
        <f t="shared" si="1045"/>
        <v>-155.14563840726481</v>
      </c>
      <c r="AF475" s="5">
        <f t="shared" si="1046"/>
        <v>-406.66332452932454</v>
      </c>
      <c r="AG475" s="5">
        <f t="shared" si="1047"/>
        <v>3219.2632382120937</v>
      </c>
      <c r="AH475" s="5">
        <f t="shared" si="1048"/>
        <v>20470.117885488224</v>
      </c>
      <c r="AI475" s="5">
        <f t="shared" si="1049"/>
        <v>5.6861438570800624</v>
      </c>
      <c r="AJ475" s="5">
        <f t="shared" si="1050"/>
        <v>246.37320192348065</v>
      </c>
      <c r="AK475" s="5">
        <f t="shared" si="1051"/>
        <v>4.3000235622455643</v>
      </c>
      <c r="AL475" s="5">
        <f t="shared" si="1052"/>
        <v>246</v>
      </c>
      <c r="AM475" s="5">
        <f t="shared" si="1053"/>
        <v>22</v>
      </c>
      <c r="AN475" s="5">
        <f t="shared" si="1054"/>
        <v>23</v>
      </c>
      <c r="AO475" s="5"/>
      <c r="AP475" s="5">
        <f t="shared" si="1055"/>
        <v>3.2452645697598457</v>
      </c>
      <c r="AQ475" s="5">
        <f t="shared" si="1056"/>
        <v>5.664055184062651E-2</v>
      </c>
      <c r="AR475" s="5" t="str">
        <f t="shared" si="1057"/>
        <v>POSITIF</v>
      </c>
      <c r="AS475" s="5">
        <f t="shared" si="1058"/>
        <v>3</v>
      </c>
      <c r="AT475" s="5">
        <f t="shared" si="1059"/>
        <v>14</v>
      </c>
      <c r="AU475" s="5">
        <f t="shared" si="1060"/>
        <v>42</v>
      </c>
      <c r="AV475" s="5">
        <f t="shared" si="1061"/>
        <v>0.98008201109181015</v>
      </c>
      <c r="AW475" s="23">
        <f t="shared" si="1062"/>
        <v>4.0836750462158754E-2</v>
      </c>
      <c r="AX475" s="5">
        <f t="shared" si="1063"/>
        <v>1.7105658033119673E-2</v>
      </c>
      <c r="AY475" s="5">
        <f t="shared" si="1064"/>
        <v>0.26705343052343622</v>
      </c>
      <c r="AZ475" s="23">
        <f t="shared" si="1065"/>
        <v>1.1127226271809842E-2</v>
      </c>
      <c r="BA475" s="5">
        <f t="shared" si="1066"/>
        <v>372877.26878604904</v>
      </c>
      <c r="BB475" s="5" t="s">
        <v>191</v>
      </c>
      <c r="BC475" s="5">
        <f t="shared" si="1067"/>
        <v>1.6702618269106934E-2</v>
      </c>
      <c r="BD475" s="5">
        <f t="shared" si="1068"/>
        <v>209.58064814663496</v>
      </c>
      <c r="BE475" s="5">
        <f t="shared" si="1069"/>
        <v>23.437439027966008</v>
      </c>
      <c r="BF475" s="5">
        <f t="shared" si="1070"/>
        <v>-2.0700241497754552E-3</v>
      </c>
      <c r="BG475" s="5">
        <f t="shared" si="1071"/>
        <v>23.435369003816231</v>
      </c>
      <c r="BH475" s="19">
        <f t="shared" si="1072"/>
        <v>0.1424221641206215</v>
      </c>
      <c r="BI475">
        <f t="shared" si="1073"/>
        <v>23.76796651498104</v>
      </c>
      <c r="BJ475">
        <f t="shared" si="1074"/>
        <v>7.1889665149810398</v>
      </c>
      <c r="BK475">
        <f t="shared" si="1075"/>
        <v>219.41967133224534</v>
      </c>
      <c r="BL475" s="5">
        <f t="shared" si="1076"/>
        <v>3.8295957083914942</v>
      </c>
      <c r="BM475">
        <f t="shared" si="1077"/>
        <v>248.41482639247027</v>
      </c>
      <c r="BN475" s="5">
        <f t="shared" si="1078"/>
        <v>16.560988426164684</v>
      </c>
      <c r="BO475" s="5">
        <f t="shared" si="1079"/>
        <v>16</v>
      </c>
      <c r="BP475" s="5">
        <f t="shared" si="1080"/>
        <v>33</v>
      </c>
      <c r="BQ475" s="5">
        <f t="shared" si="1081"/>
        <v>39</v>
      </c>
      <c r="BR475">
        <f t="shared" si="1082"/>
        <v>-18.170834811618775</v>
      </c>
      <c r="BS475" s="5" t="str">
        <f t="shared" si="1083"/>
        <v>NEGATIF</v>
      </c>
      <c r="BT475" s="5">
        <f t="shared" si="1019"/>
        <v>-0.31714089529875122</v>
      </c>
      <c r="BU475" s="5">
        <f t="shared" si="1020"/>
        <v>18</v>
      </c>
      <c r="BV475" s="5">
        <f t="shared" si="1021"/>
        <v>-2171</v>
      </c>
      <c r="BW475" s="5">
        <f t="shared" si="1022"/>
        <v>44</v>
      </c>
      <c r="BX475" s="5" t="str">
        <f t="shared" si="1023"/>
        <v>NEGATIF</v>
      </c>
      <c r="BY475">
        <f t="shared" si="1084"/>
        <v>-56.521370431672715</v>
      </c>
      <c r="BZ475" s="5">
        <f t="shared" si="1085"/>
        <v>123.47862956832728</v>
      </c>
      <c r="CA475">
        <f t="shared" si="1086"/>
        <v>-43.669340383188967</v>
      </c>
      <c r="CB475" s="5" t="str">
        <f t="shared" si="1087"/>
        <v>NEGATIF</v>
      </c>
      <c r="CC475" s="5">
        <f t="shared" si="1088"/>
        <v>43</v>
      </c>
      <c r="CD475" s="5">
        <f t="shared" si="1089"/>
        <v>40</v>
      </c>
      <c r="CE475" s="5">
        <f t="shared" si="1090"/>
        <v>9</v>
      </c>
      <c r="CF475" s="5"/>
      <c r="CG475">
        <f t="shared" si="1091"/>
        <v>4.3356566313187139</v>
      </c>
      <c r="CH475">
        <f t="shared" si="1092"/>
        <v>0.40902435053641678</v>
      </c>
      <c r="CI475">
        <f t="shared" si="1093"/>
        <v>0.4090604792734262</v>
      </c>
    </row>
    <row r="476" spans="1:87">
      <c r="A476">
        <f t="shared" ref="A476:F476" si="1201">A182</f>
        <v>-7.0027777777777782</v>
      </c>
      <c r="B476">
        <f t="shared" si="1201"/>
        <v>111.315</v>
      </c>
      <c r="C476">
        <f t="shared" si="1201"/>
        <v>7</v>
      </c>
      <c r="D476">
        <f t="shared" si="1201"/>
        <v>2014</v>
      </c>
      <c r="E476">
        <f t="shared" si="1201"/>
        <v>3</v>
      </c>
      <c r="F476">
        <f t="shared" si="1201"/>
        <v>30</v>
      </c>
      <c r="G476">
        <f t="shared" si="1025"/>
        <v>-0.12222152900771403</v>
      </c>
      <c r="H476" s="5">
        <f t="shared" ref="H476:J476" si="1202">H182</f>
        <v>18</v>
      </c>
      <c r="I476" s="5">
        <f t="shared" si="1202"/>
        <v>30</v>
      </c>
      <c r="J476" s="5">
        <f t="shared" si="1202"/>
        <v>18.5</v>
      </c>
      <c r="K476" s="5"/>
      <c r="L476" s="5">
        <f t="shared" ref="L476:M476" si="1203">L182</f>
        <v>20</v>
      </c>
      <c r="M476" s="5">
        <f t="shared" si="1203"/>
        <v>-13</v>
      </c>
      <c r="N476" s="5">
        <f t="shared" si="1028"/>
        <v>2456746.979166667</v>
      </c>
      <c r="O476" s="5">
        <f t="shared" si="1029"/>
        <v>7.945056621748444E-4</v>
      </c>
      <c r="P476" s="5">
        <f t="shared" si="1030"/>
        <v>2456746.9799611727</v>
      </c>
      <c r="Q476" s="5">
        <f t="shared" si="1031"/>
        <v>0.14242244931342032</v>
      </c>
      <c r="R476" s="5">
        <f t="shared" si="1032"/>
        <v>240.6870580664006</v>
      </c>
      <c r="S476" s="5">
        <f t="shared" si="1033"/>
        <v>58.782884125015698</v>
      </c>
      <c r="T476" s="5">
        <f t="shared" si="1034"/>
        <v>4.2007816301974668</v>
      </c>
      <c r="U476" s="5">
        <f t="shared" si="1035"/>
        <v>1.0259548717998299</v>
      </c>
      <c r="V476" s="5">
        <f t="shared" si="1036"/>
        <v>209.57575904004256</v>
      </c>
      <c r="W476" s="5">
        <f t="shared" si="1037"/>
        <v>3.6577870276150133</v>
      </c>
      <c r="X476" s="5">
        <f t="shared" si="1038"/>
        <v>7.7836981466543875</v>
      </c>
      <c r="Y476" s="5">
        <f t="shared" si="1039"/>
        <v>0.13585116064049951</v>
      </c>
      <c r="Z476" s="5">
        <f t="shared" si="1040"/>
        <v>84.598873956284478</v>
      </c>
      <c r="AA476" s="5">
        <f t="shared" si="1041"/>
        <v>1.4765288940168455</v>
      </c>
      <c r="AB476" s="5">
        <f t="shared" si="1042"/>
        <v>19692.169226728132</v>
      </c>
      <c r="AC476" s="5">
        <f t="shared" si="1043"/>
        <v>-53.392107324199245</v>
      </c>
      <c r="AD476" s="5">
        <f t="shared" si="1044"/>
        <v>-1830.6429290083126</v>
      </c>
      <c r="AE476" s="5">
        <f t="shared" si="1045"/>
        <v>-148.46697816205005</v>
      </c>
      <c r="AF476" s="5">
        <f t="shared" si="1046"/>
        <v>-407.72794906553588</v>
      </c>
      <c r="AG476" s="5">
        <f t="shared" si="1047"/>
        <v>3210.3153797017776</v>
      </c>
      <c r="AH476" s="5">
        <f t="shared" si="1048"/>
        <v>20462.254642869812</v>
      </c>
      <c r="AI476" s="5">
        <f t="shared" si="1049"/>
        <v>5.6839596230193923</v>
      </c>
      <c r="AJ476" s="5">
        <f t="shared" si="1050"/>
        <v>246.37101768942</v>
      </c>
      <c r="AK476" s="5">
        <f t="shared" si="1051"/>
        <v>4.2999854401695714</v>
      </c>
      <c r="AL476" s="5">
        <f t="shared" si="1052"/>
        <v>246</v>
      </c>
      <c r="AM476" s="5">
        <f t="shared" si="1053"/>
        <v>22</v>
      </c>
      <c r="AN476" s="5">
        <f t="shared" si="1054"/>
        <v>15</v>
      </c>
      <c r="AO476" s="5"/>
      <c r="AP476" s="5">
        <f t="shared" si="1055"/>
        <v>3.2282385986166173</v>
      </c>
      <c r="AQ476" s="5">
        <f t="shared" si="1056"/>
        <v>5.6343392585827635E-2</v>
      </c>
      <c r="AR476" s="5" t="str">
        <f t="shared" si="1057"/>
        <v>POSITIF</v>
      </c>
      <c r="AS476" s="5">
        <f t="shared" si="1058"/>
        <v>3</v>
      </c>
      <c r="AT476" s="5">
        <f t="shared" si="1059"/>
        <v>13</v>
      </c>
      <c r="AU476" s="5">
        <f t="shared" si="1060"/>
        <v>41</v>
      </c>
      <c r="AV476" s="5">
        <f t="shared" si="1061"/>
        <v>0.97998600373971267</v>
      </c>
      <c r="AW476" s="23">
        <f t="shared" si="1062"/>
        <v>4.0832750155821364E-2</v>
      </c>
      <c r="AX476" s="5">
        <f t="shared" si="1063"/>
        <v>1.7103982388719449E-2</v>
      </c>
      <c r="AY476" s="5">
        <f t="shared" si="1064"/>
        <v>0.26702727273491705</v>
      </c>
      <c r="AZ476" s="23">
        <f t="shared" si="1065"/>
        <v>1.1126136363954877E-2</v>
      </c>
      <c r="BA476" s="5">
        <f t="shared" si="1066"/>
        <v>372913.7952951683</v>
      </c>
      <c r="BB476" s="5" t="s">
        <v>191</v>
      </c>
      <c r="BC476" s="5">
        <f t="shared" si="1067"/>
        <v>1.6702618257128838E-2</v>
      </c>
      <c r="BD476" s="5">
        <f t="shared" si="1068"/>
        <v>209.58009654490164</v>
      </c>
      <c r="BE476" s="5">
        <f t="shared" si="1069"/>
        <v>23.437439024257312</v>
      </c>
      <c r="BF476" s="5">
        <f t="shared" si="1070"/>
        <v>-2.0700515123635026E-3</v>
      </c>
      <c r="BG476" s="5">
        <f t="shared" si="1071"/>
        <v>23.43536897274495</v>
      </c>
      <c r="BH476" s="19">
        <f t="shared" si="1072"/>
        <v>0.14242244931342032</v>
      </c>
      <c r="BI476">
        <f t="shared" si="1073"/>
        <v>1.8650989591454465E-2</v>
      </c>
      <c r="BJ476">
        <f t="shared" si="1074"/>
        <v>7.4396509895914544</v>
      </c>
      <c r="BK476">
        <f t="shared" si="1075"/>
        <v>223.18191775636984</v>
      </c>
      <c r="BL476" s="5">
        <f t="shared" si="1076"/>
        <v>3.8952592957638497</v>
      </c>
      <c r="BM476">
        <f t="shared" si="1077"/>
        <v>248.41284708750197</v>
      </c>
      <c r="BN476" s="5">
        <f t="shared" si="1078"/>
        <v>16.560856472500131</v>
      </c>
      <c r="BO476" s="5">
        <f t="shared" si="1079"/>
        <v>16</v>
      </c>
      <c r="BP476" s="5">
        <f t="shared" si="1080"/>
        <v>33</v>
      </c>
      <c r="BQ476" s="5">
        <f t="shared" si="1081"/>
        <v>39</v>
      </c>
      <c r="BR476">
        <f t="shared" si="1082"/>
        <v>-18.187253534952315</v>
      </c>
      <c r="BS476" s="5" t="str">
        <f t="shared" si="1083"/>
        <v>NEGATIF</v>
      </c>
      <c r="BT476" s="5">
        <f t="shared" si="1019"/>
        <v>-0.31742745607989553</v>
      </c>
      <c r="BU476" s="5">
        <f t="shared" si="1020"/>
        <v>18</v>
      </c>
      <c r="BV476" s="5">
        <f t="shared" si="1021"/>
        <v>-2172</v>
      </c>
      <c r="BW476" s="5">
        <f t="shared" si="1022"/>
        <v>45</v>
      </c>
      <c r="BX476" s="5" t="str">
        <f t="shared" si="1023"/>
        <v>NEGATIF</v>
      </c>
      <c r="BY476">
        <f t="shared" si="1084"/>
        <v>-58.766369074732467</v>
      </c>
      <c r="BZ476" s="5">
        <f t="shared" si="1085"/>
        <v>121.23363092526753</v>
      </c>
      <c r="CA476">
        <f t="shared" si="1086"/>
        <v>-40.506519292701469</v>
      </c>
      <c r="CB476" s="5" t="str">
        <f t="shared" si="1087"/>
        <v>NEGATIF</v>
      </c>
      <c r="CC476" s="5">
        <f t="shared" si="1088"/>
        <v>40</v>
      </c>
      <c r="CD476" s="5">
        <f t="shared" si="1089"/>
        <v>30</v>
      </c>
      <c r="CE476" s="5">
        <f t="shared" si="1090"/>
        <v>23</v>
      </c>
      <c r="CF476" s="5"/>
      <c r="CG476">
        <f t="shared" si="1091"/>
        <v>4.3356220859301162</v>
      </c>
      <c r="CH476">
        <f t="shared" si="1092"/>
        <v>0.40902434999412063</v>
      </c>
      <c r="CI476">
        <f t="shared" si="1093"/>
        <v>0.40906047920869726</v>
      </c>
    </row>
    <row r="477" spans="1:87">
      <c r="A477">
        <f t="shared" ref="A477:F477" si="1204">A183</f>
        <v>-7.0027777777777782</v>
      </c>
      <c r="B477">
        <f t="shared" si="1204"/>
        <v>111.315</v>
      </c>
      <c r="C477">
        <f t="shared" si="1204"/>
        <v>7</v>
      </c>
      <c r="D477">
        <f t="shared" si="1204"/>
        <v>2014</v>
      </c>
      <c r="E477">
        <f t="shared" si="1204"/>
        <v>3</v>
      </c>
      <c r="F477">
        <f t="shared" si="1204"/>
        <v>30</v>
      </c>
      <c r="G477">
        <f t="shared" si="1025"/>
        <v>-0.12222152900771403</v>
      </c>
      <c r="H477">
        <f t="shared" ref="H477:J477" si="1205">H183</f>
        <v>18</v>
      </c>
      <c r="I477">
        <f t="shared" si="1205"/>
        <v>45</v>
      </c>
      <c r="J477">
        <f t="shared" si="1205"/>
        <v>18.75</v>
      </c>
      <c r="L477">
        <f t="shared" ref="L477:M477" si="1206">L183</f>
        <v>20</v>
      </c>
      <c r="M477">
        <f t="shared" si="1206"/>
        <v>-13</v>
      </c>
      <c r="N477">
        <f t="shared" si="1028"/>
        <v>2456746.9895833335</v>
      </c>
      <c r="O477">
        <f t="shared" si="1029"/>
        <v>7.945056621748444E-4</v>
      </c>
      <c r="P477">
        <f t="shared" si="1030"/>
        <v>2456746.9903778392</v>
      </c>
      <c r="Q477">
        <f t="shared" si="1031"/>
        <v>0.14242273450620641</v>
      </c>
      <c r="R477">
        <f t="shared" si="1032"/>
        <v>240.6870580664006</v>
      </c>
      <c r="S477">
        <f t="shared" si="1033"/>
        <v>58.918977794281091</v>
      </c>
      <c r="T477">
        <f t="shared" si="1034"/>
        <v>4.2007816301974668</v>
      </c>
      <c r="U477">
        <f t="shared" si="1035"/>
        <v>1.0283301544196313</v>
      </c>
      <c r="V477">
        <f t="shared" si="1036"/>
        <v>209.57520743669693</v>
      </c>
      <c r="W477">
        <f t="shared" si="1037"/>
        <v>3.6577774003204668</v>
      </c>
      <c r="X477">
        <f t="shared" si="1038"/>
        <v>7.7939653062658181</v>
      </c>
      <c r="Y477">
        <f t="shared" si="1039"/>
        <v>0.13603035638054675</v>
      </c>
      <c r="Z477">
        <f t="shared" si="1040"/>
        <v>84.60914062565007</v>
      </c>
      <c r="AA477">
        <f t="shared" si="1041"/>
        <v>1.4767080812004887</v>
      </c>
      <c r="AB477">
        <f t="shared" si="1042"/>
        <v>19719.985947503275</v>
      </c>
      <c r="AC477">
        <f t="shared" si="1043"/>
        <v>-54.54970182024676</v>
      </c>
      <c r="AD477">
        <f t="shared" si="1044"/>
        <v>-1861.1632074288086</v>
      </c>
      <c r="AE477">
        <f t="shared" si="1045"/>
        <v>-141.7726692651319</v>
      </c>
      <c r="AF477">
        <f t="shared" si="1046"/>
        <v>-408.79144571324372</v>
      </c>
      <c r="AG477">
        <f t="shared" si="1047"/>
        <v>3201.3440276538931</v>
      </c>
      <c r="AH477">
        <f t="shared" si="1048"/>
        <v>20455.052950929738</v>
      </c>
      <c r="AI477">
        <f t="shared" si="1049"/>
        <v>5.681959153036038</v>
      </c>
      <c r="AJ477">
        <f t="shared" si="1050"/>
        <v>246.36901721943664</v>
      </c>
      <c r="AK477">
        <f t="shared" si="1051"/>
        <v>4.2999505253817745</v>
      </c>
      <c r="AL477">
        <f t="shared" si="1052"/>
        <v>246</v>
      </c>
      <c r="AM477">
        <f t="shared" si="1053"/>
        <v>22</v>
      </c>
      <c r="AN477">
        <f t="shared" si="1054"/>
        <v>8</v>
      </c>
      <c r="AP477">
        <f t="shared" si="1055"/>
        <v>3.229418168512971</v>
      </c>
      <c r="AQ477">
        <f t="shared" si="1056"/>
        <v>5.6363979964276417E-2</v>
      </c>
      <c r="AR477" t="str">
        <f t="shared" si="1057"/>
        <v>POSITIF</v>
      </c>
      <c r="AS477">
        <f t="shared" si="1058"/>
        <v>3</v>
      </c>
      <c r="AT477">
        <f t="shared" si="1059"/>
        <v>13</v>
      </c>
      <c r="AU477">
        <f t="shared" si="1060"/>
        <v>45</v>
      </c>
      <c r="AV477">
        <f t="shared" si="1061"/>
        <v>0.97988982893709009</v>
      </c>
      <c r="AW477" s="4">
        <f t="shared" si="1062"/>
        <v>4.0828742872378754E-2</v>
      </c>
      <c r="AX477">
        <f t="shared" si="1063"/>
        <v>1.7102303821756228E-2</v>
      </c>
      <c r="AY477">
        <f t="shared" si="1064"/>
        <v>0.26700106932278522</v>
      </c>
      <c r="AZ477" s="4">
        <f t="shared" si="1065"/>
        <v>1.1125044555116051E-2</v>
      </c>
      <c r="BA477">
        <f t="shared" si="1066"/>
        <v>372950.39268838632</v>
      </c>
      <c r="BB477" t="s">
        <v>191</v>
      </c>
      <c r="BC477">
        <f t="shared" si="1067"/>
        <v>1.6702618245150739E-2</v>
      </c>
      <c r="BD477">
        <f t="shared" si="1068"/>
        <v>209.57954494319299</v>
      </c>
      <c r="BE477">
        <f t="shared" si="1069"/>
        <v>23.437439020548616</v>
      </c>
      <c r="BF477">
        <f t="shared" si="1070"/>
        <v>-2.0700788943353102E-3</v>
      </c>
      <c r="BG477">
        <f t="shared" si="1071"/>
        <v>23.435368941654282</v>
      </c>
      <c r="BH477" s="19">
        <f t="shared" si="1072"/>
        <v>0.14242273450620641</v>
      </c>
      <c r="BI477">
        <f t="shared" si="1073"/>
        <v>0.26933545301047462</v>
      </c>
      <c r="BJ477">
        <f t="shared" si="1074"/>
        <v>7.6903354530104746</v>
      </c>
      <c r="BK477">
        <f t="shared" si="1075"/>
        <v>226.94399748606932</v>
      </c>
      <c r="BL477">
        <f t="shared" si="1076"/>
        <v>3.9609199737696437</v>
      </c>
      <c r="BM477">
        <f t="shared" si="1077"/>
        <v>248.41103430908782</v>
      </c>
      <c r="BN477">
        <f t="shared" si="1078"/>
        <v>16.560735620605854</v>
      </c>
      <c r="BO477">
        <f t="shared" si="1079"/>
        <v>16</v>
      </c>
      <c r="BP477">
        <f t="shared" si="1080"/>
        <v>33</v>
      </c>
      <c r="BQ477">
        <f t="shared" si="1081"/>
        <v>38</v>
      </c>
      <c r="BR477">
        <f t="shared" si="1082"/>
        <v>-18.185755520463228</v>
      </c>
      <c r="BS477" t="str">
        <f t="shared" si="1083"/>
        <v>NEGATIF</v>
      </c>
      <c r="BT477">
        <f t="shared" si="1019"/>
        <v>-0.31740131079481837</v>
      </c>
      <c r="BU477">
        <f t="shared" si="1020"/>
        <v>18</v>
      </c>
      <c r="BV477">
        <f t="shared" si="1021"/>
        <v>-2172</v>
      </c>
      <c r="BW477">
        <f t="shared" si="1022"/>
        <v>51</v>
      </c>
      <c r="BX477" t="str">
        <f t="shared" si="1023"/>
        <v>NEGATIF</v>
      </c>
      <c r="BY477">
        <f t="shared" si="1084"/>
        <v>-60.744771277210845</v>
      </c>
      <c r="BZ477">
        <f t="shared" si="1085"/>
        <v>119.25522872278916</v>
      </c>
      <c r="CA477">
        <f t="shared" si="1086"/>
        <v>-37.280841737137379</v>
      </c>
      <c r="CB477" t="str">
        <f t="shared" si="1087"/>
        <v>NEGATIF</v>
      </c>
      <c r="CC477">
        <f t="shared" si="1088"/>
        <v>37</v>
      </c>
      <c r="CD477">
        <f t="shared" si="1089"/>
        <v>16</v>
      </c>
      <c r="CE477">
        <f t="shared" si="1090"/>
        <v>51</v>
      </c>
      <c r="CG477">
        <f t="shared" si="1091"/>
        <v>4.3355904469781796</v>
      </c>
      <c r="CH477">
        <f t="shared" si="1092"/>
        <v>0.40902434945148608</v>
      </c>
      <c r="CI477">
        <f t="shared" si="1093"/>
        <v>0.40906047914396826</v>
      </c>
    </row>
    <row r="478" spans="1:87">
      <c r="A478">
        <f t="shared" ref="A478:F478" si="1207">A184</f>
        <v>-7.0027777777777782</v>
      </c>
      <c r="B478">
        <f t="shared" si="1207"/>
        <v>111.315</v>
      </c>
      <c r="C478">
        <f t="shared" si="1207"/>
        <v>7</v>
      </c>
      <c r="D478">
        <f t="shared" si="1207"/>
        <v>2014</v>
      </c>
      <c r="E478">
        <f t="shared" si="1207"/>
        <v>3</v>
      </c>
      <c r="F478">
        <f t="shared" si="1207"/>
        <v>30</v>
      </c>
      <c r="G478">
        <f t="shared" si="1025"/>
        <v>-0.12222152900771403</v>
      </c>
      <c r="H478">
        <f t="shared" ref="H478:J478" si="1208">H184</f>
        <v>19</v>
      </c>
      <c r="I478">
        <f t="shared" si="1208"/>
        <v>0</v>
      </c>
      <c r="J478">
        <f t="shared" si="1208"/>
        <v>19</v>
      </c>
      <c r="L478">
        <f t="shared" ref="L478:M478" si="1209">L184</f>
        <v>20</v>
      </c>
      <c r="M478">
        <f t="shared" si="1209"/>
        <v>-13</v>
      </c>
      <c r="N478">
        <f t="shared" si="1028"/>
        <v>2456747</v>
      </c>
      <c r="O478">
        <f t="shared" si="1029"/>
        <v>7.945056621748444E-4</v>
      </c>
      <c r="P478">
        <f t="shared" si="1030"/>
        <v>2456747.0007945057</v>
      </c>
      <c r="Q478">
        <f t="shared" si="1031"/>
        <v>0.14242301969899249</v>
      </c>
      <c r="R478">
        <f t="shared" si="1032"/>
        <v>240.6870580664006</v>
      </c>
      <c r="S478">
        <f t="shared" si="1033"/>
        <v>59.055071463531931</v>
      </c>
      <c r="T478">
        <f t="shared" si="1034"/>
        <v>4.2007816301974668</v>
      </c>
      <c r="U478">
        <f t="shared" si="1035"/>
        <v>1.0307054370391786</v>
      </c>
      <c r="V478">
        <f t="shared" si="1036"/>
        <v>209.57465583335124</v>
      </c>
      <c r="W478">
        <f t="shared" si="1037"/>
        <v>3.6577677730259199</v>
      </c>
      <c r="X478">
        <f t="shared" si="1038"/>
        <v>7.8042324658781581</v>
      </c>
      <c r="Y478">
        <f t="shared" si="1039"/>
        <v>0.13620955212060987</v>
      </c>
      <c r="Z478">
        <f t="shared" si="1040"/>
        <v>84.619407295015662</v>
      </c>
      <c r="AA478">
        <f t="shared" si="1041"/>
        <v>1.4768872683841321</v>
      </c>
      <c r="AB478">
        <f t="shared" si="1042"/>
        <v>19747.693271935303</v>
      </c>
      <c r="AC478">
        <f t="shared" si="1043"/>
        <v>-55.701546033740584</v>
      </c>
      <c r="AD478">
        <f t="shared" si="1044"/>
        <v>-1890.8987385763951</v>
      </c>
      <c r="AE478">
        <f t="shared" si="1045"/>
        <v>-135.06341702217438</v>
      </c>
      <c r="AF478">
        <f t="shared" si="1046"/>
        <v>-409.8537868577223</v>
      </c>
      <c r="AG478">
        <f t="shared" si="1047"/>
        <v>3192.3492483170489</v>
      </c>
      <c r="AH478">
        <f t="shared" si="1048"/>
        <v>20448.525031762321</v>
      </c>
      <c r="AI478">
        <f t="shared" si="1049"/>
        <v>5.6801458421562003</v>
      </c>
      <c r="AJ478">
        <f t="shared" si="1050"/>
        <v>246.3672039085568</v>
      </c>
      <c r="AK478">
        <f t="shared" si="1051"/>
        <v>4.2999188771365588</v>
      </c>
      <c r="AL478">
        <f t="shared" si="1052"/>
        <v>246</v>
      </c>
      <c r="AM478">
        <f t="shared" si="1053"/>
        <v>22</v>
      </c>
      <c r="AN478">
        <f t="shared" si="1054"/>
        <v>1</v>
      </c>
      <c r="AP478">
        <f t="shared" si="1055"/>
        <v>3.237174748406126</v>
      </c>
      <c r="AQ478">
        <f t="shared" si="1056"/>
        <v>5.649935782210596E-2</v>
      </c>
      <c r="AR478" t="str">
        <f t="shared" si="1057"/>
        <v>POSITIF</v>
      </c>
      <c r="AS478">
        <f t="shared" si="1058"/>
        <v>3</v>
      </c>
      <c r="AT478">
        <f t="shared" si="1059"/>
        <v>14</v>
      </c>
      <c r="AU478">
        <f t="shared" si="1060"/>
        <v>13</v>
      </c>
      <c r="AV478">
        <f t="shared" si="1061"/>
        <v>0.97979348739957972</v>
      </c>
      <c r="AW478" s="4">
        <f t="shared" si="1062"/>
        <v>4.0824728641649155E-2</v>
      </c>
      <c r="AX478">
        <f t="shared" si="1063"/>
        <v>1.7100622344720241E-2</v>
      </c>
      <c r="AY478">
        <f t="shared" si="1064"/>
        <v>0.26697482048201704</v>
      </c>
      <c r="AZ478" s="4">
        <f t="shared" si="1065"/>
        <v>1.1123950853417377E-2</v>
      </c>
      <c r="BA478">
        <f t="shared" si="1066"/>
        <v>372987.06073294056</v>
      </c>
      <c r="BB478" t="s">
        <v>191</v>
      </c>
      <c r="BC478">
        <f t="shared" si="1067"/>
        <v>1.6702618233172643E-2</v>
      </c>
      <c r="BD478">
        <f t="shared" si="1068"/>
        <v>209.57899334148433</v>
      </c>
      <c r="BE478">
        <f t="shared" si="1069"/>
        <v>23.437439016839921</v>
      </c>
      <c r="BF478">
        <f t="shared" si="1070"/>
        <v>-2.0701062956901451E-3</v>
      </c>
      <c r="BG478">
        <f t="shared" si="1071"/>
        <v>23.435368910544231</v>
      </c>
      <c r="BH478" s="19">
        <f t="shared" si="1072"/>
        <v>0.14242301969899249</v>
      </c>
      <c r="BI478">
        <f t="shared" si="1073"/>
        <v>0.52001991641397283</v>
      </c>
      <c r="BJ478">
        <f t="shared" si="1074"/>
        <v>7.941019916413973</v>
      </c>
      <c r="BK478">
        <f t="shared" si="1075"/>
        <v>230.70590761346375</v>
      </c>
      <c r="BL478">
        <f t="shared" si="1076"/>
        <v>4.0265776916567955</v>
      </c>
      <c r="BM478">
        <f t="shared" si="1077"/>
        <v>248.40939113274584</v>
      </c>
      <c r="BN478">
        <f t="shared" si="1078"/>
        <v>16.560626075516389</v>
      </c>
      <c r="BO478">
        <f t="shared" si="1079"/>
        <v>16</v>
      </c>
      <c r="BP478">
        <f t="shared" si="1080"/>
        <v>33</v>
      </c>
      <c r="BQ478">
        <f t="shared" si="1081"/>
        <v>38</v>
      </c>
      <c r="BR478">
        <f t="shared" si="1082"/>
        <v>-18.17780510044679</v>
      </c>
      <c r="BS478" t="str">
        <f t="shared" si="1083"/>
        <v>NEGATIF</v>
      </c>
      <c r="BT478">
        <f t="shared" si="1019"/>
        <v>-0.31726254978861507</v>
      </c>
      <c r="BU478">
        <f t="shared" si="1020"/>
        <v>18</v>
      </c>
      <c r="BV478">
        <f t="shared" si="1021"/>
        <v>-2171</v>
      </c>
      <c r="BW478">
        <f t="shared" si="1022"/>
        <v>19</v>
      </c>
      <c r="BX478" t="str">
        <f t="shared" si="1023"/>
        <v>NEGATIF</v>
      </c>
      <c r="BY478">
        <f t="shared" si="1084"/>
        <v>-62.485708191945577</v>
      </c>
      <c r="BZ478">
        <f t="shared" si="1085"/>
        <v>117.51429180805442</v>
      </c>
      <c r="CA478">
        <f t="shared" si="1086"/>
        <v>-33.998568729682617</v>
      </c>
      <c r="CB478" t="str">
        <f t="shared" si="1087"/>
        <v>NEGATIF</v>
      </c>
      <c r="CC478">
        <f t="shared" si="1088"/>
        <v>33</v>
      </c>
      <c r="CD478">
        <f t="shared" si="1089"/>
        <v>59</v>
      </c>
      <c r="CE478">
        <f t="shared" si="1090"/>
        <v>54</v>
      </c>
      <c r="CG478">
        <f t="shared" si="1091"/>
        <v>4.3355617681408214</v>
      </c>
      <c r="CH478">
        <f t="shared" si="1092"/>
        <v>0.4090243489085133</v>
      </c>
      <c r="CI478">
        <f t="shared" si="1093"/>
        <v>0.40906047907923931</v>
      </c>
    </row>
    <row r="479" spans="1:87">
      <c r="A479">
        <f t="shared" ref="A479:F479" si="1210">A185</f>
        <v>-7.0027777777777782</v>
      </c>
      <c r="B479">
        <f t="shared" si="1210"/>
        <v>111.315</v>
      </c>
      <c r="C479">
        <f t="shared" si="1210"/>
        <v>7</v>
      </c>
      <c r="D479">
        <f t="shared" si="1210"/>
        <v>2014</v>
      </c>
      <c r="E479">
        <f t="shared" si="1210"/>
        <v>3</v>
      </c>
      <c r="F479">
        <f t="shared" si="1210"/>
        <v>30</v>
      </c>
      <c r="G479">
        <f t="shared" si="1025"/>
        <v>-0.12222152900771403</v>
      </c>
      <c r="H479">
        <f t="shared" ref="H479:J479" si="1211">H185</f>
        <v>19</v>
      </c>
      <c r="I479">
        <f t="shared" si="1211"/>
        <v>15</v>
      </c>
      <c r="J479">
        <f t="shared" si="1211"/>
        <v>19.25</v>
      </c>
      <c r="L479">
        <f t="shared" ref="L479:M479" si="1212">L185</f>
        <v>20</v>
      </c>
      <c r="M479">
        <f t="shared" si="1212"/>
        <v>-13</v>
      </c>
      <c r="N479">
        <f t="shared" si="1028"/>
        <v>2456747.010416667</v>
      </c>
      <c r="O479">
        <f t="shared" si="1029"/>
        <v>7.945056621748444E-4</v>
      </c>
      <c r="P479">
        <f t="shared" si="1030"/>
        <v>2456747.0112111727</v>
      </c>
      <c r="Q479">
        <f t="shared" si="1031"/>
        <v>0.14242330489179131</v>
      </c>
      <c r="R479">
        <f t="shared" si="1032"/>
        <v>240.6870580664006</v>
      </c>
      <c r="S479">
        <f t="shared" si="1033"/>
        <v>59.191165138880024</v>
      </c>
      <c r="T479">
        <f t="shared" si="1034"/>
        <v>4.2007816301974668</v>
      </c>
      <c r="U479">
        <f t="shared" si="1035"/>
        <v>1.033080719765143</v>
      </c>
      <c r="V479">
        <f t="shared" si="1036"/>
        <v>209.57410422998095</v>
      </c>
      <c r="W479">
        <f t="shared" si="1037"/>
        <v>3.6577581457309432</v>
      </c>
      <c r="X479">
        <f t="shared" si="1038"/>
        <v>7.8144996259488835</v>
      </c>
      <c r="Y479">
        <f t="shared" si="1039"/>
        <v>0.13638874786867333</v>
      </c>
      <c r="Z479">
        <f t="shared" si="1040"/>
        <v>84.629673964840549</v>
      </c>
      <c r="AA479">
        <f t="shared" si="1041"/>
        <v>1.4770664555757913</v>
      </c>
      <c r="AB479">
        <f t="shared" si="1042"/>
        <v>19775.291044937418</v>
      </c>
      <c r="AC479">
        <f t="shared" si="1043"/>
        <v>-56.847518595516078</v>
      </c>
      <c r="AD479">
        <f t="shared" si="1044"/>
        <v>-1919.8369859303859</v>
      </c>
      <c r="AE479">
        <f t="shared" si="1045"/>
        <v>-128.33992831124971</v>
      </c>
      <c r="AF479">
        <f t="shared" si="1046"/>
        <v>-410.91494491449271</v>
      </c>
      <c r="AG479">
        <f t="shared" si="1047"/>
        <v>3183.3311081078582</v>
      </c>
      <c r="AH479">
        <f t="shared" si="1048"/>
        <v>20442.68277529363</v>
      </c>
      <c r="AI479">
        <f t="shared" si="1049"/>
        <v>5.6785229931371193</v>
      </c>
      <c r="AJ479">
        <f t="shared" si="1050"/>
        <v>246.3655810595377</v>
      </c>
      <c r="AK479">
        <f t="shared" si="1051"/>
        <v>4.2998905530779128</v>
      </c>
      <c r="AL479">
        <f t="shared" si="1052"/>
        <v>246</v>
      </c>
      <c r="AM479">
        <f t="shared" si="1053"/>
        <v>21</v>
      </c>
      <c r="AN479">
        <f t="shared" si="1054"/>
        <v>56</v>
      </c>
      <c r="AP479">
        <f t="shared" si="1055"/>
        <v>3.231261137071249</v>
      </c>
      <c r="AQ479">
        <f t="shared" si="1056"/>
        <v>5.6396145833629098E-2</v>
      </c>
      <c r="AR479" t="str">
        <f t="shared" si="1057"/>
        <v>POSITIF</v>
      </c>
      <c r="AS479">
        <f t="shared" si="1058"/>
        <v>3</v>
      </c>
      <c r="AT479">
        <f t="shared" si="1059"/>
        <v>13</v>
      </c>
      <c r="AU479">
        <f t="shared" si="1060"/>
        <v>52</v>
      </c>
      <c r="AV479">
        <f t="shared" si="1061"/>
        <v>0.97969697984329474</v>
      </c>
      <c r="AW479" s="4">
        <f t="shared" si="1062"/>
        <v>4.0820707493470616E-2</v>
      </c>
      <c r="AX479">
        <f t="shared" si="1063"/>
        <v>1.7098937970110015E-2</v>
      </c>
      <c r="AY479">
        <f t="shared" si="1064"/>
        <v>0.26694852640771838</v>
      </c>
      <c r="AZ479" s="4">
        <f t="shared" si="1065"/>
        <v>1.1122855266988266E-2</v>
      </c>
      <c r="BA479">
        <f t="shared" si="1066"/>
        <v>373023.79919576109</v>
      </c>
      <c r="BB479" t="s">
        <v>191</v>
      </c>
      <c r="BC479">
        <f t="shared" si="1067"/>
        <v>1.6702618221194544E-2</v>
      </c>
      <c r="BD479">
        <f t="shared" si="1068"/>
        <v>209.57844173975107</v>
      </c>
      <c r="BE479">
        <f t="shared" si="1069"/>
        <v>23.437439013131225</v>
      </c>
      <c r="BF479">
        <f t="shared" si="1070"/>
        <v>-2.0701337164272691E-3</v>
      </c>
      <c r="BG479">
        <f t="shared" si="1071"/>
        <v>23.435368879414799</v>
      </c>
      <c r="BH479" s="19">
        <f t="shared" si="1072"/>
        <v>0.14242330489179131</v>
      </c>
      <c r="BI479">
        <f t="shared" si="1073"/>
        <v>0.77070439103990795</v>
      </c>
      <c r="BJ479">
        <f t="shared" si="1074"/>
        <v>8.1917043910399077</v>
      </c>
      <c r="BK479">
        <f t="shared" si="1075"/>
        <v>234.46764531514691</v>
      </c>
      <c r="BL479">
        <f t="shared" si="1076"/>
        <v>4.0922324001475712</v>
      </c>
      <c r="BM479">
        <f t="shared" si="1077"/>
        <v>248.40792055045171</v>
      </c>
      <c r="BN479">
        <f t="shared" si="1078"/>
        <v>16.56052803669678</v>
      </c>
      <c r="BO479">
        <f t="shared" si="1079"/>
        <v>16</v>
      </c>
      <c r="BP479">
        <f t="shared" si="1080"/>
        <v>33</v>
      </c>
      <c r="BQ479">
        <f t="shared" si="1081"/>
        <v>37</v>
      </c>
      <c r="BR479">
        <f t="shared" si="1082"/>
        <v>-18.183362912331557</v>
      </c>
      <c r="BS479" t="str">
        <f t="shared" si="1083"/>
        <v>NEGATIF</v>
      </c>
      <c r="BT479">
        <f t="shared" si="1019"/>
        <v>-0.3173595519052107</v>
      </c>
      <c r="BU479">
        <f t="shared" si="1020"/>
        <v>18</v>
      </c>
      <c r="BV479">
        <f t="shared" si="1021"/>
        <v>-2172</v>
      </c>
      <c r="BW479">
        <f t="shared" si="1022"/>
        <v>59</v>
      </c>
      <c r="BX479" t="str">
        <f t="shared" si="1023"/>
        <v>NEGATIF</v>
      </c>
      <c r="BY479">
        <f t="shared" si="1084"/>
        <v>-64.002588050698336</v>
      </c>
      <c r="BZ479">
        <f t="shared" si="1085"/>
        <v>115.99741194930166</v>
      </c>
      <c r="CA479">
        <f t="shared" si="1086"/>
        <v>-30.66227218292115</v>
      </c>
      <c r="CB479" t="str">
        <f t="shared" si="1087"/>
        <v>NEGATIF</v>
      </c>
      <c r="CC479">
        <f t="shared" si="1088"/>
        <v>30</v>
      </c>
      <c r="CD479">
        <f t="shared" si="1089"/>
        <v>39</v>
      </c>
      <c r="CE479">
        <f t="shared" si="1090"/>
        <v>44</v>
      </c>
      <c r="CG479">
        <f t="shared" si="1091"/>
        <v>4.3355361016378673</v>
      </c>
      <c r="CH479">
        <f t="shared" si="1092"/>
        <v>0.40902434836520218</v>
      </c>
      <c r="CI479">
        <f t="shared" si="1093"/>
        <v>0.40906047901451037</v>
      </c>
    </row>
    <row r="480" spans="1:87">
      <c r="A480">
        <f t="shared" ref="A480:F480" si="1213">A186</f>
        <v>-7.0027777777777782</v>
      </c>
      <c r="B480">
        <f t="shared" si="1213"/>
        <v>111.315</v>
      </c>
      <c r="C480">
        <f t="shared" si="1213"/>
        <v>7</v>
      </c>
      <c r="D480">
        <f t="shared" si="1213"/>
        <v>2014</v>
      </c>
      <c r="E480">
        <f t="shared" si="1213"/>
        <v>3</v>
      </c>
      <c r="F480">
        <f t="shared" si="1213"/>
        <v>30</v>
      </c>
      <c r="G480">
        <f t="shared" si="1025"/>
        <v>-0.12222152900771403</v>
      </c>
      <c r="H480">
        <f t="shared" ref="H480:J480" si="1214">H186</f>
        <v>19</v>
      </c>
      <c r="I480">
        <f t="shared" si="1214"/>
        <v>30</v>
      </c>
      <c r="J480">
        <f t="shared" si="1214"/>
        <v>19.5</v>
      </c>
      <c r="L480">
        <f t="shared" ref="L480:M480" si="1215">L186</f>
        <v>20</v>
      </c>
      <c r="M480">
        <f t="shared" si="1215"/>
        <v>-13</v>
      </c>
      <c r="N480">
        <f t="shared" si="1028"/>
        <v>2456747.0208333335</v>
      </c>
      <c r="O480">
        <f t="shared" si="1029"/>
        <v>7.945056621748444E-4</v>
      </c>
      <c r="P480">
        <f t="shared" si="1030"/>
        <v>2456747.0216278392</v>
      </c>
      <c r="Q480">
        <f t="shared" si="1031"/>
        <v>0.14242359008457739</v>
      </c>
      <c r="R480">
        <f t="shared" si="1032"/>
        <v>240.6870580664006</v>
      </c>
      <c r="S480">
        <f t="shared" si="1033"/>
        <v>59.327258808145416</v>
      </c>
      <c r="T480">
        <f t="shared" si="1034"/>
        <v>4.2007816301974668</v>
      </c>
      <c r="U480">
        <f t="shared" si="1035"/>
        <v>1.0354560023849444</v>
      </c>
      <c r="V480">
        <f t="shared" si="1036"/>
        <v>209.57355262663532</v>
      </c>
      <c r="W480">
        <f t="shared" si="1037"/>
        <v>3.6577485184363967</v>
      </c>
      <c r="X480">
        <f t="shared" si="1038"/>
        <v>7.8247667855612235</v>
      </c>
      <c r="Y480">
        <f t="shared" si="1039"/>
        <v>0.13656794360873645</v>
      </c>
      <c r="Z480">
        <f t="shared" si="1040"/>
        <v>84.639940634206141</v>
      </c>
      <c r="AA480">
        <f t="shared" si="1041"/>
        <v>1.4772456427594347</v>
      </c>
      <c r="AB480">
        <f t="shared" si="1042"/>
        <v>19802.779108334016</v>
      </c>
      <c r="AC480">
        <f t="shared" si="1043"/>
        <v>-57.987498602108829</v>
      </c>
      <c r="AD480">
        <f t="shared" si="1044"/>
        <v>-1947.9657452844817</v>
      </c>
      <c r="AE480">
        <f t="shared" si="1045"/>
        <v>-121.60291241366332</v>
      </c>
      <c r="AF480">
        <f t="shared" si="1046"/>
        <v>-411.97489218739594</v>
      </c>
      <c r="AG480">
        <f t="shared" si="1047"/>
        <v>3174.2896748287731</v>
      </c>
      <c r="AH480">
        <f t="shared" si="1048"/>
        <v>20437.537734675141</v>
      </c>
      <c r="AI480">
        <f t="shared" si="1049"/>
        <v>5.677093815187539</v>
      </c>
      <c r="AJ480">
        <f t="shared" si="1050"/>
        <v>246.36415188158813</v>
      </c>
      <c r="AK480">
        <f t="shared" si="1051"/>
        <v>4.2998656092170959</v>
      </c>
      <c r="AL480">
        <f t="shared" si="1052"/>
        <v>246</v>
      </c>
      <c r="AM480">
        <f t="shared" si="1053"/>
        <v>21</v>
      </c>
      <c r="AN480">
        <f t="shared" si="1054"/>
        <v>50</v>
      </c>
      <c r="AP480">
        <f t="shared" si="1055"/>
        <v>3.2371372574875612</v>
      </c>
      <c r="AQ480">
        <f t="shared" si="1056"/>
        <v>5.6498703482137404E-2</v>
      </c>
      <c r="AR480" t="str">
        <f t="shared" si="1057"/>
        <v>POSITIF</v>
      </c>
      <c r="AS480">
        <f t="shared" si="1058"/>
        <v>3</v>
      </c>
      <c r="AT480">
        <f t="shared" si="1059"/>
        <v>14</v>
      </c>
      <c r="AU480">
        <f t="shared" si="1060"/>
        <v>13</v>
      </c>
      <c r="AV480">
        <f t="shared" si="1061"/>
        <v>0.97960030699785838</v>
      </c>
      <c r="AW480" s="4">
        <f t="shared" si="1062"/>
        <v>4.0816679458244097E-2</v>
      </c>
      <c r="AX480">
        <f t="shared" si="1063"/>
        <v>1.7097250710659876E-2</v>
      </c>
      <c r="AY480">
        <f t="shared" si="1064"/>
        <v>0.26692218729867595</v>
      </c>
      <c r="AZ480" s="4">
        <f t="shared" si="1065"/>
        <v>1.1121757804111497E-2</v>
      </c>
      <c r="BA480">
        <f t="shared" si="1066"/>
        <v>373060.607838506</v>
      </c>
      <c r="BB480" t="s">
        <v>191</v>
      </c>
      <c r="BC480">
        <f t="shared" si="1067"/>
        <v>1.6702618209216449E-2</v>
      </c>
      <c r="BD480">
        <f t="shared" si="1068"/>
        <v>209.57789013804242</v>
      </c>
      <c r="BE480">
        <f t="shared" si="1069"/>
        <v>23.43743900942253</v>
      </c>
      <c r="BF480">
        <f t="shared" si="1070"/>
        <v>-2.0701611565422696E-3</v>
      </c>
      <c r="BG480">
        <f t="shared" si="1071"/>
        <v>23.435368848265988</v>
      </c>
      <c r="BH480" s="19">
        <f t="shared" si="1072"/>
        <v>0.14242359008457739</v>
      </c>
      <c r="BI480">
        <f t="shared" si="1073"/>
        <v>1.021388854458928</v>
      </c>
      <c r="BJ480">
        <f t="shared" si="1074"/>
        <v>8.4423888544589278</v>
      </c>
      <c r="BK480">
        <f t="shared" si="1075"/>
        <v>238.22920734739847</v>
      </c>
      <c r="BL480">
        <f t="shared" si="1076"/>
        <v>4.1578840426283703</v>
      </c>
      <c r="BM480">
        <f t="shared" si="1077"/>
        <v>248.40662546948545</v>
      </c>
      <c r="BN480">
        <f t="shared" si="1078"/>
        <v>16.560441697965697</v>
      </c>
      <c r="BO480">
        <f t="shared" si="1079"/>
        <v>16</v>
      </c>
      <c r="BP480">
        <f t="shared" si="1080"/>
        <v>33</v>
      </c>
      <c r="BQ480">
        <f t="shared" si="1081"/>
        <v>37</v>
      </c>
      <c r="BR480">
        <f t="shared" si="1082"/>
        <v>-18.177330635631666</v>
      </c>
      <c r="BS480" t="str">
        <f t="shared" si="1083"/>
        <v>NEGATIF</v>
      </c>
      <c r="BT480">
        <f t="shared" si="1019"/>
        <v>-0.31725426881540625</v>
      </c>
      <c r="BU480">
        <f t="shared" si="1020"/>
        <v>18</v>
      </c>
      <c r="BV480">
        <f t="shared" si="1021"/>
        <v>-2171</v>
      </c>
      <c r="BW480">
        <f t="shared" si="1022"/>
        <v>21</v>
      </c>
      <c r="BX480" t="str">
        <f t="shared" si="1023"/>
        <v>NEGATIF</v>
      </c>
      <c r="BY480">
        <f t="shared" si="1084"/>
        <v>-65.352458064441279</v>
      </c>
      <c r="BZ480">
        <f t="shared" si="1085"/>
        <v>114.64754193555872</v>
      </c>
      <c r="CA480">
        <f t="shared" si="1086"/>
        <v>-27.289177459138592</v>
      </c>
      <c r="CB480" t="str">
        <f t="shared" si="1087"/>
        <v>NEGATIF</v>
      </c>
      <c r="CC480">
        <f t="shared" si="1088"/>
        <v>27</v>
      </c>
      <c r="CD480">
        <f t="shared" si="1089"/>
        <v>17</v>
      </c>
      <c r="CE480">
        <f t="shared" si="1090"/>
        <v>21</v>
      </c>
      <c r="CG480">
        <f t="shared" si="1091"/>
        <v>4.3355134982109265</v>
      </c>
      <c r="CH480">
        <f t="shared" si="1092"/>
        <v>0.40902434782155289</v>
      </c>
      <c r="CI480">
        <f t="shared" si="1093"/>
        <v>0.40906047894978143</v>
      </c>
    </row>
    <row r="481" spans="1:87">
      <c r="A481">
        <f t="shared" ref="A481:F481" si="1216">A187</f>
        <v>-7.0027777777777782</v>
      </c>
      <c r="B481">
        <f t="shared" si="1216"/>
        <v>111.315</v>
      </c>
      <c r="C481">
        <f t="shared" si="1216"/>
        <v>7</v>
      </c>
      <c r="D481">
        <f t="shared" si="1216"/>
        <v>2014</v>
      </c>
      <c r="E481">
        <f t="shared" si="1216"/>
        <v>3</v>
      </c>
      <c r="F481">
        <f t="shared" si="1216"/>
        <v>30</v>
      </c>
      <c r="G481">
        <f t="shared" si="1025"/>
        <v>-0.12222152900771403</v>
      </c>
      <c r="H481">
        <f t="shared" ref="H481:J481" si="1217">H187</f>
        <v>19</v>
      </c>
      <c r="I481">
        <f t="shared" si="1217"/>
        <v>45</v>
      </c>
      <c r="J481">
        <f t="shared" si="1217"/>
        <v>19.75</v>
      </c>
      <c r="L481">
        <f t="shared" ref="L481:M481" si="1218">L187</f>
        <v>20</v>
      </c>
      <c r="M481">
        <f t="shared" si="1218"/>
        <v>-13</v>
      </c>
      <c r="N481">
        <f t="shared" si="1028"/>
        <v>2456747.03125</v>
      </c>
      <c r="O481">
        <f t="shared" si="1029"/>
        <v>7.945056621748444E-4</v>
      </c>
      <c r="P481">
        <f t="shared" si="1030"/>
        <v>2456747.0320445057</v>
      </c>
      <c r="Q481">
        <f t="shared" si="1031"/>
        <v>0.14242387527736347</v>
      </c>
      <c r="R481">
        <f t="shared" si="1032"/>
        <v>240.6870580664006</v>
      </c>
      <c r="S481">
        <f t="shared" si="1033"/>
        <v>59.463352477396256</v>
      </c>
      <c r="T481">
        <f t="shared" si="1034"/>
        <v>4.2007816301974668</v>
      </c>
      <c r="U481">
        <f t="shared" si="1035"/>
        <v>1.0378312850044917</v>
      </c>
      <c r="V481">
        <f t="shared" si="1036"/>
        <v>209.57300102328963</v>
      </c>
      <c r="W481">
        <f t="shared" si="1037"/>
        <v>3.6577388911418498</v>
      </c>
      <c r="X481">
        <f t="shared" si="1038"/>
        <v>7.8350339451735636</v>
      </c>
      <c r="Y481">
        <f t="shared" si="1039"/>
        <v>0.13674713934879956</v>
      </c>
      <c r="Z481">
        <f t="shared" si="1040"/>
        <v>84.650207303571733</v>
      </c>
      <c r="AA481">
        <f t="shared" si="1041"/>
        <v>1.4774248299430779</v>
      </c>
      <c r="AB481">
        <f t="shared" si="1042"/>
        <v>19830.157308271431</v>
      </c>
      <c r="AC481">
        <f t="shared" si="1043"/>
        <v>-59.12136593537106</v>
      </c>
      <c r="AD481">
        <f t="shared" si="1044"/>
        <v>-1975.2731576414071</v>
      </c>
      <c r="AE481">
        <f t="shared" si="1045"/>
        <v>-114.85307913449689</v>
      </c>
      <c r="AF481">
        <f t="shared" si="1046"/>
        <v>-413.03360115417325</v>
      </c>
      <c r="AG481">
        <f t="shared" si="1047"/>
        <v>3165.2250152471174</v>
      </c>
      <c r="AH481">
        <f t="shared" si="1048"/>
        <v>20433.1011196531</v>
      </c>
      <c r="AI481">
        <f t="shared" si="1049"/>
        <v>5.6758614221258608</v>
      </c>
      <c r="AJ481">
        <f t="shared" si="1050"/>
        <v>246.36291948852644</v>
      </c>
      <c r="AK481">
        <f t="shared" si="1051"/>
        <v>4.2998440999004908</v>
      </c>
      <c r="AL481">
        <f t="shared" si="1052"/>
        <v>246</v>
      </c>
      <c r="AM481">
        <f t="shared" si="1053"/>
        <v>21</v>
      </c>
      <c r="AN481">
        <f t="shared" si="1054"/>
        <v>46</v>
      </c>
      <c r="AP481">
        <f t="shared" si="1055"/>
        <v>3.237963798528801</v>
      </c>
      <c r="AQ481">
        <f t="shared" si="1056"/>
        <v>5.6513129344709902E-2</v>
      </c>
      <c r="AR481" t="str">
        <f t="shared" si="1057"/>
        <v>POSITIF</v>
      </c>
      <c r="AS481">
        <f t="shared" si="1058"/>
        <v>3</v>
      </c>
      <c r="AT481">
        <f t="shared" si="1059"/>
        <v>14</v>
      </c>
      <c r="AU481">
        <f t="shared" si="1060"/>
        <v>16</v>
      </c>
      <c r="AV481">
        <f t="shared" si="1061"/>
        <v>0.97950346958048085</v>
      </c>
      <c r="AW481" s="4">
        <f t="shared" si="1062"/>
        <v>4.0812644565853366E-2</v>
      </c>
      <c r="AX481">
        <f t="shared" si="1063"/>
        <v>1.709556057888751E-2</v>
      </c>
      <c r="AY481">
        <f t="shared" si="1064"/>
        <v>0.2668958033502945</v>
      </c>
      <c r="AZ481" s="4">
        <f t="shared" si="1065"/>
        <v>1.1120658472928938E-2</v>
      </c>
      <c r="BA481">
        <f t="shared" si="1066"/>
        <v>373097.48642742843</v>
      </c>
      <c r="BB481" t="s">
        <v>191</v>
      </c>
      <c r="BC481">
        <f t="shared" si="1067"/>
        <v>1.670261819723835E-2</v>
      </c>
      <c r="BD481">
        <f t="shared" si="1068"/>
        <v>209.57733853633377</v>
      </c>
      <c r="BE481">
        <f t="shared" si="1069"/>
        <v>23.437439005713834</v>
      </c>
      <c r="BF481">
        <f t="shared" si="1070"/>
        <v>-2.0701886160344051E-3</v>
      </c>
      <c r="BG481">
        <f t="shared" si="1071"/>
        <v>23.4353688170978</v>
      </c>
      <c r="BH481" s="19">
        <f t="shared" si="1072"/>
        <v>0.14242387527736347</v>
      </c>
      <c r="BI481">
        <f t="shared" si="1073"/>
        <v>1.2720733178624262</v>
      </c>
      <c r="BJ481">
        <f t="shared" si="1074"/>
        <v>8.6930733178624262</v>
      </c>
      <c r="BK481">
        <f t="shared" si="1075"/>
        <v>241.99059105716799</v>
      </c>
      <c r="BL481">
        <f t="shared" si="1076"/>
        <v>4.2235325727947268</v>
      </c>
      <c r="BM481">
        <f t="shared" si="1077"/>
        <v>248.4055087107684</v>
      </c>
      <c r="BN481">
        <f t="shared" si="1078"/>
        <v>16.560367247384558</v>
      </c>
      <c r="BO481">
        <f t="shared" si="1079"/>
        <v>16</v>
      </c>
      <c r="BP481">
        <f t="shared" si="1080"/>
        <v>33</v>
      </c>
      <c r="BQ481">
        <f t="shared" si="1081"/>
        <v>37</v>
      </c>
      <c r="BR481">
        <f t="shared" si="1082"/>
        <v>-18.176309285927857</v>
      </c>
      <c r="BS481" t="str">
        <f t="shared" si="1083"/>
        <v>NEGATIF</v>
      </c>
      <c r="BT481">
        <f t="shared" si="1019"/>
        <v>-0.31723644290026054</v>
      </c>
      <c r="BU481">
        <f t="shared" si="1020"/>
        <v>18</v>
      </c>
      <c r="BV481">
        <f t="shared" si="1021"/>
        <v>-2171</v>
      </c>
      <c r="BW481">
        <f t="shared" si="1022"/>
        <v>25</v>
      </c>
      <c r="BX481" t="str">
        <f t="shared" si="1023"/>
        <v>NEGATIF</v>
      </c>
      <c r="BY481">
        <f t="shared" si="1084"/>
        <v>-66.541089881427098</v>
      </c>
      <c r="BZ481">
        <f t="shared" si="1085"/>
        <v>113.4589101185729</v>
      </c>
      <c r="CA481">
        <f t="shared" si="1086"/>
        <v>-23.88007356527795</v>
      </c>
      <c r="CB481" t="str">
        <f t="shared" si="1087"/>
        <v>NEGATIF</v>
      </c>
      <c r="CC481">
        <f t="shared" si="1088"/>
        <v>23</v>
      </c>
      <c r="CD481">
        <f t="shared" si="1089"/>
        <v>52</v>
      </c>
      <c r="CE481">
        <f t="shared" si="1090"/>
        <v>48</v>
      </c>
      <c r="CG481">
        <f t="shared" si="1091"/>
        <v>4.3354940070943631</v>
      </c>
      <c r="CH481">
        <f t="shared" si="1092"/>
        <v>0.40902434727756537</v>
      </c>
      <c r="CI481">
        <f t="shared" si="1093"/>
        <v>0.40906047888505248</v>
      </c>
    </row>
    <row r="482" spans="1:87">
      <c r="A482">
        <f t="shared" ref="A482:F482" si="1219">A188</f>
        <v>-7.0027777777777782</v>
      </c>
      <c r="B482">
        <f t="shared" si="1219"/>
        <v>111.315</v>
      </c>
      <c r="C482">
        <f t="shared" si="1219"/>
        <v>7</v>
      </c>
      <c r="D482">
        <f t="shared" si="1219"/>
        <v>2014</v>
      </c>
      <c r="E482">
        <f t="shared" si="1219"/>
        <v>3</v>
      </c>
      <c r="F482">
        <f t="shared" si="1219"/>
        <v>30</v>
      </c>
      <c r="G482">
        <f t="shared" si="1025"/>
        <v>-0.12222152900771403</v>
      </c>
      <c r="H482">
        <f t="shared" ref="H482:J482" si="1220">H188</f>
        <v>20</v>
      </c>
      <c r="I482">
        <f t="shared" si="1220"/>
        <v>0</v>
      </c>
      <c r="J482">
        <f t="shared" si="1220"/>
        <v>20</v>
      </c>
      <c r="L482">
        <f t="shared" ref="L482:M482" si="1221">L188</f>
        <v>20</v>
      </c>
      <c r="M482">
        <f t="shared" si="1221"/>
        <v>-13</v>
      </c>
      <c r="N482">
        <f t="shared" si="1028"/>
        <v>2456747.041666667</v>
      </c>
      <c r="O482">
        <f t="shared" si="1029"/>
        <v>7.945056621748444E-4</v>
      </c>
      <c r="P482">
        <f t="shared" si="1030"/>
        <v>2456747.0424611727</v>
      </c>
      <c r="Q482">
        <f t="shared" si="1031"/>
        <v>0.14242416047016229</v>
      </c>
      <c r="R482">
        <f t="shared" si="1032"/>
        <v>240.6870580664006</v>
      </c>
      <c r="S482">
        <f t="shared" si="1033"/>
        <v>59.599446152744349</v>
      </c>
      <c r="T482">
        <f t="shared" si="1034"/>
        <v>4.2007816301974668</v>
      </c>
      <c r="U482">
        <f t="shared" si="1035"/>
        <v>1.0402065677304562</v>
      </c>
      <c r="V482">
        <f t="shared" si="1036"/>
        <v>209.57244941991934</v>
      </c>
      <c r="W482">
        <f t="shared" si="1037"/>
        <v>3.6577292638468726</v>
      </c>
      <c r="X482">
        <f t="shared" si="1038"/>
        <v>7.8453011052442889</v>
      </c>
      <c r="Y482">
        <f t="shared" si="1039"/>
        <v>0.13692633509686303</v>
      </c>
      <c r="Z482">
        <f t="shared" si="1040"/>
        <v>84.66047397339571</v>
      </c>
      <c r="AA482">
        <f t="shared" si="1041"/>
        <v>1.4776040171347213</v>
      </c>
      <c r="AB482">
        <f t="shared" si="1042"/>
        <v>19527.198725152663</v>
      </c>
      <c r="AC482">
        <f t="shared" si="1043"/>
        <v>-60.249001120422598</v>
      </c>
      <c r="AD482">
        <f t="shared" si="1044"/>
        <v>-2001.7477101728243</v>
      </c>
      <c r="AE482">
        <f t="shared" si="1045"/>
        <v>-108.09113962813602</v>
      </c>
      <c r="AF482">
        <f t="shared" si="1046"/>
        <v>-414.09104432497759</v>
      </c>
      <c r="AG482">
        <f t="shared" si="1047"/>
        <v>3156.137196296439</v>
      </c>
      <c r="AH482">
        <f t="shared" si="1048"/>
        <v>20099.157026202742</v>
      </c>
      <c r="AI482">
        <f t="shared" si="1049"/>
        <v>5.5830991739452056</v>
      </c>
      <c r="AJ482">
        <f t="shared" si="1050"/>
        <v>246.27015724034581</v>
      </c>
      <c r="AK482">
        <f t="shared" si="1051"/>
        <v>4.2982250932481865</v>
      </c>
      <c r="AL482">
        <f t="shared" si="1052"/>
        <v>246</v>
      </c>
      <c r="AM482">
        <f t="shared" si="1053"/>
        <v>16</v>
      </c>
      <c r="AN482">
        <f t="shared" si="1054"/>
        <v>12</v>
      </c>
      <c r="AP482">
        <f t="shared" si="1055"/>
        <v>3.2213570264030817</v>
      </c>
      <c r="AQ482">
        <f t="shared" si="1056"/>
        <v>5.6223286492987683E-2</v>
      </c>
      <c r="AR482" t="str">
        <f t="shared" si="1057"/>
        <v>POSITIF</v>
      </c>
      <c r="AS482">
        <f t="shared" si="1058"/>
        <v>3</v>
      </c>
      <c r="AT482">
        <f t="shared" si="1059"/>
        <v>13</v>
      </c>
      <c r="AU482">
        <f t="shared" si="1060"/>
        <v>16</v>
      </c>
      <c r="AV482">
        <f t="shared" si="1061"/>
        <v>0.97940646830882505</v>
      </c>
      <c r="AW482" s="4">
        <f t="shared" si="1062"/>
        <v>4.0808602846201046E-2</v>
      </c>
      <c r="AX482">
        <f t="shared" si="1063"/>
        <v>1.7093867587318498E-2</v>
      </c>
      <c r="AY482">
        <f t="shared" si="1064"/>
        <v>0.26686937475810235</v>
      </c>
      <c r="AZ482" s="4">
        <f t="shared" si="1065"/>
        <v>1.1119557281587597E-2</v>
      </c>
      <c r="BA482">
        <f t="shared" si="1066"/>
        <v>373134.43472847925</v>
      </c>
      <c r="BB482" t="s">
        <v>191</v>
      </c>
      <c r="BC482">
        <f t="shared" si="1067"/>
        <v>1.6702618185260254E-2</v>
      </c>
      <c r="BD482">
        <f t="shared" si="1068"/>
        <v>209.57678693460045</v>
      </c>
      <c r="BE482">
        <f t="shared" si="1069"/>
        <v>23.437439002005139</v>
      </c>
      <c r="BF482">
        <f t="shared" si="1070"/>
        <v>-2.0702160949029359E-3</v>
      </c>
      <c r="BG482">
        <f t="shared" si="1071"/>
        <v>23.435368785910235</v>
      </c>
      <c r="BH482" s="19">
        <f t="shared" si="1072"/>
        <v>0.14242416047016229</v>
      </c>
      <c r="BI482">
        <f t="shared" si="1073"/>
        <v>1.5227577924883613</v>
      </c>
      <c r="BJ482">
        <f t="shared" si="1074"/>
        <v>8.9437577924883609</v>
      </c>
      <c r="BK482">
        <f t="shared" si="1075"/>
        <v>245.83491273935036</v>
      </c>
      <c r="BL482">
        <f t="shared" si="1076"/>
        <v>4.2906286436546166</v>
      </c>
      <c r="BM482">
        <f t="shared" si="1077"/>
        <v>248.32145414797506</v>
      </c>
      <c r="BN482">
        <f t="shared" si="1078"/>
        <v>16.554763609865002</v>
      </c>
      <c r="BO482">
        <f t="shared" si="1079"/>
        <v>16</v>
      </c>
      <c r="BP482">
        <f t="shared" si="1080"/>
        <v>33</v>
      </c>
      <c r="BQ482">
        <f t="shared" si="1081"/>
        <v>17</v>
      </c>
      <c r="BR482">
        <f t="shared" si="1082"/>
        <v>-18.177106763847505</v>
      </c>
      <c r="BS482" t="str">
        <f t="shared" si="1083"/>
        <v>NEGATIF</v>
      </c>
      <c r="BT482">
        <f t="shared" si="1019"/>
        <v>-0.31725036151567032</v>
      </c>
      <c r="BU482">
        <f t="shared" si="1020"/>
        <v>18</v>
      </c>
      <c r="BV482">
        <f t="shared" si="1021"/>
        <v>-2171</v>
      </c>
      <c r="BW482">
        <f t="shared" si="1022"/>
        <v>22</v>
      </c>
      <c r="BX482" t="str">
        <f t="shared" si="1023"/>
        <v>NEGATIF</v>
      </c>
      <c r="BY482">
        <f t="shared" si="1084"/>
        <v>-67.613497768680546</v>
      </c>
      <c r="BZ482">
        <f t="shared" si="1085"/>
        <v>112.38650223131945</v>
      </c>
      <c r="CA482">
        <f t="shared" si="1086"/>
        <v>-20.365293647395298</v>
      </c>
      <c r="CB482" t="str">
        <f t="shared" si="1087"/>
        <v>NEGATIF</v>
      </c>
      <c r="CC482">
        <f t="shared" si="1088"/>
        <v>20</v>
      </c>
      <c r="CD482">
        <f t="shared" si="1089"/>
        <v>21</v>
      </c>
      <c r="CE482">
        <f t="shared" si="1090"/>
        <v>55</v>
      </c>
      <c r="CG482">
        <f t="shared" si="1091"/>
        <v>4.3340269782222949</v>
      </c>
      <c r="CH482">
        <f t="shared" si="1092"/>
        <v>0.40902434673323967</v>
      </c>
      <c r="CI482">
        <f t="shared" si="1093"/>
        <v>0.40906047882032354</v>
      </c>
    </row>
    <row r="483" spans="1:87">
      <c r="A483">
        <f t="shared" ref="A483:F483" si="1222">A189</f>
        <v>-7.0027777777777782</v>
      </c>
      <c r="B483">
        <f t="shared" si="1222"/>
        <v>111.315</v>
      </c>
      <c r="C483">
        <f t="shared" si="1222"/>
        <v>7</v>
      </c>
      <c r="D483">
        <f t="shared" si="1222"/>
        <v>2014</v>
      </c>
      <c r="E483">
        <f t="shared" si="1222"/>
        <v>3</v>
      </c>
      <c r="F483">
        <f t="shared" si="1222"/>
        <v>30</v>
      </c>
      <c r="G483">
        <f t="shared" si="1025"/>
        <v>-0.12222152900771403</v>
      </c>
      <c r="H483">
        <f t="shared" ref="H483:J483" si="1223">H189</f>
        <v>20</v>
      </c>
      <c r="I483">
        <f t="shared" si="1223"/>
        <v>15</v>
      </c>
      <c r="J483">
        <f t="shared" si="1223"/>
        <v>20.25</v>
      </c>
      <c r="L483">
        <f t="shared" ref="L483:M483" si="1224">L189</f>
        <v>20</v>
      </c>
      <c r="M483">
        <f t="shared" si="1224"/>
        <v>-13</v>
      </c>
      <c r="N483">
        <f t="shared" si="1028"/>
        <v>2456747.0520833335</v>
      </c>
      <c r="O483">
        <f t="shared" si="1029"/>
        <v>7.945056621748444E-4</v>
      </c>
      <c r="P483">
        <f t="shared" si="1030"/>
        <v>2456747.0528778392</v>
      </c>
      <c r="Q483">
        <f t="shared" si="1031"/>
        <v>0.14242444566294837</v>
      </c>
      <c r="R483">
        <f t="shared" si="1032"/>
        <v>240.6870580664006</v>
      </c>
      <c r="S483">
        <f t="shared" si="1033"/>
        <v>59.735539821995189</v>
      </c>
      <c r="T483">
        <f t="shared" si="1034"/>
        <v>4.2007816301974668</v>
      </c>
      <c r="U483">
        <f t="shared" si="1035"/>
        <v>1.0425818503500035</v>
      </c>
      <c r="V483">
        <f t="shared" si="1036"/>
        <v>209.57189781657371</v>
      </c>
      <c r="W483">
        <f t="shared" si="1037"/>
        <v>3.6577196365523266</v>
      </c>
      <c r="X483">
        <f t="shared" si="1038"/>
        <v>7.855568264856629</v>
      </c>
      <c r="Y483">
        <f t="shared" si="1039"/>
        <v>0.13710553083692614</v>
      </c>
      <c r="Z483">
        <f t="shared" si="1040"/>
        <v>84.670740642762212</v>
      </c>
      <c r="AA483">
        <f t="shared" si="1041"/>
        <v>1.4777832043183805</v>
      </c>
      <c r="AB483">
        <f t="shared" si="1042"/>
        <v>19884.583501745132</v>
      </c>
      <c r="AC483">
        <f t="shared" si="1043"/>
        <v>-61.37028518844604</v>
      </c>
      <c r="AD483">
        <f t="shared" si="1044"/>
        <v>-2027.3782376931988</v>
      </c>
      <c r="AE483">
        <f t="shared" si="1045"/>
        <v>-101.31780723037906</v>
      </c>
      <c r="AF483">
        <f t="shared" si="1046"/>
        <v>-415.14719410083086</v>
      </c>
      <c r="AG483">
        <f t="shared" si="1047"/>
        <v>3147.0262863048542</v>
      </c>
      <c r="AH483">
        <f t="shared" si="1048"/>
        <v>20426.396263837134</v>
      </c>
      <c r="AI483">
        <f t="shared" si="1049"/>
        <v>5.6739989621769817</v>
      </c>
      <c r="AJ483">
        <f t="shared" si="1050"/>
        <v>246.36105702857759</v>
      </c>
      <c r="AK483">
        <f t="shared" si="1051"/>
        <v>4.2998115938421968</v>
      </c>
      <c r="AL483">
        <f t="shared" si="1052"/>
        <v>246</v>
      </c>
      <c r="AM483">
        <f t="shared" si="1053"/>
        <v>21</v>
      </c>
      <c r="AN483">
        <f t="shared" si="1054"/>
        <v>39</v>
      </c>
      <c r="AP483">
        <f t="shared" si="1055"/>
        <v>3.2293527703270644</v>
      </c>
      <c r="AQ483">
        <f t="shared" si="1056"/>
        <v>5.6362838550607509E-2</v>
      </c>
      <c r="AR483" t="str">
        <f t="shared" si="1057"/>
        <v>POSITIF</v>
      </c>
      <c r="AS483">
        <f t="shared" si="1058"/>
        <v>3</v>
      </c>
      <c r="AT483">
        <f t="shared" si="1059"/>
        <v>13</v>
      </c>
      <c r="AU483">
        <f t="shared" si="1060"/>
        <v>45</v>
      </c>
      <c r="AV483">
        <f t="shared" si="1061"/>
        <v>0.97930930391411541</v>
      </c>
      <c r="AW483" s="4">
        <f t="shared" si="1062"/>
        <v>4.0804554329754807E-2</v>
      </c>
      <c r="AX483">
        <f t="shared" si="1063"/>
        <v>1.7092171748715107E-2</v>
      </c>
      <c r="AY483">
        <f t="shared" si="1064"/>
        <v>0.2668429017213223</v>
      </c>
      <c r="AZ483" s="4">
        <f t="shared" si="1065"/>
        <v>1.1118454238388429E-2</v>
      </c>
      <c r="BA483">
        <f t="shared" si="1066"/>
        <v>373171.45250231167</v>
      </c>
      <c r="BB483" t="s">
        <v>191</v>
      </c>
      <c r="BC483">
        <f t="shared" si="1067"/>
        <v>1.6702618173282158E-2</v>
      </c>
      <c r="BD483">
        <f t="shared" si="1068"/>
        <v>209.5762353328918</v>
      </c>
      <c r="BE483">
        <f t="shared" si="1069"/>
        <v>23.437438998296443</v>
      </c>
      <c r="BF483">
        <f t="shared" si="1070"/>
        <v>-2.0702435931434331E-3</v>
      </c>
      <c r="BG483">
        <f t="shared" si="1071"/>
        <v>23.435368754703301</v>
      </c>
      <c r="BH483" s="19">
        <f t="shared" si="1072"/>
        <v>0.14242444566294837</v>
      </c>
      <c r="BI483">
        <f t="shared" si="1073"/>
        <v>1.7734422559229037</v>
      </c>
      <c r="BJ483">
        <f t="shared" si="1074"/>
        <v>9.1944422559229046</v>
      </c>
      <c r="BK483">
        <f t="shared" si="1075"/>
        <v>249.5128128330054</v>
      </c>
      <c r="BL483">
        <f t="shared" si="1076"/>
        <v>4.3548201098483048</v>
      </c>
      <c r="BM483">
        <f t="shared" si="1077"/>
        <v>248.40382100583818</v>
      </c>
      <c r="BN483">
        <f t="shared" si="1078"/>
        <v>16.560254733722545</v>
      </c>
      <c r="BO483">
        <f t="shared" si="1079"/>
        <v>16</v>
      </c>
      <c r="BP483">
        <f t="shared" si="1080"/>
        <v>33</v>
      </c>
      <c r="BQ483">
        <f t="shared" si="1081"/>
        <v>36</v>
      </c>
      <c r="BR483">
        <f t="shared" si="1082"/>
        <v>-18.184485988330191</v>
      </c>
      <c r="BS483" t="str">
        <f t="shared" si="1083"/>
        <v>NEGATIF</v>
      </c>
      <c r="BT483">
        <f t="shared" si="1019"/>
        <v>-0.31737915327913702</v>
      </c>
      <c r="BU483">
        <f t="shared" si="1020"/>
        <v>18</v>
      </c>
      <c r="BV483">
        <f t="shared" si="1021"/>
        <v>-2172</v>
      </c>
      <c r="BW483">
        <f t="shared" si="1022"/>
        <v>55</v>
      </c>
      <c r="BX483" t="str">
        <f t="shared" si="1023"/>
        <v>NEGATIF</v>
      </c>
      <c r="BY483">
        <f t="shared" si="1084"/>
        <v>-68.5154689280523</v>
      </c>
      <c r="BZ483">
        <f t="shared" si="1085"/>
        <v>111.4845310719477</v>
      </c>
      <c r="CA483">
        <f t="shared" si="1086"/>
        <v>-16.977107871738017</v>
      </c>
      <c r="CB483" t="str">
        <f t="shared" si="1087"/>
        <v>NEGATIF</v>
      </c>
      <c r="CC483">
        <f t="shared" si="1088"/>
        <v>16</v>
      </c>
      <c r="CD483">
        <f t="shared" si="1089"/>
        <v>58</v>
      </c>
      <c r="CE483">
        <f t="shared" si="1090"/>
        <v>37</v>
      </c>
      <c r="CG483">
        <f t="shared" si="1091"/>
        <v>4.3354645510865284</v>
      </c>
      <c r="CH483">
        <f t="shared" si="1092"/>
        <v>0.40902434618857597</v>
      </c>
      <c r="CI483">
        <f t="shared" si="1093"/>
        <v>0.40906047875559459</v>
      </c>
    </row>
    <row r="484" spans="1:87">
      <c r="A484">
        <f t="shared" ref="A484:F484" si="1225">A190</f>
        <v>-7.0027777777777782</v>
      </c>
      <c r="B484">
        <f t="shared" si="1225"/>
        <v>111.315</v>
      </c>
      <c r="C484">
        <f t="shared" si="1225"/>
        <v>7</v>
      </c>
      <c r="D484">
        <f t="shared" si="1225"/>
        <v>2014</v>
      </c>
      <c r="E484">
        <f t="shared" si="1225"/>
        <v>3</v>
      </c>
      <c r="F484">
        <f t="shared" si="1225"/>
        <v>30</v>
      </c>
      <c r="G484">
        <f t="shared" si="1025"/>
        <v>-0.12222152900771403</v>
      </c>
      <c r="H484">
        <f t="shared" ref="H484:J484" si="1226">H190</f>
        <v>20</v>
      </c>
      <c r="I484">
        <f t="shared" si="1226"/>
        <v>30</v>
      </c>
      <c r="J484">
        <f t="shared" si="1226"/>
        <v>20.5</v>
      </c>
      <c r="L484">
        <f t="shared" ref="L484:M484" si="1227">L190</f>
        <v>20</v>
      </c>
      <c r="M484">
        <f t="shared" si="1227"/>
        <v>-13</v>
      </c>
      <c r="N484">
        <f t="shared" si="1028"/>
        <v>2456747.0625</v>
      </c>
      <c r="O484">
        <f t="shared" si="1029"/>
        <v>7.945056621748444E-4</v>
      </c>
      <c r="P484">
        <f t="shared" si="1030"/>
        <v>2456747.0632945057</v>
      </c>
      <c r="Q484">
        <f t="shared" si="1031"/>
        <v>0.14242473085573445</v>
      </c>
      <c r="R484">
        <f t="shared" si="1032"/>
        <v>240.6870580664006</v>
      </c>
      <c r="S484">
        <f t="shared" si="1033"/>
        <v>59.871633491260582</v>
      </c>
      <c r="T484">
        <f t="shared" si="1034"/>
        <v>4.2007816301974668</v>
      </c>
      <c r="U484">
        <f t="shared" si="1035"/>
        <v>1.0449571329698049</v>
      </c>
      <c r="V484">
        <f t="shared" si="1036"/>
        <v>209.57134621322803</v>
      </c>
      <c r="W484">
        <f t="shared" si="1037"/>
        <v>3.6577100092577792</v>
      </c>
      <c r="X484">
        <f t="shared" si="1038"/>
        <v>7.865835424468969</v>
      </c>
      <c r="Y484">
        <f t="shared" si="1039"/>
        <v>0.13728472657698926</v>
      </c>
      <c r="Z484">
        <f t="shared" si="1040"/>
        <v>84.681007312127804</v>
      </c>
      <c r="AA484">
        <f t="shared" si="1041"/>
        <v>1.4779623915020237</v>
      </c>
      <c r="AB484">
        <f t="shared" si="1042"/>
        <v>19911.63118699444</v>
      </c>
      <c r="AC484">
        <f t="shared" si="1043"/>
        <v>-62.4850999912899</v>
      </c>
      <c r="AD484">
        <f t="shared" si="1044"/>
        <v>-2052.1539344591365</v>
      </c>
      <c r="AE484">
        <f t="shared" si="1045"/>
        <v>-94.533795574227383</v>
      </c>
      <c r="AF484">
        <f t="shared" si="1046"/>
        <v>-416.20202305873414</v>
      </c>
      <c r="AG484">
        <f t="shared" si="1047"/>
        <v>3137.8923525511868</v>
      </c>
      <c r="AH484">
        <f t="shared" si="1048"/>
        <v>20424.148686462238</v>
      </c>
      <c r="AI484">
        <f t="shared" si="1049"/>
        <v>5.6733746351283996</v>
      </c>
      <c r="AJ484">
        <f t="shared" si="1050"/>
        <v>246.36043270152899</v>
      </c>
      <c r="AK484">
        <f t="shared" si="1051"/>
        <v>4.2998006972795899</v>
      </c>
      <c r="AL484">
        <f t="shared" si="1052"/>
        <v>246</v>
      </c>
      <c r="AM484">
        <f t="shared" si="1053"/>
        <v>21</v>
      </c>
      <c r="AN484">
        <f t="shared" si="1054"/>
        <v>37</v>
      </c>
      <c r="AP484">
        <f t="shared" si="1055"/>
        <v>3.2380559202911505</v>
      </c>
      <c r="AQ484">
        <f t="shared" si="1056"/>
        <v>5.6514737172775643E-2</v>
      </c>
      <c r="AR484" t="str">
        <f t="shared" si="1057"/>
        <v>POSITIF</v>
      </c>
      <c r="AS484">
        <f t="shared" si="1058"/>
        <v>3</v>
      </c>
      <c r="AT484">
        <f t="shared" si="1059"/>
        <v>14</v>
      </c>
      <c r="AU484">
        <f t="shared" si="1060"/>
        <v>17</v>
      </c>
      <c r="AV484">
        <f t="shared" si="1061"/>
        <v>0.97921197711502916</v>
      </c>
      <c r="AW484" s="4">
        <f t="shared" si="1062"/>
        <v>4.0800499046459549E-2</v>
      </c>
      <c r="AX484">
        <f t="shared" si="1063"/>
        <v>1.7090473075620623E-2</v>
      </c>
      <c r="AY484">
        <f t="shared" si="1064"/>
        <v>0.26681638443575911</v>
      </c>
      <c r="AZ484" s="4">
        <f t="shared" si="1065"/>
        <v>1.1117349351489962E-2</v>
      </c>
      <c r="BA484">
        <f t="shared" si="1066"/>
        <v>373208.5395142241</v>
      </c>
      <c r="BB484" t="s">
        <v>191</v>
      </c>
      <c r="BC484">
        <f t="shared" si="1067"/>
        <v>1.6702618161304059E-2</v>
      </c>
      <c r="BD484">
        <f t="shared" si="1068"/>
        <v>209.57568373118315</v>
      </c>
      <c r="BE484">
        <f t="shared" si="1069"/>
        <v>23.437438994587747</v>
      </c>
      <c r="BF484">
        <f t="shared" si="1070"/>
        <v>-2.070271110755154E-3</v>
      </c>
      <c r="BG484">
        <f t="shared" si="1071"/>
        <v>23.435368723476991</v>
      </c>
      <c r="BH484" s="19">
        <f t="shared" si="1072"/>
        <v>0.14242473085573445</v>
      </c>
      <c r="BI484">
        <f t="shared" si="1073"/>
        <v>2.0241267193419237</v>
      </c>
      <c r="BJ484">
        <f t="shared" si="1074"/>
        <v>9.4451267193419248</v>
      </c>
      <c r="BK484">
        <f t="shared" si="1075"/>
        <v>253.27364553023028</v>
      </c>
      <c r="BL484">
        <f t="shared" si="1076"/>
        <v>4.4204590230315377</v>
      </c>
      <c r="BM484">
        <f t="shared" si="1077"/>
        <v>248.40325525989857</v>
      </c>
      <c r="BN484">
        <f t="shared" si="1078"/>
        <v>16.560217017326572</v>
      </c>
      <c r="BO484">
        <f t="shared" si="1079"/>
        <v>16</v>
      </c>
      <c r="BP484">
        <f t="shared" si="1080"/>
        <v>33</v>
      </c>
      <c r="BQ484">
        <f t="shared" si="1081"/>
        <v>36</v>
      </c>
      <c r="BR484">
        <f t="shared" si="1082"/>
        <v>-18.175801662074072</v>
      </c>
      <c r="BS484" t="str">
        <f t="shared" si="1083"/>
        <v>NEGATIF</v>
      </c>
      <c r="BT484">
        <f t="shared" si="1019"/>
        <v>-0.31722758319265032</v>
      </c>
      <c r="BU484">
        <f t="shared" si="1020"/>
        <v>18</v>
      </c>
      <c r="BV484">
        <f t="shared" si="1021"/>
        <v>-2171</v>
      </c>
      <c r="BW484">
        <f t="shared" si="1022"/>
        <v>27</v>
      </c>
      <c r="BX484" t="str">
        <f t="shared" si="1023"/>
        <v>NEGATIF</v>
      </c>
      <c r="BY484">
        <f t="shared" si="1084"/>
        <v>-69.348536036595902</v>
      </c>
      <c r="BZ484">
        <f t="shared" si="1085"/>
        <v>110.6514639634041</v>
      </c>
      <c r="CA484">
        <f t="shared" si="1086"/>
        <v>-13.495614625524636</v>
      </c>
      <c r="CB484" t="str">
        <f t="shared" si="1087"/>
        <v>NEGATIF</v>
      </c>
      <c r="CC484">
        <f t="shared" si="1088"/>
        <v>13</v>
      </c>
      <c r="CD484">
        <f t="shared" si="1089"/>
        <v>29</v>
      </c>
      <c r="CE484">
        <f t="shared" si="1090"/>
        <v>44</v>
      </c>
      <c r="CG484">
        <f t="shared" si="1091"/>
        <v>4.3354546769571529</v>
      </c>
      <c r="CH484">
        <f t="shared" si="1092"/>
        <v>0.40902434564357404</v>
      </c>
      <c r="CI484">
        <f t="shared" si="1093"/>
        <v>0.40906047869086565</v>
      </c>
    </row>
    <row r="485" spans="1:87">
      <c r="A485">
        <f t="shared" ref="A485:F485" si="1228">A191</f>
        <v>-7.0027777777777782</v>
      </c>
      <c r="B485">
        <f t="shared" si="1228"/>
        <v>111.315</v>
      </c>
      <c r="C485">
        <f t="shared" si="1228"/>
        <v>7</v>
      </c>
      <c r="D485">
        <f t="shared" si="1228"/>
        <v>2014</v>
      </c>
      <c r="E485">
        <f t="shared" si="1228"/>
        <v>3</v>
      </c>
      <c r="F485">
        <f t="shared" si="1228"/>
        <v>30</v>
      </c>
      <c r="G485">
        <f t="shared" si="1025"/>
        <v>-0.12222152900771403</v>
      </c>
      <c r="H485">
        <f t="shared" ref="H485:J485" si="1229">H191</f>
        <v>20</v>
      </c>
      <c r="I485">
        <f t="shared" si="1229"/>
        <v>45</v>
      </c>
      <c r="J485">
        <f t="shared" si="1229"/>
        <v>20.75</v>
      </c>
      <c r="L485">
        <f t="shared" ref="L485:M485" si="1230">L191</f>
        <v>20</v>
      </c>
      <c r="M485">
        <f t="shared" si="1230"/>
        <v>-13</v>
      </c>
      <c r="N485">
        <f t="shared" si="1028"/>
        <v>2456747.072916667</v>
      </c>
      <c r="O485">
        <f t="shared" si="1029"/>
        <v>7.945056621748444E-4</v>
      </c>
      <c r="P485">
        <f t="shared" si="1030"/>
        <v>2456747.0737111727</v>
      </c>
      <c r="Q485">
        <f t="shared" si="1031"/>
        <v>0.14242501604853328</v>
      </c>
      <c r="R485">
        <f t="shared" si="1032"/>
        <v>240.6870580664006</v>
      </c>
      <c r="S485">
        <f t="shared" si="1033"/>
        <v>60.007727166608674</v>
      </c>
      <c r="T485">
        <f t="shared" si="1034"/>
        <v>4.2007816301974668</v>
      </c>
      <c r="U485">
        <f t="shared" si="1035"/>
        <v>1.0473324156957693</v>
      </c>
      <c r="V485">
        <f t="shared" si="1036"/>
        <v>209.57079460985773</v>
      </c>
      <c r="W485">
        <f t="shared" si="1037"/>
        <v>3.6577003819628024</v>
      </c>
      <c r="X485">
        <f t="shared" si="1038"/>
        <v>7.8761025845396944</v>
      </c>
      <c r="Y485">
        <f t="shared" si="1039"/>
        <v>0.1374639223250527</v>
      </c>
      <c r="Z485">
        <f t="shared" si="1040"/>
        <v>84.691273981951781</v>
      </c>
      <c r="AA485">
        <f t="shared" si="1041"/>
        <v>1.4781415786936674</v>
      </c>
      <c r="AB485">
        <f t="shared" si="1042"/>
        <v>19938.568395849357</v>
      </c>
      <c r="AC485">
        <f t="shared" si="1043"/>
        <v>-63.59332806159626</v>
      </c>
      <c r="AD485">
        <f t="shared" si="1044"/>
        <v>-2076.064355008411</v>
      </c>
      <c r="AE485">
        <f t="shared" si="1045"/>
        <v>-87.739819414607567</v>
      </c>
      <c r="AF485">
        <f t="shared" si="1046"/>
        <v>-417.25550380960993</v>
      </c>
      <c r="AG485">
        <f t="shared" si="1047"/>
        <v>3128.7354624839586</v>
      </c>
      <c r="AH485">
        <f t="shared" si="1048"/>
        <v>20422.650852039089</v>
      </c>
      <c r="AI485">
        <f t="shared" si="1049"/>
        <v>5.6729585700108585</v>
      </c>
      <c r="AJ485">
        <f t="shared" si="1050"/>
        <v>246.36001663641144</v>
      </c>
      <c r="AK485">
        <f t="shared" si="1051"/>
        <v>4.2997934355733856</v>
      </c>
      <c r="AL485">
        <f t="shared" si="1052"/>
        <v>246</v>
      </c>
      <c r="AM485">
        <f t="shared" si="1053"/>
        <v>21</v>
      </c>
      <c r="AN485">
        <f t="shared" si="1054"/>
        <v>36</v>
      </c>
      <c r="AP485">
        <f t="shared" si="1055"/>
        <v>3.2288386378701075</v>
      </c>
      <c r="AQ485">
        <f t="shared" si="1056"/>
        <v>5.6353865246442245E-2</v>
      </c>
      <c r="AR485" t="str">
        <f t="shared" si="1057"/>
        <v>POSITIF</v>
      </c>
      <c r="AS485">
        <f t="shared" si="1058"/>
        <v>3</v>
      </c>
      <c r="AT485">
        <f t="shared" si="1059"/>
        <v>13</v>
      </c>
      <c r="AU485">
        <f t="shared" si="1060"/>
        <v>43</v>
      </c>
      <c r="AV485">
        <f t="shared" si="1061"/>
        <v>0.97911448863073725</v>
      </c>
      <c r="AW485" s="4">
        <f t="shared" si="1062"/>
        <v>4.0796437026280719E-2</v>
      </c>
      <c r="AX485">
        <f t="shared" si="1063"/>
        <v>1.7088771580586953E-2</v>
      </c>
      <c r="AY485">
        <f t="shared" si="1064"/>
        <v>0.26678982309735177</v>
      </c>
      <c r="AZ485" s="4">
        <f t="shared" si="1065"/>
        <v>1.1116242629056325E-2</v>
      </c>
      <c r="BA485">
        <f t="shared" si="1066"/>
        <v>373245.69552919385</v>
      </c>
      <c r="BB485" t="s">
        <v>191</v>
      </c>
      <c r="BC485">
        <f t="shared" si="1067"/>
        <v>1.6702618149325964E-2</v>
      </c>
      <c r="BD485">
        <f t="shared" si="1068"/>
        <v>209.57513212944988</v>
      </c>
      <c r="BE485">
        <f t="shared" si="1069"/>
        <v>23.437438990879052</v>
      </c>
      <c r="BF485">
        <f t="shared" si="1070"/>
        <v>-2.0702986477373498E-3</v>
      </c>
      <c r="BG485">
        <f t="shared" si="1071"/>
        <v>23.435368692231314</v>
      </c>
      <c r="BH485" s="19">
        <f t="shared" si="1072"/>
        <v>0.14242501604853328</v>
      </c>
      <c r="BI485">
        <f t="shared" si="1073"/>
        <v>2.2748111939678588</v>
      </c>
      <c r="BJ485">
        <f t="shared" si="1074"/>
        <v>9.6958111939678595</v>
      </c>
      <c r="BK485">
        <f t="shared" si="1075"/>
        <v>257.03428967513838</v>
      </c>
      <c r="BL485">
        <f t="shared" si="1076"/>
        <v>4.4860946453560313</v>
      </c>
      <c r="BM485">
        <f t="shared" si="1077"/>
        <v>248.4028782343795</v>
      </c>
      <c r="BN485">
        <f t="shared" si="1078"/>
        <v>16.560191882291967</v>
      </c>
      <c r="BO485">
        <f t="shared" si="1079"/>
        <v>16</v>
      </c>
      <c r="BP485">
        <f t="shared" si="1080"/>
        <v>33</v>
      </c>
      <c r="BQ485">
        <f t="shared" si="1081"/>
        <v>36</v>
      </c>
      <c r="BR485">
        <f t="shared" si="1082"/>
        <v>-18.184818407038215</v>
      </c>
      <c r="BS485" t="str">
        <f t="shared" si="1083"/>
        <v>NEGATIF</v>
      </c>
      <c r="BT485">
        <f t="shared" si="1019"/>
        <v>-0.31738495508008724</v>
      </c>
      <c r="BU485">
        <f t="shared" si="1020"/>
        <v>18</v>
      </c>
      <c r="BV485">
        <f t="shared" si="1021"/>
        <v>-2172</v>
      </c>
      <c r="BW485">
        <f t="shared" si="1022"/>
        <v>54</v>
      </c>
      <c r="BX485" t="str">
        <f t="shared" si="1023"/>
        <v>NEGATIF</v>
      </c>
      <c r="BY485">
        <f t="shared" si="1084"/>
        <v>-70.067367447560486</v>
      </c>
      <c r="BZ485">
        <f t="shared" si="1085"/>
        <v>109.93263255243951</v>
      </c>
      <c r="CA485">
        <f t="shared" si="1086"/>
        <v>-9.9927320848688499</v>
      </c>
      <c r="CB485" t="str">
        <f t="shared" si="1087"/>
        <v>NEGATIF</v>
      </c>
      <c r="CC485">
        <f t="shared" si="1088"/>
        <v>9</v>
      </c>
      <c r="CD485">
        <f t="shared" si="1089"/>
        <v>59</v>
      </c>
      <c r="CE485">
        <f t="shared" si="1090"/>
        <v>33</v>
      </c>
      <c r="CG485">
        <f t="shared" si="1091"/>
        <v>4.3354480966204809</v>
      </c>
      <c r="CH485">
        <f t="shared" si="1092"/>
        <v>0.4090243450982341</v>
      </c>
      <c r="CI485">
        <f t="shared" si="1093"/>
        <v>0.4090604786261367</v>
      </c>
    </row>
    <row r="486" spans="1:87">
      <c r="A486">
        <f t="shared" ref="A486:F486" si="1231">A192</f>
        <v>-7.0027777777777782</v>
      </c>
      <c r="B486">
        <f t="shared" si="1231"/>
        <v>111.315</v>
      </c>
      <c r="C486">
        <f t="shared" si="1231"/>
        <v>7</v>
      </c>
      <c r="D486">
        <f t="shared" si="1231"/>
        <v>2014</v>
      </c>
      <c r="E486">
        <f t="shared" si="1231"/>
        <v>3</v>
      </c>
      <c r="F486">
        <f t="shared" si="1231"/>
        <v>30</v>
      </c>
      <c r="G486">
        <f t="shared" si="1025"/>
        <v>-0.12222152900771403</v>
      </c>
      <c r="H486">
        <f t="shared" ref="H486:J486" si="1232">H192</f>
        <v>21</v>
      </c>
      <c r="I486">
        <f t="shared" si="1232"/>
        <v>0</v>
      </c>
      <c r="J486">
        <f t="shared" si="1232"/>
        <v>21</v>
      </c>
      <c r="L486">
        <f t="shared" ref="L486:M486" si="1233">L192</f>
        <v>20</v>
      </c>
      <c r="M486">
        <f t="shared" si="1233"/>
        <v>-13</v>
      </c>
      <c r="N486">
        <f t="shared" si="1028"/>
        <v>2456747.0833333335</v>
      </c>
      <c r="O486">
        <f t="shared" si="1029"/>
        <v>7.945056621748444E-4</v>
      </c>
      <c r="P486">
        <f t="shared" si="1030"/>
        <v>2456747.0841278392</v>
      </c>
      <c r="Q486">
        <f t="shared" si="1031"/>
        <v>0.14242530124131933</v>
      </c>
      <c r="R486">
        <f t="shared" si="1032"/>
        <v>240.6870580664006</v>
      </c>
      <c r="S486">
        <f t="shared" si="1033"/>
        <v>60.143820835844963</v>
      </c>
      <c r="T486">
        <f t="shared" si="1034"/>
        <v>4.2007816301974668</v>
      </c>
      <c r="U486">
        <f t="shared" si="1035"/>
        <v>1.0497076983150626</v>
      </c>
      <c r="V486">
        <f t="shared" si="1036"/>
        <v>209.57024300651216</v>
      </c>
      <c r="W486">
        <f t="shared" si="1037"/>
        <v>3.6576907546682573</v>
      </c>
      <c r="X486">
        <f t="shared" si="1038"/>
        <v>7.8863697441511249</v>
      </c>
      <c r="Y486">
        <f t="shared" si="1039"/>
        <v>0.13764311806509996</v>
      </c>
      <c r="Z486">
        <f t="shared" si="1040"/>
        <v>84.701540651316463</v>
      </c>
      <c r="AA486">
        <f t="shared" si="1041"/>
        <v>1.4783207658772946</v>
      </c>
      <c r="AB486">
        <f t="shared" si="1042"/>
        <v>19965.394973917464</v>
      </c>
      <c r="AC486">
        <f t="shared" si="1043"/>
        <v>-64.694852477957951</v>
      </c>
      <c r="AD486">
        <f t="shared" si="1044"/>
        <v>-2099.0994155318886</v>
      </c>
      <c r="AE486">
        <f t="shared" si="1045"/>
        <v>-80.936595468160078</v>
      </c>
      <c r="AF486">
        <f t="shared" si="1046"/>
        <v>-418.30760885824162</v>
      </c>
      <c r="AG486">
        <f t="shared" si="1047"/>
        <v>3119.5556849516743</v>
      </c>
      <c r="AH486">
        <f t="shared" si="1048"/>
        <v>20421.912186532893</v>
      </c>
      <c r="AI486">
        <f t="shared" si="1049"/>
        <v>5.6727533851480256</v>
      </c>
      <c r="AJ486">
        <f t="shared" si="1050"/>
        <v>246.35981145154861</v>
      </c>
      <c r="AK486">
        <f t="shared" si="1051"/>
        <v>4.2997898544219542</v>
      </c>
      <c r="AL486">
        <f t="shared" si="1052"/>
        <v>246</v>
      </c>
      <c r="AM486">
        <f t="shared" si="1053"/>
        <v>21</v>
      </c>
      <c r="AN486">
        <f t="shared" si="1054"/>
        <v>35</v>
      </c>
      <c r="AP486">
        <f t="shared" si="1055"/>
        <v>3.2410764476240881</v>
      </c>
      <c r="AQ486">
        <f t="shared" si="1056"/>
        <v>5.6567455319881887E-2</v>
      </c>
      <c r="AR486" t="str">
        <f t="shared" si="1057"/>
        <v>POSITIF</v>
      </c>
      <c r="AS486">
        <f t="shared" si="1058"/>
        <v>3</v>
      </c>
      <c r="AT486">
        <f t="shared" si="1059"/>
        <v>14</v>
      </c>
      <c r="AU486">
        <f t="shared" si="1060"/>
        <v>27</v>
      </c>
      <c r="AV486">
        <f t="shared" si="1061"/>
        <v>0.97901683919397997</v>
      </c>
      <c r="AW486" s="4">
        <f t="shared" si="1062"/>
        <v>4.0792368299749165E-2</v>
      </c>
      <c r="AX486">
        <f t="shared" si="1063"/>
        <v>1.7087067276402818E-2</v>
      </c>
      <c r="AY486">
        <f t="shared" si="1064"/>
        <v>0.26676321790573637</v>
      </c>
      <c r="AZ486" s="4">
        <f t="shared" si="1065"/>
        <v>1.1115134079405682E-2</v>
      </c>
      <c r="BA486">
        <f t="shared" si="1066"/>
        <v>373282.9203068908</v>
      </c>
      <c r="BB486" t="s">
        <v>191</v>
      </c>
      <c r="BC486">
        <f t="shared" si="1067"/>
        <v>1.6702618137347865E-2</v>
      </c>
      <c r="BD486">
        <f t="shared" si="1068"/>
        <v>209.57458052774129</v>
      </c>
      <c r="BE486">
        <f t="shared" si="1069"/>
        <v>23.437438987170356</v>
      </c>
      <c r="BF486">
        <f t="shared" si="1070"/>
        <v>-2.0703262040855808E-3</v>
      </c>
      <c r="BG486">
        <f t="shared" si="1071"/>
        <v>23.435368660966272</v>
      </c>
      <c r="BH486" s="19">
        <f t="shared" si="1072"/>
        <v>0.14242530124131933</v>
      </c>
      <c r="BI486">
        <f t="shared" si="1073"/>
        <v>2.525495657386879</v>
      </c>
      <c r="BJ486">
        <f t="shared" si="1074"/>
        <v>9.9464956573868797</v>
      </c>
      <c r="BK486">
        <f t="shared" si="1075"/>
        <v>260.79474255911134</v>
      </c>
      <c r="BL486">
        <f t="shared" si="1076"/>
        <v>4.5517269295474758</v>
      </c>
      <c r="BM486">
        <f t="shared" si="1077"/>
        <v>248.40269230169184</v>
      </c>
      <c r="BN486">
        <f t="shared" si="1078"/>
        <v>16.560179486779457</v>
      </c>
      <c r="BO486">
        <f t="shared" si="1079"/>
        <v>16</v>
      </c>
      <c r="BP486">
        <f t="shared" si="1080"/>
        <v>33</v>
      </c>
      <c r="BQ486">
        <f t="shared" si="1081"/>
        <v>36</v>
      </c>
      <c r="BR486">
        <f t="shared" si="1082"/>
        <v>-18.172719821264344</v>
      </c>
      <c r="BS486" t="str">
        <f t="shared" si="1083"/>
        <v>NEGATIF</v>
      </c>
      <c r="BT486">
        <f t="shared" si="1019"/>
        <v>-0.31717379492349823</v>
      </c>
      <c r="BU486">
        <f t="shared" si="1020"/>
        <v>18</v>
      </c>
      <c r="BV486">
        <f t="shared" si="1021"/>
        <v>-2171</v>
      </c>
      <c r="BW486">
        <f t="shared" si="1022"/>
        <v>38</v>
      </c>
      <c r="BX486" t="str">
        <f t="shared" si="1023"/>
        <v>NEGATIF</v>
      </c>
      <c r="BY486">
        <f t="shared" si="1084"/>
        <v>-70.719373481960361</v>
      </c>
      <c r="BZ486">
        <f t="shared" si="1085"/>
        <v>109.28062651803964</v>
      </c>
      <c r="CA486">
        <f t="shared" si="1086"/>
        <v>-6.4787507209527533</v>
      </c>
      <c r="CB486" t="str">
        <f t="shared" si="1087"/>
        <v>NEGATIF</v>
      </c>
      <c r="CC486">
        <f t="shared" si="1088"/>
        <v>6</v>
      </c>
      <c r="CD486">
        <f t="shared" si="1089"/>
        <v>28</v>
      </c>
      <c r="CE486">
        <f t="shared" si="1090"/>
        <v>43</v>
      </c>
      <c r="CG486">
        <f t="shared" si="1091"/>
        <v>4.3354448514828947</v>
      </c>
      <c r="CH486">
        <f t="shared" si="1092"/>
        <v>0.40902434455255615</v>
      </c>
      <c r="CI486">
        <f t="shared" si="1093"/>
        <v>0.40906047856140776</v>
      </c>
    </row>
    <row r="487" spans="1:87">
      <c r="A487">
        <f t="shared" ref="A487:F487" si="1234">A193</f>
        <v>-7.0027777777777782</v>
      </c>
      <c r="B487">
        <f t="shared" si="1234"/>
        <v>111.315</v>
      </c>
      <c r="C487">
        <f t="shared" si="1234"/>
        <v>7</v>
      </c>
      <c r="D487">
        <f t="shared" si="1234"/>
        <v>2014</v>
      </c>
      <c r="E487">
        <f t="shared" si="1234"/>
        <v>3</v>
      </c>
      <c r="F487">
        <f t="shared" si="1234"/>
        <v>30</v>
      </c>
      <c r="G487">
        <f t="shared" si="1025"/>
        <v>-0.12222152900771403</v>
      </c>
      <c r="H487">
        <f t="shared" ref="H487:J487" si="1235">H193</f>
        <v>21</v>
      </c>
      <c r="I487">
        <f t="shared" si="1235"/>
        <v>15</v>
      </c>
      <c r="J487">
        <f t="shared" si="1235"/>
        <v>21.25</v>
      </c>
      <c r="L487">
        <f t="shared" ref="L487:M487" si="1236">L193</f>
        <v>20</v>
      </c>
      <c r="M487">
        <f t="shared" si="1236"/>
        <v>-13</v>
      </c>
      <c r="N487">
        <f t="shared" si="1028"/>
        <v>2456747.09375</v>
      </c>
      <c r="O487">
        <f t="shared" si="1029"/>
        <v>7.945056621748444E-4</v>
      </c>
      <c r="P487">
        <f t="shared" si="1030"/>
        <v>2456747.0945445057</v>
      </c>
      <c r="Q487">
        <f t="shared" si="1031"/>
        <v>0.14242558643410541</v>
      </c>
      <c r="R487">
        <f t="shared" si="1032"/>
        <v>240.6870580664006</v>
      </c>
      <c r="S487">
        <f t="shared" si="1033"/>
        <v>60.279914505110355</v>
      </c>
      <c r="T487">
        <f t="shared" si="1034"/>
        <v>4.2007816301974668</v>
      </c>
      <c r="U487">
        <f t="shared" si="1035"/>
        <v>1.052082980934864</v>
      </c>
      <c r="V487">
        <f t="shared" si="1036"/>
        <v>209.56969140316647</v>
      </c>
      <c r="W487">
        <f t="shared" si="1037"/>
        <v>3.65768112737371</v>
      </c>
      <c r="X487">
        <f t="shared" si="1038"/>
        <v>7.8966369037634649</v>
      </c>
      <c r="Y487">
        <f t="shared" si="1039"/>
        <v>0.13782231380516308</v>
      </c>
      <c r="Z487">
        <f t="shared" si="1040"/>
        <v>84.711807320682965</v>
      </c>
      <c r="AA487">
        <f t="shared" si="1041"/>
        <v>1.4784999530609537</v>
      </c>
      <c r="AB487">
        <f t="shared" si="1042"/>
        <v>19992.110771062053</v>
      </c>
      <c r="AC487">
        <f t="shared" si="1043"/>
        <v>-65.789557174496878</v>
      </c>
      <c r="AD487">
        <f t="shared" si="1044"/>
        <v>-2121.2494045381518</v>
      </c>
      <c r="AE487">
        <f t="shared" si="1045"/>
        <v>-74.124840514074904</v>
      </c>
      <c r="AF487">
        <f t="shared" si="1046"/>
        <v>-419.3583108872408</v>
      </c>
      <c r="AG487">
        <f t="shared" si="1047"/>
        <v>3110.353087740596</v>
      </c>
      <c r="AH487">
        <f t="shared" si="1048"/>
        <v>20421.941745688688</v>
      </c>
      <c r="AI487">
        <f t="shared" si="1049"/>
        <v>5.6727615960246354</v>
      </c>
      <c r="AJ487">
        <f t="shared" si="1050"/>
        <v>246.35981966242522</v>
      </c>
      <c r="AK487">
        <f t="shared" si="1051"/>
        <v>4.2997899977287855</v>
      </c>
      <c r="AL487">
        <f t="shared" si="1052"/>
        <v>246</v>
      </c>
      <c r="AM487">
        <f t="shared" si="1053"/>
        <v>21</v>
      </c>
      <c r="AN487">
        <f t="shared" si="1054"/>
        <v>35</v>
      </c>
      <c r="AP487">
        <f t="shared" si="1055"/>
        <v>3.2340565260556291</v>
      </c>
      <c r="AQ487">
        <f t="shared" si="1056"/>
        <v>5.6444934575280513E-2</v>
      </c>
      <c r="AR487" t="str">
        <f t="shared" si="1057"/>
        <v>POSITIF</v>
      </c>
      <c r="AS487">
        <f t="shared" si="1058"/>
        <v>3</v>
      </c>
      <c r="AT487">
        <f t="shared" si="1059"/>
        <v>14</v>
      </c>
      <c r="AU487">
        <f t="shared" si="1060"/>
        <v>2</v>
      </c>
      <c r="AV487">
        <f t="shared" si="1061"/>
        <v>0.97891902952483889</v>
      </c>
      <c r="AW487" s="4">
        <f t="shared" si="1062"/>
        <v>4.0788292896868285E-2</v>
      </c>
      <c r="AX487">
        <f t="shared" si="1063"/>
        <v>1.708536017563602E-2</v>
      </c>
      <c r="AY487">
        <f t="shared" si="1064"/>
        <v>0.26673656905710019</v>
      </c>
      <c r="AZ487" s="4">
        <f t="shared" si="1065"/>
        <v>1.1114023710712509E-2</v>
      </c>
      <c r="BA487">
        <f t="shared" si="1066"/>
        <v>373320.2136116724</v>
      </c>
      <c r="BB487" t="s">
        <v>191</v>
      </c>
      <c r="BC487">
        <f t="shared" si="1067"/>
        <v>1.6702618125369769E-2</v>
      </c>
      <c r="BD487">
        <f t="shared" si="1068"/>
        <v>209.57402892603264</v>
      </c>
      <c r="BE487">
        <f t="shared" si="1069"/>
        <v>23.437438983461661</v>
      </c>
      <c r="BF487">
        <f t="shared" si="1070"/>
        <v>-2.0703537797991021E-3</v>
      </c>
      <c r="BG487">
        <f t="shared" si="1071"/>
        <v>23.435368629681861</v>
      </c>
      <c r="BH487" s="19">
        <f t="shared" si="1072"/>
        <v>0.14242558643410541</v>
      </c>
      <c r="BI487">
        <f t="shared" si="1073"/>
        <v>2.7761801208058992</v>
      </c>
      <c r="BJ487">
        <f t="shared" si="1074"/>
        <v>10.1971801208059</v>
      </c>
      <c r="BK487">
        <f t="shared" si="1075"/>
        <v>264.55500207091751</v>
      </c>
      <c r="BL487">
        <f t="shared" si="1076"/>
        <v>4.6173558387579279</v>
      </c>
      <c r="BM487">
        <f t="shared" si="1077"/>
        <v>248.40269974117098</v>
      </c>
      <c r="BN487">
        <f t="shared" si="1078"/>
        <v>16.560179982744732</v>
      </c>
      <c r="BO487">
        <f t="shared" si="1079"/>
        <v>16</v>
      </c>
      <c r="BP487">
        <f t="shared" si="1080"/>
        <v>33</v>
      </c>
      <c r="BQ487">
        <f t="shared" si="1081"/>
        <v>36</v>
      </c>
      <c r="BR487">
        <f t="shared" si="1082"/>
        <v>-18.179641488737207</v>
      </c>
      <c r="BS487" t="str">
        <f t="shared" si="1083"/>
        <v>NEGATIF</v>
      </c>
      <c r="BT487">
        <f t="shared" si="1019"/>
        <v>-0.31729460081062788</v>
      </c>
      <c r="BU487">
        <f t="shared" si="1020"/>
        <v>18</v>
      </c>
      <c r="BV487">
        <f t="shared" si="1021"/>
        <v>-2171</v>
      </c>
      <c r="BW487">
        <f t="shared" si="1022"/>
        <v>13</v>
      </c>
      <c r="BX487" t="str">
        <f t="shared" si="1023"/>
        <v>NEGATIF</v>
      </c>
      <c r="BY487">
        <f t="shared" si="1084"/>
        <v>-71.271364088142008</v>
      </c>
      <c r="BZ487">
        <f t="shared" si="1085"/>
        <v>108.72863591185799</v>
      </c>
      <c r="CA487">
        <f t="shared" si="1086"/>
        <v>-2.9487727593823001</v>
      </c>
      <c r="CB487" t="str">
        <f t="shared" si="1087"/>
        <v>NEGATIF</v>
      </c>
      <c r="CC487">
        <f t="shared" si="1088"/>
        <v>2</v>
      </c>
      <c r="CD487">
        <f t="shared" si="1089"/>
        <v>56</v>
      </c>
      <c r="CE487">
        <f t="shared" si="1090"/>
        <v>55</v>
      </c>
      <c r="CG487">
        <f t="shared" si="1091"/>
        <v>4.3354449813263001</v>
      </c>
      <c r="CH487">
        <f t="shared" si="1092"/>
        <v>0.4090243440065402</v>
      </c>
      <c r="CI487">
        <f t="shared" si="1093"/>
        <v>0.40906047849667881</v>
      </c>
    </row>
    <row r="488" spans="1:87">
      <c r="A488">
        <f t="shared" ref="A488:F488" si="1237">A194</f>
        <v>-7.0027777777777782</v>
      </c>
      <c r="B488">
        <f t="shared" si="1237"/>
        <v>111.315</v>
      </c>
      <c r="C488">
        <f t="shared" si="1237"/>
        <v>7</v>
      </c>
      <c r="D488">
        <f t="shared" si="1237"/>
        <v>2014</v>
      </c>
      <c r="E488">
        <f t="shared" si="1237"/>
        <v>3</v>
      </c>
      <c r="F488">
        <f t="shared" si="1237"/>
        <v>30</v>
      </c>
      <c r="G488">
        <f t="shared" si="1025"/>
        <v>-0.12222152900771403</v>
      </c>
      <c r="H488">
        <f t="shared" ref="H488:J488" si="1238">H194</f>
        <v>21</v>
      </c>
      <c r="I488">
        <f t="shared" si="1238"/>
        <v>30</v>
      </c>
      <c r="J488">
        <f t="shared" si="1238"/>
        <v>21.5</v>
      </c>
      <c r="L488">
        <f t="shared" ref="L488:M488" si="1239">L194</f>
        <v>20</v>
      </c>
      <c r="M488">
        <f t="shared" si="1239"/>
        <v>-13</v>
      </c>
      <c r="N488">
        <f t="shared" si="1028"/>
        <v>2456747.104166667</v>
      </c>
      <c r="O488">
        <f t="shared" si="1029"/>
        <v>7.945056621748444E-4</v>
      </c>
      <c r="P488">
        <f t="shared" si="1030"/>
        <v>2456747.1049611727</v>
      </c>
      <c r="Q488">
        <f t="shared" si="1031"/>
        <v>0.14242587162690423</v>
      </c>
      <c r="R488">
        <f t="shared" si="1032"/>
        <v>240.6870580664006</v>
      </c>
      <c r="S488">
        <f t="shared" si="1033"/>
        <v>60.416008180458448</v>
      </c>
      <c r="T488">
        <f t="shared" si="1034"/>
        <v>4.2007816301974668</v>
      </c>
      <c r="U488">
        <f t="shared" si="1035"/>
        <v>1.0544582636608284</v>
      </c>
      <c r="V488">
        <f t="shared" si="1036"/>
        <v>209.56913979979618</v>
      </c>
      <c r="W488">
        <f t="shared" si="1037"/>
        <v>3.6576715000787332</v>
      </c>
      <c r="X488">
        <f t="shared" si="1038"/>
        <v>7.9069040638341903</v>
      </c>
      <c r="Y488">
        <f t="shared" si="1039"/>
        <v>0.13800150955322651</v>
      </c>
      <c r="Z488">
        <f t="shared" si="1040"/>
        <v>84.722073990506942</v>
      </c>
      <c r="AA488">
        <f t="shared" si="1041"/>
        <v>1.4786791402525972</v>
      </c>
      <c r="AB488">
        <f t="shared" si="1042"/>
        <v>20018.715637734407</v>
      </c>
      <c r="AC488">
        <f t="shared" si="1043"/>
        <v>-66.877326802715658</v>
      </c>
      <c r="AD488">
        <f t="shared" si="1044"/>
        <v>-2142.5049835562131</v>
      </c>
      <c r="AE488">
        <f t="shared" si="1045"/>
        <v>-67.30527223283552</v>
      </c>
      <c r="AF488">
        <f t="shared" si="1046"/>
        <v>-420.40758261493539</v>
      </c>
      <c r="AG488">
        <f t="shared" si="1047"/>
        <v>3101.1277388081858</v>
      </c>
      <c r="AH488">
        <f t="shared" si="1048"/>
        <v>20422.748211335896</v>
      </c>
      <c r="AI488">
        <f t="shared" si="1049"/>
        <v>5.6729856142599715</v>
      </c>
      <c r="AJ488">
        <f t="shared" si="1050"/>
        <v>246.36004368066057</v>
      </c>
      <c r="AK488">
        <f t="shared" si="1051"/>
        <v>4.2997939075845766</v>
      </c>
      <c r="AL488">
        <f t="shared" si="1052"/>
        <v>246</v>
      </c>
      <c r="AM488">
        <f t="shared" si="1053"/>
        <v>21</v>
      </c>
      <c r="AN488">
        <f t="shared" si="1054"/>
        <v>36</v>
      </c>
      <c r="AP488">
        <f t="shared" si="1055"/>
        <v>3.2316503138350439</v>
      </c>
      <c r="AQ488">
        <f t="shared" si="1056"/>
        <v>5.6402938249529577E-2</v>
      </c>
      <c r="AR488" t="str">
        <f t="shared" si="1057"/>
        <v>POSITIF</v>
      </c>
      <c r="AS488">
        <f t="shared" si="1058"/>
        <v>3</v>
      </c>
      <c r="AT488">
        <f t="shared" si="1059"/>
        <v>13</v>
      </c>
      <c r="AU488">
        <f t="shared" si="1060"/>
        <v>53</v>
      </c>
      <c r="AV488">
        <f t="shared" si="1061"/>
        <v>0.97882106034389738</v>
      </c>
      <c r="AW488" s="4">
        <f t="shared" si="1062"/>
        <v>4.0784210847662393E-2</v>
      </c>
      <c r="AX488">
        <f t="shared" si="1063"/>
        <v>1.708365029086311E-2</v>
      </c>
      <c r="AY488">
        <f t="shared" si="1064"/>
        <v>0.26670987674776714</v>
      </c>
      <c r="AZ488" s="4">
        <f t="shared" si="1065"/>
        <v>1.1112911531156964E-2</v>
      </c>
      <c r="BA488">
        <f t="shared" si="1066"/>
        <v>373357.57520756824</v>
      </c>
      <c r="BB488" t="s">
        <v>191</v>
      </c>
      <c r="BC488">
        <f t="shared" si="1067"/>
        <v>1.670261811339167E-2</v>
      </c>
      <c r="BD488">
        <f t="shared" si="1068"/>
        <v>209.57347732429932</v>
      </c>
      <c r="BE488">
        <f t="shared" si="1069"/>
        <v>23.437438979752965</v>
      </c>
      <c r="BF488">
        <f t="shared" si="1070"/>
        <v>-2.0703813748771576E-3</v>
      </c>
      <c r="BG488">
        <f t="shared" si="1071"/>
        <v>23.435368598378087</v>
      </c>
      <c r="BH488" s="19">
        <f t="shared" si="1072"/>
        <v>0.14242587162690423</v>
      </c>
      <c r="BI488">
        <f t="shared" si="1073"/>
        <v>3.0268645954318343</v>
      </c>
      <c r="BJ488">
        <f t="shared" si="1074"/>
        <v>10.447864595431835</v>
      </c>
      <c r="BK488">
        <f t="shared" si="1075"/>
        <v>268.31506619332595</v>
      </c>
      <c r="BL488">
        <f t="shared" si="1076"/>
        <v>4.682981337780066</v>
      </c>
      <c r="BM488">
        <f t="shared" si="1077"/>
        <v>248.40290273815157</v>
      </c>
      <c r="BN488">
        <f t="shared" si="1078"/>
        <v>16.560193515876772</v>
      </c>
      <c r="BO488">
        <f t="shared" si="1079"/>
        <v>16</v>
      </c>
      <c r="BP488">
        <f t="shared" si="1080"/>
        <v>33</v>
      </c>
      <c r="BQ488">
        <f t="shared" si="1081"/>
        <v>36</v>
      </c>
      <c r="BR488">
        <f t="shared" si="1082"/>
        <v>-18.18205107439373</v>
      </c>
      <c r="BS488" t="str">
        <f t="shared" si="1083"/>
        <v>NEGATIF</v>
      </c>
      <c r="BT488">
        <f t="shared" si="1019"/>
        <v>-0.31733665601394306</v>
      </c>
      <c r="BU488">
        <f t="shared" si="1020"/>
        <v>18</v>
      </c>
      <c r="BV488">
        <f t="shared" si="1021"/>
        <v>-2171</v>
      </c>
      <c r="BW488">
        <f t="shared" si="1022"/>
        <v>4</v>
      </c>
      <c r="BX488" t="str">
        <f t="shared" si="1023"/>
        <v>NEGATIF</v>
      </c>
      <c r="BY488">
        <f t="shared" si="1084"/>
        <v>-71.751916114886512</v>
      </c>
      <c r="BZ488">
        <f t="shared" si="1085"/>
        <v>108.24808388511349</v>
      </c>
      <c r="CA488">
        <f t="shared" si="1086"/>
        <v>0.59106800011062133</v>
      </c>
      <c r="CB488" t="str">
        <f t="shared" si="1087"/>
        <v>POSITIF</v>
      </c>
      <c r="CC488">
        <f t="shared" si="1088"/>
        <v>0</v>
      </c>
      <c r="CD488">
        <f t="shared" si="1089"/>
        <v>35</v>
      </c>
      <c r="CE488">
        <f t="shared" si="1090"/>
        <v>27</v>
      </c>
      <c r="CG488">
        <f t="shared" si="1091"/>
        <v>4.3354485242919827</v>
      </c>
      <c r="CH488">
        <f t="shared" si="1092"/>
        <v>0.40902434346018623</v>
      </c>
      <c r="CI488">
        <f t="shared" si="1093"/>
        <v>0.40906047843194987</v>
      </c>
    </row>
    <row r="489" spans="1:87">
      <c r="A489">
        <f t="shared" ref="A489:F489" si="1240">A195</f>
        <v>-7.0027777777777782</v>
      </c>
      <c r="B489">
        <f t="shared" si="1240"/>
        <v>111.315</v>
      </c>
      <c r="C489">
        <f t="shared" si="1240"/>
        <v>7</v>
      </c>
      <c r="D489">
        <f t="shared" si="1240"/>
        <v>2014</v>
      </c>
      <c r="E489">
        <f t="shared" si="1240"/>
        <v>3</v>
      </c>
      <c r="F489">
        <f t="shared" si="1240"/>
        <v>30</v>
      </c>
      <c r="G489">
        <f t="shared" si="1025"/>
        <v>-0.12222152900771403</v>
      </c>
      <c r="H489">
        <f t="shared" ref="H489:J489" si="1241">H195</f>
        <v>21</v>
      </c>
      <c r="I489">
        <f t="shared" si="1241"/>
        <v>45</v>
      </c>
      <c r="J489">
        <f t="shared" si="1241"/>
        <v>21.75</v>
      </c>
      <c r="L489">
        <f t="shared" ref="L489:M489" si="1242">L195</f>
        <v>20</v>
      </c>
      <c r="M489">
        <f t="shared" si="1242"/>
        <v>-13</v>
      </c>
      <c r="N489">
        <f t="shared" si="1028"/>
        <v>2456747.1145833335</v>
      </c>
      <c r="O489">
        <f t="shared" si="1029"/>
        <v>7.945056621748444E-4</v>
      </c>
      <c r="P489">
        <f t="shared" si="1030"/>
        <v>2456747.1153778392</v>
      </c>
      <c r="Q489">
        <f t="shared" si="1031"/>
        <v>0.14242615681969031</v>
      </c>
      <c r="R489">
        <f t="shared" si="1032"/>
        <v>240.6870580664006</v>
      </c>
      <c r="S489">
        <f t="shared" si="1033"/>
        <v>60.552101849709288</v>
      </c>
      <c r="T489">
        <f t="shared" si="1034"/>
        <v>4.2007816301974668</v>
      </c>
      <c r="U489">
        <f t="shared" si="1035"/>
        <v>1.0568335462803757</v>
      </c>
      <c r="V489">
        <f t="shared" si="1036"/>
        <v>209.56858819645055</v>
      </c>
      <c r="W489">
        <f t="shared" si="1037"/>
        <v>3.6576618727841872</v>
      </c>
      <c r="X489">
        <f t="shared" si="1038"/>
        <v>7.9171712234456209</v>
      </c>
      <c r="Y489">
        <f t="shared" si="1039"/>
        <v>0.13818070529327375</v>
      </c>
      <c r="Z489">
        <f t="shared" si="1040"/>
        <v>84.732340659872534</v>
      </c>
      <c r="AA489">
        <f t="shared" si="1041"/>
        <v>1.4788583274362403</v>
      </c>
      <c r="AB489">
        <f t="shared" si="1042"/>
        <v>20045.20942144977</v>
      </c>
      <c r="AC489">
        <f t="shared" si="1043"/>
        <v>-67.958046599634585</v>
      </c>
      <c r="AD489">
        <f t="shared" si="1044"/>
        <v>-2162.857188410765</v>
      </c>
      <c r="AE489">
        <f t="shared" si="1045"/>
        <v>-60.478610039662584</v>
      </c>
      <c r="AF489">
        <f t="shared" si="1046"/>
        <v>-421.45539665644208</v>
      </c>
      <c r="AG489">
        <f t="shared" si="1047"/>
        <v>3091.8797075176226</v>
      </c>
      <c r="AH489">
        <f t="shared" si="1048"/>
        <v>20424.339887260889</v>
      </c>
      <c r="AI489">
        <f t="shared" si="1049"/>
        <v>5.6734277464613578</v>
      </c>
      <c r="AJ489">
        <f t="shared" si="1050"/>
        <v>246.36048581286195</v>
      </c>
      <c r="AK489">
        <f t="shared" si="1051"/>
        <v>4.2998016242472197</v>
      </c>
      <c r="AL489">
        <f t="shared" si="1052"/>
        <v>246</v>
      </c>
      <c r="AM489">
        <f t="shared" si="1053"/>
        <v>21</v>
      </c>
      <c r="AN489">
        <f t="shared" si="1054"/>
        <v>37</v>
      </c>
      <c r="AP489">
        <f t="shared" si="1055"/>
        <v>3.2454403902605069</v>
      </c>
      <c r="AQ489">
        <f t="shared" si="1056"/>
        <v>5.6643620487255554E-2</v>
      </c>
      <c r="AR489" t="str">
        <f t="shared" si="1057"/>
        <v>POSITIF</v>
      </c>
      <c r="AS489">
        <f t="shared" si="1058"/>
        <v>3</v>
      </c>
      <c r="AT489">
        <f t="shared" si="1059"/>
        <v>14</v>
      </c>
      <c r="AU489">
        <f t="shared" si="1060"/>
        <v>43</v>
      </c>
      <c r="AV489">
        <f t="shared" si="1061"/>
        <v>0.97872293238532659</v>
      </c>
      <c r="AW489" s="4">
        <f t="shared" si="1062"/>
        <v>4.0780122182721944E-2</v>
      </c>
      <c r="AX489">
        <f t="shared" si="1063"/>
        <v>1.7081937634897789E-2</v>
      </c>
      <c r="AY489">
        <f t="shared" si="1064"/>
        <v>0.26668314117776309</v>
      </c>
      <c r="AZ489" s="4">
        <f t="shared" si="1065"/>
        <v>1.1111797549073462E-2</v>
      </c>
      <c r="BA489">
        <f t="shared" si="1066"/>
        <v>373395.00485328725</v>
      </c>
      <c r="BB489" t="s">
        <v>191</v>
      </c>
      <c r="BC489">
        <f t="shared" si="1067"/>
        <v>1.6702618101413574E-2</v>
      </c>
      <c r="BD489">
        <f t="shared" si="1068"/>
        <v>209.57292572259067</v>
      </c>
      <c r="BE489">
        <f t="shared" si="1069"/>
        <v>23.43743897604427</v>
      </c>
      <c r="BF489">
        <f t="shared" si="1070"/>
        <v>-2.0704089893152952E-3</v>
      </c>
      <c r="BG489">
        <f t="shared" si="1071"/>
        <v>23.435368567054955</v>
      </c>
      <c r="BH489" s="19">
        <f t="shared" si="1072"/>
        <v>0.14242615681969031</v>
      </c>
      <c r="BI489">
        <f t="shared" si="1073"/>
        <v>3.2775490588508545</v>
      </c>
      <c r="BJ489">
        <f t="shared" si="1074"/>
        <v>10.698549058850855</v>
      </c>
      <c r="BK489">
        <f t="shared" si="1075"/>
        <v>272.07493249982986</v>
      </c>
      <c r="BL489">
        <f t="shared" si="1076"/>
        <v>4.7486033842633573</v>
      </c>
      <c r="BM489">
        <f t="shared" si="1077"/>
        <v>248.40330338293296</v>
      </c>
      <c r="BN489">
        <f t="shared" si="1078"/>
        <v>16.560220225528862</v>
      </c>
      <c r="BO489">
        <f t="shared" si="1079"/>
        <v>16</v>
      </c>
      <c r="BP489">
        <f t="shared" si="1080"/>
        <v>33</v>
      </c>
      <c r="BQ489">
        <f t="shared" si="1081"/>
        <v>36</v>
      </c>
      <c r="BR489">
        <f t="shared" si="1082"/>
        <v>-18.168530714465472</v>
      </c>
      <c r="BS489" t="str">
        <f t="shared" si="1083"/>
        <v>NEGATIF</v>
      </c>
      <c r="BT489">
        <f t="shared" si="1019"/>
        <v>-0.31710068121714025</v>
      </c>
      <c r="BU489">
        <f t="shared" si="1020"/>
        <v>18</v>
      </c>
      <c r="BV489">
        <f t="shared" si="1021"/>
        <v>-2171</v>
      </c>
      <c r="BW489">
        <f t="shared" si="1022"/>
        <v>53</v>
      </c>
      <c r="BX489" t="str">
        <f t="shared" si="1023"/>
        <v>NEGATIF</v>
      </c>
      <c r="BY489">
        <f t="shared" si="1084"/>
        <v>-72.176193396937478</v>
      </c>
      <c r="BZ489">
        <f t="shared" si="1085"/>
        <v>107.82380660306252</v>
      </c>
      <c r="CA489">
        <f t="shared" si="1086"/>
        <v>4.1380711761961022</v>
      </c>
      <c r="CB489" t="str">
        <f t="shared" si="1087"/>
        <v>POSITIF</v>
      </c>
      <c r="CC489">
        <f t="shared" si="1088"/>
        <v>4</v>
      </c>
      <c r="CD489">
        <f t="shared" si="1089"/>
        <v>8</v>
      </c>
      <c r="CE489">
        <f t="shared" si="1090"/>
        <v>17</v>
      </c>
      <c r="CG489">
        <f t="shared" si="1091"/>
        <v>4.3354555168625488</v>
      </c>
      <c r="CH489">
        <f t="shared" si="1092"/>
        <v>0.40902434291349449</v>
      </c>
      <c r="CI489">
        <f t="shared" si="1093"/>
        <v>0.40906047836722093</v>
      </c>
    </row>
    <row r="490" spans="1:87">
      <c r="A490">
        <f t="shared" ref="A490:F490" si="1243">A196</f>
        <v>-7.0027777777777782</v>
      </c>
      <c r="B490">
        <f t="shared" si="1243"/>
        <v>111.315</v>
      </c>
      <c r="C490">
        <f t="shared" si="1243"/>
        <v>7</v>
      </c>
      <c r="D490">
        <f t="shared" si="1243"/>
        <v>2014</v>
      </c>
      <c r="E490">
        <f t="shared" si="1243"/>
        <v>3</v>
      </c>
      <c r="F490">
        <f t="shared" si="1243"/>
        <v>30</v>
      </c>
      <c r="G490">
        <f t="shared" si="1025"/>
        <v>-0.12222152900771403</v>
      </c>
      <c r="H490">
        <f t="shared" ref="H490:J490" si="1244">H196</f>
        <v>22</v>
      </c>
      <c r="I490">
        <f t="shared" si="1244"/>
        <v>0</v>
      </c>
      <c r="J490">
        <f t="shared" si="1244"/>
        <v>22</v>
      </c>
      <c r="L490">
        <f t="shared" ref="L490:M490" si="1245">L196</f>
        <v>20</v>
      </c>
      <c r="M490">
        <f t="shared" si="1245"/>
        <v>-13</v>
      </c>
      <c r="N490">
        <f t="shared" si="1028"/>
        <v>2456747.125</v>
      </c>
      <c r="O490">
        <f t="shared" si="1029"/>
        <v>7.945056621748444E-4</v>
      </c>
      <c r="P490">
        <f t="shared" si="1030"/>
        <v>2456747.1257945057</v>
      </c>
      <c r="Q490">
        <f t="shared" si="1031"/>
        <v>0.1424264420124764</v>
      </c>
      <c r="R490">
        <f t="shared" si="1032"/>
        <v>240.6870580664006</v>
      </c>
      <c r="S490">
        <f t="shared" si="1033"/>
        <v>60.68819551897468</v>
      </c>
      <c r="T490">
        <f t="shared" si="1034"/>
        <v>4.2007816301974668</v>
      </c>
      <c r="U490">
        <f t="shared" si="1035"/>
        <v>1.0592088289001771</v>
      </c>
      <c r="V490">
        <f t="shared" si="1036"/>
        <v>209.56803659310486</v>
      </c>
      <c r="W490">
        <f t="shared" si="1037"/>
        <v>3.6576522454896399</v>
      </c>
      <c r="X490">
        <f t="shared" si="1038"/>
        <v>7.9274383830579609</v>
      </c>
      <c r="Y490">
        <f t="shared" si="1039"/>
        <v>0.13835990103333687</v>
      </c>
      <c r="Z490">
        <f t="shared" si="1040"/>
        <v>84.742607329239036</v>
      </c>
      <c r="AA490">
        <f t="shared" si="1041"/>
        <v>1.4790375146198995</v>
      </c>
      <c r="AB490">
        <f t="shared" si="1042"/>
        <v>20071.591973928389</v>
      </c>
      <c r="AC490">
        <f t="shared" si="1043"/>
        <v>-69.031602691556941</v>
      </c>
      <c r="AD490">
        <f t="shared" si="1044"/>
        <v>-2182.2974387005511</v>
      </c>
      <c r="AE490">
        <f t="shared" si="1045"/>
        <v>-53.645573184233925</v>
      </c>
      <c r="AF490">
        <f t="shared" si="1046"/>
        <v>-422.50172580596546</v>
      </c>
      <c r="AG490">
        <f t="shared" si="1047"/>
        <v>3082.6090621617109</v>
      </c>
      <c r="AH490">
        <f t="shared" si="1048"/>
        <v>20426.724695707791</v>
      </c>
      <c r="AI490">
        <f t="shared" si="1049"/>
        <v>5.6740901932521641</v>
      </c>
      <c r="AJ490">
        <f t="shared" si="1050"/>
        <v>246.36114825965277</v>
      </c>
      <c r="AK490">
        <f t="shared" si="1051"/>
        <v>4.2998131861248385</v>
      </c>
      <c r="AL490">
        <f t="shared" si="1052"/>
        <v>246</v>
      </c>
      <c r="AM490">
        <f t="shared" si="1053"/>
        <v>21</v>
      </c>
      <c r="AN490">
        <f t="shared" si="1054"/>
        <v>40</v>
      </c>
      <c r="AP490">
        <f t="shared" si="1055"/>
        <v>3.2404169778567367</v>
      </c>
      <c r="AQ490">
        <f t="shared" si="1056"/>
        <v>5.6555945401124241E-2</v>
      </c>
      <c r="AR490" t="str">
        <f t="shared" si="1057"/>
        <v>POSITIF</v>
      </c>
      <c r="AS490">
        <f t="shared" si="1058"/>
        <v>3</v>
      </c>
      <c r="AT490">
        <f t="shared" si="1059"/>
        <v>14</v>
      </c>
      <c r="AU490">
        <f t="shared" si="1060"/>
        <v>25</v>
      </c>
      <c r="AV490">
        <f t="shared" si="1061"/>
        <v>0.97862464637058211</v>
      </c>
      <c r="AW490" s="4">
        <f t="shared" si="1062"/>
        <v>4.0776026932107585E-2</v>
      </c>
      <c r="AX490">
        <f t="shared" si="1063"/>
        <v>1.7080222220331832E-2</v>
      </c>
      <c r="AY490">
        <f t="shared" si="1064"/>
        <v>0.26665636254364988</v>
      </c>
      <c r="AZ490" s="4">
        <f t="shared" si="1065"/>
        <v>1.1110681772652078E-2</v>
      </c>
      <c r="BA490">
        <f t="shared" si="1066"/>
        <v>373432.502312247</v>
      </c>
      <c r="BB490" t="s">
        <v>191</v>
      </c>
      <c r="BC490">
        <f t="shared" si="1067"/>
        <v>1.6702618089435475E-2</v>
      </c>
      <c r="BD490">
        <f t="shared" si="1068"/>
        <v>209.57237412088202</v>
      </c>
      <c r="BE490">
        <f t="shared" si="1069"/>
        <v>23.437438972335574</v>
      </c>
      <c r="BF490">
        <f t="shared" si="1070"/>
        <v>-2.0704366231127642E-3</v>
      </c>
      <c r="BG490">
        <f t="shared" si="1071"/>
        <v>23.43536853571246</v>
      </c>
      <c r="BH490" s="19">
        <f t="shared" si="1072"/>
        <v>0.1424264420124764</v>
      </c>
      <c r="BI490">
        <f t="shared" si="1073"/>
        <v>3.5282335222853969</v>
      </c>
      <c r="BJ490">
        <f t="shared" si="1074"/>
        <v>10.949233522285397</v>
      </c>
      <c r="BK490">
        <f t="shared" si="1075"/>
        <v>275.83459916437812</v>
      </c>
      <c r="BL490">
        <f t="shared" si="1076"/>
        <v>4.8142219463371978</v>
      </c>
      <c r="BM490">
        <f t="shared" si="1077"/>
        <v>248.40390366990283</v>
      </c>
      <c r="BN490">
        <f t="shared" si="1078"/>
        <v>16.560260244660189</v>
      </c>
      <c r="BO490">
        <f t="shared" si="1079"/>
        <v>16</v>
      </c>
      <c r="BP490">
        <f t="shared" si="1080"/>
        <v>33</v>
      </c>
      <c r="BQ490">
        <f t="shared" si="1081"/>
        <v>36</v>
      </c>
      <c r="BR490">
        <f t="shared" si="1082"/>
        <v>-18.173593843779933</v>
      </c>
      <c r="BS490" t="str">
        <f t="shared" si="1083"/>
        <v>NEGATIF</v>
      </c>
      <c r="BT490">
        <f t="shared" si="1019"/>
        <v>-0.31718904949413185</v>
      </c>
      <c r="BU490">
        <f t="shared" si="1020"/>
        <v>18</v>
      </c>
      <c r="BV490">
        <f t="shared" si="1021"/>
        <v>-2171</v>
      </c>
      <c r="BW490">
        <f t="shared" si="1022"/>
        <v>35</v>
      </c>
      <c r="BX490" t="str">
        <f t="shared" si="1023"/>
        <v>NEGATIF</v>
      </c>
      <c r="BY490">
        <f t="shared" si="1084"/>
        <v>-72.512329161352596</v>
      </c>
      <c r="BZ490">
        <f t="shared" si="1085"/>
        <v>107.4876708386474</v>
      </c>
      <c r="CA490">
        <f t="shared" si="1086"/>
        <v>7.6945069167126467</v>
      </c>
      <c r="CB490" t="str">
        <f t="shared" si="1087"/>
        <v>POSITIF</v>
      </c>
      <c r="CC490">
        <f t="shared" si="1088"/>
        <v>7</v>
      </c>
      <c r="CD490">
        <f t="shared" si="1089"/>
        <v>41</v>
      </c>
      <c r="CE490">
        <f t="shared" si="1090"/>
        <v>40</v>
      </c>
      <c r="CG490">
        <f t="shared" si="1091"/>
        <v>4.33546599384663</v>
      </c>
      <c r="CH490">
        <f t="shared" si="1092"/>
        <v>0.40902434236646473</v>
      </c>
      <c r="CI490">
        <f t="shared" si="1093"/>
        <v>0.40906047830249193</v>
      </c>
    </row>
    <row r="491" spans="1:87">
      <c r="A491">
        <f t="shared" ref="A491:F491" si="1246">A197</f>
        <v>-7.0027777777777782</v>
      </c>
      <c r="B491">
        <f t="shared" si="1246"/>
        <v>111.315</v>
      </c>
      <c r="C491">
        <f t="shared" si="1246"/>
        <v>7</v>
      </c>
      <c r="D491">
        <f t="shared" si="1246"/>
        <v>2014</v>
      </c>
      <c r="E491">
        <f t="shared" si="1246"/>
        <v>3</v>
      </c>
      <c r="F491">
        <f t="shared" si="1246"/>
        <v>30</v>
      </c>
      <c r="G491">
        <f t="shared" si="1025"/>
        <v>-0.12222152900771403</v>
      </c>
      <c r="H491">
        <f t="shared" ref="H491:J491" si="1247">H197</f>
        <v>22</v>
      </c>
      <c r="I491">
        <f t="shared" si="1247"/>
        <v>15</v>
      </c>
      <c r="J491">
        <f t="shared" si="1247"/>
        <v>22.25</v>
      </c>
      <c r="L491">
        <f t="shared" ref="L491:M491" si="1248">L197</f>
        <v>20</v>
      </c>
      <c r="M491">
        <f t="shared" si="1248"/>
        <v>-13</v>
      </c>
      <c r="N491">
        <f t="shared" si="1028"/>
        <v>2456747.135416667</v>
      </c>
      <c r="O491">
        <f t="shared" si="1029"/>
        <v>7.945056621748444E-4</v>
      </c>
      <c r="P491">
        <f t="shared" si="1030"/>
        <v>2456747.1362111727</v>
      </c>
      <c r="Q491">
        <f t="shared" si="1031"/>
        <v>0.14242672720527522</v>
      </c>
      <c r="R491">
        <f t="shared" si="1032"/>
        <v>240.6870580664006</v>
      </c>
      <c r="S491">
        <f t="shared" si="1033"/>
        <v>60.824289194322773</v>
      </c>
      <c r="T491">
        <f t="shared" si="1034"/>
        <v>4.2007816301974668</v>
      </c>
      <c r="U491">
        <f t="shared" si="1035"/>
        <v>1.0615841116261415</v>
      </c>
      <c r="V491">
        <f t="shared" si="1036"/>
        <v>209.56748498973457</v>
      </c>
      <c r="W491">
        <f t="shared" si="1037"/>
        <v>3.6576426181946631</v>
      </c>
      <c r="X491">
        <f t="shared" si="1038"/>
        <v>7.9377055431286863</v>
      </c>
      <c r="Y491">
        <f t="shared" si="1039"/>
        <v>0.13853909678140033</v>
      </c>
      <c r="Z491">
        <f t="shared" si="1040"/>
        <v>84.752873999063013</v>
      </c>
      <c r="AA491">
        <f t="shared" si="1041"/>
        <v>1.4792167018115432</v>
      </c>
      <c r="AB491">
        <f t="shared" si="1042"/>
        <v>20097.863147489697</v>
      </c>
      <c r="AC491">
        <f t="shared" si="1043"/>
        <v>-70.097881958371516</v>
      </c>
      <c r="AD491">
        <f t="shared" si="1044"/>
        <v>-2200.8175383757148</v>
      </c>
      <c r="AE491">
        <f t="shared" si="1045"/>
        <v>-46.806881588817397</v>
      </c>
      <c r="AF491">
        <f t="shared" si="1046"/>
        <v>-423.54654289586614</v>
      </c>
      <c r="AG491">
        <f t="shared" si="1047"/>
        <v>3073.3158712003733</v>
      </c>
      <c r="AH491">
        <f t="shared" si="1048"/>
        <v>20429.9101738713</v>
      </c>
      <c r="AI491">
        <f t="shared" si="1049"/>
        <v>5.6749750482975836</v>
      </c>
      <c r="AJ491">
        <f t="shared" si="1050"/>
        <v>246.36203311469819</v>
      </c>
      <c r="AK491">
        <f t="shared" si="1051"/>
        <v>4.2998286297587844</v>
      </c>
      <c r="AL491">
        <f t="shared" si="1052"/>
        <v>246</v>
      </c>
      <c r="AM491">
        <f t="shared" si="1053"/>
        <v>21</v>
      </c>
      <c r="AN491">
        <f t="shared" si="1054"/>
        <v>43</v>
      </c>
      <c r="AP491">
        <f t="shared" si="1055"/>
        <v>3.2454814794643547</v>
      </c>
      <c r="AQ491">
        <f t="shared" si="1056"/>
        <v>5.6644337629149721E-2</v>
      </c>
      <c r="AR491" t="str">
        <f t="shared" si="1057"/>
        <v>POSITIF</v>
      </c>
      <c r="AS491">
        <f t="shared" si="1058"/>
        <v>3</v>
      </c>
      <c r="AT491">
        <f t="shared" si="1059"/>
        <v>14</v>
      </c>
      <c r="AU491">
        <f t="shared" si="1060"/>
        <v>43</v>
      </c>
      <c r="AV491">
        <f t="shared" si="1061"/>
        <v>0.97852620302156512</v>
      </c>
      <c r="AW491" s="4">
        <f t="shared" si="1062"/>
        <v>4.0771925125898549E-2</v>
      </c>
      <c r="AX491">
        <f t="shared" si="1063"/>
        <v>1.7078504059764799E-2</v>
      </c>
      <c r="AY491">
        <f t="shared" si="1064"/>
        <v>0.26662954104211051</v>
      </c>
      <c r="AZ491" s="4">
        <f t="shared" si="1065"/>
        <v>1.1109564210087937E-2</v>
      </c>
      <c r="BA491">
        <f t="shared" si="1066"/>
        <v>373470.06734755525</v>
      </c>
      <c r="BB491" t="s">
        <v>191</v>
      </c>
      <c r="BC491">
        <f t="shared" si="1067"/>
        <v>1.670261807745738E-2</v>
      </c>
      <c r="BD491">
        <f t="shared" si="1068"/>
        <v>209.57182251914875</v>
      </c>
      <c r="BE491">
        <f t="shared" si="1069"/>
        <v>23.437438968626878</v>
      </c>
      <c r="BF491">
        <f t="shared" si="1070"/>
        <v>-2.0704642762688036E-3</v>
      </c>
      <c r="BG491">
        <f t="shared" si="1071"/>
        <v>23.43536850435061</v>
      </c>
      <c r="BH491" s="19">
        <f t="shared" si="1072"/>
        <v>0.14242672720527522</v>
      </c>
      <c r="BI491">
        <f t="shared" si="1073"/>
        <v>3.778917996911332</v>
      </c>
      <c r="BJ491">
        <f t="shared" si="1074"/>
        <v>11.199917996911331</v>
      </c>
      <c r="BK491">
        <f t="shared" si="1075"/>
        <v>279.59406445701165</v>
      </c>
      <c r="BL491">
        <f t="shared" si="1076"/>
        <v>4.8798369938081052</v>
      </c>
      <c r="BM491">
        <f t="shared" si="1077"/>
        <v>248.40470549665832</v>
      </c>
      <c r="BN491">
        <f t="shared" si="1078"/>
        <v>16.560313699777222</v>
      </c>
      <c r="BO491">
        <f t="shared" si="1079"/>
        <v>16</v>
      </c>
      <c r="BP491">
        <f t="shared" si="1080"/>
        <v>33</v>
      </c>
      <c r="BQ491">
        <f t="shared" si="1081"/>
        <v>37</v>
      </c>
      <c r="BR491">
        <f t="shared" si="1082"/>
        <v>-18.168749432203413</v>
      </c>
      <c r="BS491" t="str">
        <f t="shared" si="1083"/>
        <v>NEGATIF</v>
      </c>
      <c r="BT491">
        <f t="shared" si="1019"/>
        <v>-0.31710449856179984</v>
      </c>
      <c r="BU491">
        <f t="shared" si="1020"/>
        <v>18</v>
      </c>
      <c r="BV491">
        <f t="shared" si="1021"/>
        <v>-2171</v>
      </c>
      <c r="BW491">
        <f t="shared" si="1022"/>
        <v>52</v>
      </c>
      <c r="BX491" t="str">
        <f t="shared" si="1023"/>
        <v>NEGATIF</v>
      </c>
      <c r="BY491">
        <f t="shared" si="1084"/>
        <v>-72.78996861377027</v>
      </c>
      <c r="BZ491">
        <f t="shared" si="1085"/>
        <v>107.21003138622973</v>
      </c>
      <c r="CA491">
        <f t="shared" si="1086"/>
        <v>11.255915551720234</v>
      </c>
      <c r="CB491" t="str">
        <f t="shared" si="1087"/>
        <v>POSITIF</v>
      </c>
      <c r="CC491">
        <f t="shared" si="1088"/>
        <v>11</v>
      </c>
      <c r="CD491">
        <f t="shared" si="1089"/>
        <v>15</v>
      </c>
      <c r="CE491">
        <f t="shared" si="1090"/>
        <v>21</v>
      </c>
      <c r="CG491">
        <f t="shared" si="1091"/>
        <v>4.3354799883635442</v>
      </c>
      <c r="CH491">
        <f t="shared" si="1092"/>
        <v>0.40902434181909719</v>
      </c>
      <c r="CI491">
        <f t="shared" si="1093"/>
        <v>0.40906047823776298</v>
      </c>
    </row>
    <row r="492" spans="1:87">
      <c r="A492">
        <f t="shared" ref="A492:F492" si="1249">A198</f>
        <v>-7.0027777777777782</v>
      </c>
      <c r="B492">
        <f t="shared" si="1249"/>
        <v>111.315</v>
      </c>
      <c r="C492">
        <f t="shared" si="1249"/>
        <v>7</v>
      </c>
      <c r="D492">
        <f t="shared" si="1249"/>
        <v>2014</v>
      </c>
      <c r="E492">
        <f t="shared" si="1249"/>
        <v>3</v>
      </c>
      <c r="F492">
        <f t="shared" si="1249"/>
        <v>30</v>
      </c>
      <c r="G492">
        <f t="shared" si="1025"/>
        <v>-0.12222152900771403</v>
      </c>
      <c r="H492">
        <f t="shared" ref="H492:J492" si="1250">H198</f>
        <v>22</v>
      </c>
      <c r="I492">
        <f t="shared" si="1250"/>
        <v>30</v>
      </c>
      <c r="J492">
        <f t="shared" si="1250"/>
        <v>22.5</v>
      </c>
      <c r="L492">
        <f t="shared" ref="L492:M492" si="1251">L198</f>
        <v>20</v>
      </c>
      <c r="M492">
        <f t="shared" si="1251"/>
        <v>-13</v>
      </c>
      <c r="N492">
        <f t="shared" si="1028"/>
        <v>2456747.1458333335</v>
      </c>
      <c r="O492">
        <f t="shared" si="1029"/>
        <v>7.945056621748444E-4</v>
      </c>
      <c r="P492">
        <f t="shared" si="1030"/>
        <v>2456747.1466278392</v>
      </c>
      <c r="Q492">
        <f t="shared" si="1031"/>
        <v>0.1424270123980613</v>
      </c>
      <c r="R492">
        <f t="shared" si="1032"/>
        <v>240.6870580664006</v>
      </c>
      <c r="S492">
        <f t="shared" si="1033"/>
        <v>60.960382863573614</v>
      </c>
      <c r="T492">
        <f t="shared" si="1034"/>
        <v>4.2007816301974668</v>
      </c>
      <c r="U492">
        <f t="shared" si="1035"/>
        <v>1.0639593942456889</v>
      </c>
      <c r="V492">
        <f t="shared" si="1036"/>
        <v>209.56693338638894</v>
      </c>
      <c r="W492">
        <f t="shared" si="1037"/>
        <v>3.6576329909001171</v>
      </c>
      <c r="X492">
        <f t="shared" si="1038"/>
        <v>7.9479727027410263</v>
      </c>
      <c r="Y492">
        <f t="shared" si="1039"/>
        <v>0.13871829252146345</v>
      </c>
      <c r="Z492">
        <f t="shared" si="1040"/>
        <v>84.763140668428605</v>
      </c>
      <c r="AA492">
        <f t="shared" si="1041"/>
        <v>1.4793958889951864</v>
      </c>
      <c r="AB492">
        <f t="shared" si="1042"/>
        <v>20124.022791561485</v>
      </c>
      <c r="AC492">
        <f t="shared" si="1043"/>
        <v>-71.156771904490142</v>
      </c>
      <c r="AD492">
        <f t="shared" si="1044"/>
        <v>-2218.4096769039056</v>
      </c>
      <c r="AE492">
        <f t="shared" si="1045"/>
        <v>-39.963256686004918</v>
      </c>
      <c r="AF492">
        <f t="shared" si="1046"/>
        <v>-424.58982065792753</v>
      </c>
      <c r="AG492">
        <f t="shared" si="1047"/>
        <v>3064.000204507543</v>
      </c>
      <c r="AH492">
        <f t="shared" si="1048"/>
        <v>20433.903469916699</v>
      </c>
      <c r="AI492">
        <f t="shared" si="1049"/>
        <v>5.6760842971990826</v>
      </c>
      <c r="AJ492">
        <f t="shared" si="1050"/>
        <v>246.36314236359968</v>
      </c>
      <c r="AK492">
        <f t="shared" si="1051"/>
        <v>4.2998479898043396</v>
      </c>
      <c r="AL492">
        <f t="shared" si="1052"/>
        <v>246</v>
      </c>
      <c r="AM492">
        <f t="shared" si="1053"/>
        <v>21</v>
      </c>
      <c r="AN492">
        <f t="shared" si="1054"/>
        <v>47</v>
      </c>
      <c r="AP492">
        <f t="shared" si="1055"/>
        <v>3.2286991942285752</v>
      </c>
      <c r="AQ492">
        <f t="shared" si="1056"/>
        <v>5.6351431495776538E-2</v>
      </c>
      <c r="AR492" t="str">
        <f t="shared" si="1057"/>
        <v>POSITIF</v>
      </c>
      <c r="AS492">
        <f t="shared" si="1058"/>
        <v>3</v>
      </c>
      <c r="AT492">
        <f t="shared" si="1059"/>
        <v>13</v>
      </c>
      <c r="AU492">
        <f t="shared" si="1060"/>
        <v>43</v>
      </c>
      <c r="AV492">
        <f t="shared" si="1061"/>
        <v>0.97842760307381416</v>
      </c>
      <c r="AW492" s="4">
        <f t="shared" si="1062"/>
        <v>4.0767816794742257E-2</v>
      </c>
      <c r="AX492">
        <f t="shared" si="1063"/>
        <v>1.7076783166034247E-2</v>
      </c>
      <c r="AY492">
        <f t="shared" si="1064"/>
        <v>0.26660267687354328</v>
      </c>
      <c r="AZ492" s="4">
        <f t="shared" si="1065"/>
        <v>1.110844486973097E-2</v>
      </c>
      <c r="BA492">
        <f t="shared" si="1066"/>
        <v>373507.69971697388</v>
      </c>
      <c r="BB492" t="s">
        <v>191</v>
      </c>
      <c r="BC492">
        <f t="shared" si="1067"/>
        <v>1.6702618065479281E-2</v>
      </c>
      <c r="BD492">
        <f t="shared" si="1068"/>
        <v>209.5712709174401</v>
      </c>
      <c r="BE492">
        <f t="shared" si="1069"/>
        <v>23.437438964918183</v>
      </c>
      <c r="BF492">
        <f t="shared" si="1070"/>
        <v>-2.0704919487789515E-3</v>
      </c>
      <c r="BG492">
        <f t="shared" si="1071"/>
        <v>23.435368472969405</v>
      </c>
      <c r="BH492" s="19">
        <f t="shared" si="1072"/>
        <v>0.1424270123980613</v>
      </c>
      <c r="BI492">
        <f t="shared" si="1073"/>
        <v>4.0296024603613967</v>
      </c>
      <c r="BJ492">
        <f t="shared" si="1074"/>
        <v>11.450602460361397</v>
      </c>
      <c r="BK492">
        <f t="shared" si="1075"/>
        <v>283.35332624241312</v>
      </c>
      <c r="BL492">
        <f t="shared" si="1076"/>
        <v>4.9454484894077613</v>
      </c>
      <c r="BM492">
        <f t="shared" si="1077"/>
        <v>248.40571066300782</v>
      </c>
      <c r="BN492">
        <f t="shared" si="1078"/>
        <v>16.560380710867189</v>
      </c>
      <c r="BO492">
        <f t="shared" si="1079"/>
        <v>16</v>
      </c>
      <c r="BP492">
        <f t="shared" si="1080"/>
        <v>33</v>
      </c>
      <c r="BQ492">
        <f t="shared" si="1081"/>
        <v>37</v>
      </c>
      <c r="BR492">
        <f t="shared" si="1082"/>
        <v>-18.185479502151779</v>
      </c>
      <c r="BS492" t="str">
        <f t="shared" si="1083"/>
        <v>NEGATIF</v>
      </c>
      <c r="BT492">
        <f t="shared" si="1019"/>
        <v>-0.31739649336648779</v>
      </c>
      <c r="BU492">
        <f t="shared" si="1020"/>
        <v>18</v>
      </c>
      <c r="BV492">
        <f t="shared" si="1021"/>
        <v>-2172</v>
      </c>
      <c r="BW492">
        <f t="shared" si="1022"/>
        <v>52</v>
      </c>
      <c r="BX492" t="str">
        <f t="shared" si="1023"/>
        <v>NEGATIF</v>
      </c>
      <c r="BY492">
        <f t="shared" si="1084"/>
        <v>-72.976879361744295</v>
      </c>
      <c r="BZ492">
        <f t="shared" si="1085"/>
        <v>107.0231206382557</v>
      </c>
      <c r="CA492">
        <f t="shared" si="1086"/>
        <v>14.822911666486869</v>
      </c>
      <c r="CB492" t="str">
        <f t="shared" si="1087"/>
        <v>POSITIF</v>
      </c>
      <c r="CC492">
        <f t="shared" si="1088"/>
        <v>14</v>
      </c>
      <c r="CD492">
        <f t="shared" si="1089"/>
        <v>49</v>
      </c>
      <c r="CE492">
        <f t="shared" si="1090"/>
        <v>22</v>
      </c>
      <c r="CG492">
        <f t="shared" si="1091"/>
        <v>4.3354975318258733</v>
      </c>
      <c r="CH492">
        <f t="shared" si="1092"/>
        <v>0.40902434127139181</v>
      </c>
      <c r="CI492">
        <f t="shared" si="1093"/>
        <v>0.40906047817303404</v>
      </c>
    </row>
    <row r="493" spans="1:87">
      <c r="A493">
        <f t="shared" ref="A493:F493" si="1252">A199</f>
        <v>-7.0027777777777782</v>
      </c>
      <c r="B493">
        <f t="shared" si="1252"/>
        <v>111.315</v>
      </c>
      <c r="C493">
        <f t="shared" si="1252"/>
        <v>7</v>
      </c>
      <c r="D493">
        <f t="shared" si="1252"/>
        <v>2014</v>
      </c>
      <c r="E493">
        <f t="shared" si="1252"/>
        <v>3</v>
      </c>
      <c r="F493">
        <f t="shared" si="1252"/>
        <v>30</v>
      </c>
      <c r="G493">
        <f t="shared" si="1025"/>
        <v>-0.12222152900771403</v>
      </c>
      <c r="H493">
        <f t="shared" ref="H493:J493" si="1253">H199</f>
        <v>22</v>
      </c>
      <c r="I493">
        <f t="shared" si="1253"/>
        <v>45</v>
      </c>
      <c r="J493">
        <f t="shared" si="1253"/>
        <v>22.75</v>
      </c>
      <c r="L493">
        <f t="shared" ref="L493:M493" si="1254">L199</f>
        <v>20</v>
      </c>
      <c r="M493">
        <f t="shared" si="1254"/>
        <v>-13</v>
      </c>
      <c r="N493">
        <f t="shared" si="1028"/>
        <v>2456747.15625</v>
      </c>
      <c r="O493">
        <f t="shared" si="1029"/>
        <v>7.945056621748444E-4</v>
      </c>
      <c r="P493">
        <f t="shared" si="1030"/>
        <v>2456747.1570445057</v>
      </c>
      <c r="Q493">
        <f t="shared" si="1031"/>
        <v>0.14242729759084738</v>
      </c>
      <c r="R493">
        <f t="shared" si="1032"/>
        <v>240.6870580664006</v>
      </c>
      <c r="S493">
        <f t="shared" si="1033"/>
        <v>61.096476532839006</v>
      </c>
      <c r="T493">
        <f t="shared" si="1034"/>
        <v>4.2007816301974668</v>
      </c>
      <c r="U493">
        <f t="shared" si="1035"/>
        <v>1.0663346768654902</v>
      </c>
      <c r="V493">
        <f t="shared" si="1036"/>
        <v>209.56638178304325</v>
      </c>
      <c r="W493">
        <f t="shared" si="1037"/>
        <v>3.6576233636055697</v>
      </c>
      <c r="X493">
        <f t="shared" si="1038"/>
        <v>7.9582398623533663</v>
      </c>
      <c r="Y493">
        <f t="shared" si="1039"/>
        <v>0.13889748826152656</v>
      </c>
      <c r="Z493">
        <f t="shared" si="1040"/>
        <v>84.773407337794197</v>
      </c>
      <c r="AA493">
        <f t="shared" si="1041"/>
        <v>1.4795750761788296</v>
      </c>
      <c r="AB493">
        <f t="shared" si="1042"/>
        <v>20150.07075973423</v>
      </c>
      <c r="AC493">
        <f t="shared" si="1043"/>
        <v>-72.208160956236839</v>
      </c>
      <c r="AD493">
        <f t="shared" si="1044"/>
        <v>-2235.066437522587</v>
      </c>
      <c r="AE493">
        <f t="shared" si="1045"/>
        <v>-33.115419513108129</v>
      </c>
      <c r="AF493">
        <f t="shared" si="1046"/>
        <v>-425.63153200453473</v>
      </c>
      <c r="AG493">
        <f t="shared" si="1047"/>
        <v>3054.6621308764475</v>
      </c>
      <c r="AH493">
        <f t="shared" si="1048"/>
        <v>20438.711340614209</v>
      </c>
      <c r="AI493">
        <f t="shared" si="1049"/>
        <v>5.67741981683728</v>
      </c>
      <c r="AJ493">
        <f t="shared" si="1050"/>
        <v>246.36447788323787</v>
      </c>
      <c r="AK493">
        <f t="shared" si="1051"/>
        <v>4.2998712990192507</v>
      </c>
      <c r="AL493">
        <f t="shared" si="1052"/>
        <v>246</v>
      </c>
      <c r="AM493">
        <f t="shared" si="1053"/>
        <v>21</v>
      </c>
      <c r="AN493">
        <f t="shared" si="1054"/>
        <v>52</v>
      </c>
      <c r="AP493">
        <f t="shared" si="1055"/>
        <v>3.2287612931812997</v>
      </c>
      <c r="AQ493">
        <f t="shared" si="1056"/>
        <v>5.6352515326963622E-2</v>
      </c>
      <c r="AR493" t="str">
        <f t="shared" si="1057"/>
        <v>POSITIF</v>
      </c>
      <c r="AS493">
        <f t="shared" si="1058"/>
        <v>3</v>
      </c>
      <c r="AT493">
        <f t="shared" si="1059"/>
        <v>13</v>
      </c>
      <c r="AU493">
        <f t="shared" si="1060"/>
        <v>43</v>
      </c>
      <c r="AV493">
        <f t="shared" si="1061"/>
        <v>0.97832884725006353</v>
      </c>
      <c r="AW493" s="4">
        <f t="shared" si="1062"/>
        <v>4.0763701968752647E-2</v>
      </c>
      <c r="AX493">
        <f t="shared" si="1063"/>
        <v>1.7075059551754281E-2</v>
      </c>
      <c r="AY493">
        <f t="shared" si="1064"/>
        <v>0.26657577023485868</v>
      </c>
      <c r="AZ493" s="4">
        <f t="shared" si="1065"/>
        <v>1.1107323759785778E-2</v>
      </c>
      <c r="BA493">
        <f t="shared" si="1066"/>
        <v>373545.39918300655</v>
      </c>
      <c r="BB493" t="s">
        <v>191</v>
      </c>
      <c r="BC493">
        <f t="shared" si="1067"/>
        <v>1.6702618053501185E-2</v>
      </c>
      <c r="BD493">
        <f t="shared" si="1068"/>
        <v>209.57071931573145</v>
      </c>
      <c r="BE493">
        <f t="shared" si="1069"/>
        <v>23.437438961209487</v>
      </c>
      <c r="BF493">
        <f t="shared" si="1070"/>
        <v>-2.0705196406424482E-3</v>
      </c>
      <c r="BG493">
        <f t="shared" si="1071"/>
        <v>23.435368441568844</v>
      </c>
      <c r="BH493" s="19">
        <f t="shared" si="1072"/>
        <v>0.14242729759084738</v>
      </c>
      <c r="BI493">
        <f t="shared" si="1073"/>
        <v>4.2802869237804169</v>
      </c>
      <c r="BJ493">
        <f t="shared" si="1074"/>
        <v>11.701286923780417</v>
      </c>
      <c r="BK493">
        <f t="shared" si="1075"/>
        <v>287.11238298632713</v>
      </c>
      <c r="BL493">
        <f t="shared" si="1076"/>
        <v>5.0110564063583585</v>
      </c>
      <c r="BM493">
        <f t="shared" si="1077"/>
        <v>248.40692087037917</v>
      </c>
      <c r="BN493">
        <f t="shared" si="1078"/>
        <v>16.560461391358611</v>
      </c>
      <c r="BO493">
        <f t="shared" si="1079"/>
        <v>16</v>
      </c>
      <c r="BP493">
        <f t="shared" si="1080"/>
        <v>33</v>
      </c>
      <c r="BQ493">
        <f t="shared" si="1081"/>
        <v>37</v>
      </c>
      <c r="BR493">
        <f t="shared" si="1082"/>
        <v>-18.185642050906203</v>
      </c>
      <c r="BS493" t="str">
        <f t="shared" si="1083"/>
        <v>NEGATIF</v>
      </c>
      <c r="BT493">
        <f t="shared" si="1019"/>
        <v>-0.3173993303774475</v>
      </c>
      <c r="BU493">
        <f t="shared" si="1020"/>
        <v>18</v>
      </c>
      <c r="BV493">
        <f t="shared" si="1021"/>
        <v>-2172</v>
      </c>
      <c r="BW493">
        <f t="shared" si="1022"/>
        <v>51</v>
      </c>
      <c r="BX493" t="str">
        <f t="shared" si="1023"/>
        <v>NEGATIF</v>
      </c>
      <c r="BY493">
        <f t="shared" si="1084"/>
        <v>-73.110516348492212</v>
      </c>
      <c r="BZ493">
        <f t="shared" si="1085"/>
        <v>106.88948365150779</v>
      </c>
      <c r="CA493">
        <f t="shared" si="1086"/>
        <v>18.39184795366857</v>
      </c>
      <c r="CB493" t="str">
        <f t="shared" si="1087"/>
        <v>POSITIF</v>
      </c>
      <c r="CC493">
        <f t="shared" si="1088"/>
        <v>18</v>
      </c>
      <c r="CD493">
        <f t="shared" si="1089"/>
        <v>23</v>
      </c>
      <c r="CE493">
        <f t="shared" si="1090"/>
        <v>30</v>
      </c>
      <c r="CG493">
        <f t="shared" si="1091"/>
        <v>4.3355186539291344</v>
      </c>
      <c r="CH493">
        <f t="shared" si="1092"/>
        <v>0.4090243407233487</v>
      </c>
      <c r="CI493">
        <f t="shared" si="1093"/>
        <v>0.40906047810830509</v>
      </c>
    </row>
    <row r="494" spans="1:87">
      <c r="A494">
        <f t="shared" ref="A494:F494" si="1255">A200</f>
        <v>-7.0027777777777782</v>
      </c>
      <c r="B494">
        <f t="shared" si="1255"/>
        <v>111.315</v>
      </c>
      <c r="C494">
        <f t="shared" si="1255"/>
        <v>7</v>
      </c>
      <c r="D494">
        <f t="shared" si="1255"/>
        <v>2014</v>
      </c>
      <c r="E494">
        <f t="shared" si="1255"/>
        <v>3</v>
      </c>
      <c r="F494">
        <f t="shared" si="1255"/>
        <v>30</v>
      </c>
      <c r="G494">
        <f t="shared" si="1025"/>
        <v>-0.12222152900771403</v>
      </c>
      <c r="H494">
        <f t="shared" ref="H494:J494" si="1256">H200</f>
        <v>23</v>
      </c>
      <c r="I494">
        <f t="shared" si="1256"/>
        <v>0</v>
      </c>
      <c r="J494">
        <f t="shared" si="1256"/>
        <v>23</v>
      </c>
      <c r="L494">
        <f t="shared" ref="L494:M494" si="1257">L200</f>
        <v>20</v>
      </c>
      <c r="M494">
        <f t="shared" si="1257"/>
        <v>-13</v>
      </c>
      <c r="N494">
        <f t="shared" si="1028"/>
        <v>2456747.166666667</v>
      </c>
      <c r="O494">
        <f t="shared" si="1029"/>
        <v>7.945056621748444E-4</v>
      </c>
      <c r="P494">
        <f t="shared" si="1030"/>
        <v>2456747.1674611727</v>
      </c>
      <c r="Q494">
        <f t="shared" si="1031"/>
        <v>0.1424275827836462</v>
      </c>
      <c r="R494">
        <f t="shared" si="1032"/>
        <v>240.6870580664006</v>
      </c>
      <c r="S494">
        <f t="shared" si="1033"/>
        <v>61.232570208172547</v>
      </c>
      <c r="T494">
        <f t="shared" si="1034"/>
        <v>4.2007816301974668</v>
      </c>
      <c r="U494">
        <f t="shared" si="1035"/>
        <v>1.0687099595912006</v>
      </c>
      <c r="V494">
        <f t="shared" si="1036"/>
        <v>209.56583017967296</v>
      </c>
      <c r="W494">
        <f t="shared" si="1037"/>
        <v>3.6576137363105929</v>
      </c>
      <c r="X494">
        <f t="shared" si="1038"/>
        <v>7.9685070224240917</v>
      </c>
      <c r="Y494">
        <f t="shared" si="1039"/>
        <v>0.13907668400959003</v>
      </c>
      <c r="Z494">
        <f t="shared" si="1040"/>
        <v>84.783674007619084</v>
      </c>
      <c r="AA494">
        <f t="shared" si="1041"/>
        <v>1.479754263370489</v>
      </c>
      <c r="AB494">
        <f t="shared" si="1042"/>
        <v>20176.006906197359</v>
      </c>
      <c r="AC494">
        <f t="shared" si="1043"/>
        <v>-73.251938329292784</v>
      </c>
      <c r="AD494">
        <f t="shared" si="1044"/>
        <v>-2250.7807976981903</v>
      </c>
      <c r="AE494">
        <f t="shared" si="1045"/>
        <v>-26.264091550067675</v>
      </c>
      <c r="AF494">
        <f t="shared" si="1046"/>
        <v>-426.67164988826175</v>
      </c>
      <c r="AG494">
        <f t="shared" si="1047"/>
        <v>3045.3017192664188</v>
      </c>
      <c r="AH494">
        <f t="shared" si="1048"/>
        <v>20444.340147997966</v>
      </c>
      <c r="AI494">
        <f t="shared" si="1049"/>
        <v>5.6789833744438791</v>
      </c>
      <c r="AJ494">
        <f t="shared" si="1050"/>
        <v>246.36604144084447</v>
      </c>
      <c r="AK494">
        <f t="shared" si="1051"/>
        <v>4.2998985882475305</v>
      </c>
      <c r="AL494">
        <f t="shared" si="1052"/>
        <v>246</v>
      </c>
      <c r="AM494">
        <f t="shared" si="1053"/>
        <v>21</v>
      </c>
      <c r="AN494">
        <f t="shared" si="1054"/>
        <v>57</v>
      </c>
      <c r="AP494">
        <f t="shared" si="1055"/>
        <v>3.2437284419827477</v>
      </c>
      <c r="AQ494">
        <f t="shared" si="1056"/>
        <v>5.661374135318481E-2</v>
      </c>
      <c r="AR494" t="str">
        <f t="shared" si="1057"/>
        <v>POSITIF</v>
      </c>
      <c r="AS494">
        <f t="shared" si="1058"/>
        <v>3</v>
      </c>
      <c r="AT494">
        <f t="shared" si="1059"/>
        <v>14</v>
      </c>
      <c r="AU494">
        <f t="shared" si="1060"/>
        <v>37</v>
      </c>
      <c r="AV494">
        <f t="shared" si="1061"/>
        <v>0.97822993627348109</v>
      </c>
      <c r="AW494" s="4">
        <f t="shared" si="1062"/>
        <v>4.0759580678061715E-2</v>
      </c>
      <c r="AX494">
        <f t="shared" si="1063"/>
        <v>1.7073333229546555E-2</v>
      </c>
      <c r="AY494">
        <f t="shared" si="1064"/>
        <v>0.26654882132308477</v>
      </c>
      <c r="AZ494" s="4">
        <f t="shared" si="1065"/>
        <v>1.1106200888461865E-2</v>
      </c>
      <c r="BA494">
        <f t="shared" si="1066"/>
        <v>373583.16550784901</v>
      </c>
      <c r="BB494" t="s">
        <v>191</v>
      </c>
      <c r="BC494">
        <f t="shared" si="1067"/>
        <v>1.6702618041523086E-2</v>
      </c>
      <c r="BD494">
        <f t="shared" si="1068"/>
        <v>209.57016771399813</v>
      </c>
      <c r="BE494">
        <f t="shared" si="1069"/>
        <v>23.437438957500792</v>
      </c>
      <c r="BF494">
        <f t="shared" si="1070"/>
        <v>-2.0705473518585296E-3</v>
      </c>
      <c r="BG494">
        <f t="shared" si="1071"/>
        <v>23.435368410148932</v>
      </c>
      <c r="BH494" s="19">
        <f t="shared" si="1072"/>
        <v>0.1424275827836462</v>
      </c>
      <c r="BI494">
        <f t="shared" si="1073"/>
        <v>4.5309713984063515</v>
      </c>
      <c r="BJ494">
        <f t="shared" si="1074"/>
        <v>11.951971398406352</v>
      </c>
      <c r="BK494">
        <f t="shared" si="1075"/>
        <v>290.87123325511351</v>
      </c>
      <c r="BL494">
        <f t="shared" si="1076"/>
        <v>5.0766607196381539</v>
      </c>
      <c r="BM494">
        <f t="shared" si="1077"/>
        <v>248.40833772098171</v>
      </c>
      <c r="BN494">
        <f t="shared" si="1078"/>
        <v>16.560555848065448</v>
      </c>
      <c r="BO494">
        <f t="shared" si="1079"/>
        <v>16</v>
      </c>
      <c r="BP494">
        <f t="shared" si="1080"/>
        <v>33</v>
      </c>
      <c r="BQ494">
        <f t="shared" si="1081"/>
        <v>38</v>
      </c>
      <c r="BR494">
        <f t="shared" si="1082"/>
        <v>-18.171149126890288</v>
      </c>
      <c r="BS494" t="str">
        <f t="shared" si="1083"/>
        <v>NEGATIF</v>
      </c>
      <c r="BT494">
        <f t="shared" si="1019"/>
        <v>-0.31714638113512839</v>
      </c>
      <c r="BU494">
        <f t="shared" si="1020"/>
        <v>18</v>
      </c>
      <c r="BV494">
        <f t="shared" si="1021"/>
        <v>-2171</v>
      </c>
      <c r="BW494">
        <f t="shared" si="1022"/>
        <v>43</v>
      </c>
      <c r="BX494" t="str">
        <f t="shared" si="1023"/>
        <v>NEGATIF</v>
      </c>
      <c r="BY494">
        <f t="shared" si="1084"/>
        <v>-73.186822570541949</v>
      </c>
      <c r="BZ494">
        <f t="shared" si="1085"/>
        <v>106.81317742945805</v>
      </c>
      <c r="CA494">
        <f t="shared" si="1086"/>
        <v>21.962342149018376</v>
      </c>
      <c r="CB494" t="str">
        <f t="shared" si="1087"/>
        <v>POSITIF</v>
      </c>
      <c r="CC494">
        <f t="shared" si="1088"/>
        <v>21</v>
      </c>
      <c r="CD494">
        <f t="shared" si="1089"/>
        <v>57</v>
      </c>
      <c r="CE494">
        <f t="shared" si="1090"/>
        <v>44</v>
      </c>
      <c r="CG494">
        <f t="shared" si="1091"/>
        <v>4.3355433826371579</v>
      </c>
      <c r="CH494">
        <f t="shared" si="1092"/>
        <v>0.40902434017496775</v>
      </c>
      <c r="CI494">
        <f t="shared" si="1093"/>
        <v>0.40906047804357615</v>
      </c>
    </row>
    <row r="495" spans="1:87">
      <c r="A495">
        <f t="shared" ref="A495:F495" si="1258">A201</f>
        <v>-7.0027777777777782</v>
      </c>
      <c r="B495">
        <f t="shared" si="1258"/>
        <v>111.315</v>
      </c>
      <c r="C495">
        <f t="shared" si="1258"/>
        <v>7</v>
      </c>
      <c r="D495">
        <f t="shared" si="1258"/>
        <v>2014</v>
      </c>
      <c r="E495">
        <f t="shared" si="1258"/>
        <v>3</v>
      </c>
      <c r="F495">
        <f t="shared" si="1258"/>
        <v>30</v>
      </c>
      <c r="G495">
        <f t="shared" si="1025"/>
        <v>-0.12222152900771403</v>
      </c>
      <c r="H495">
        <f t="shared" ref="H495:J495" si="1259">H201</f>
        <v>23</v>
      </c>
      <c r="I495">
        <f t="shared" si="1259"/>
        <v>15</v>
      </c>
      <c r="J495">
        <f t="shared" si="1259"/>
        <v>23.25</v>
      </c>
      <c r="L495">
        <f t="shared" ref="L495:M495" si="1260">L201</f>
        <v>20</v>
      </c>
      <c r="M495">
        <f t="shared" si="1260"/>
        <v>-13</v>
      </c>
      <c r="N495">
        <f t="shared" si="1028"/>
        <v>2456747.1770833335</v>
      </c>
      <c r="O495">
        <f t="shared" si="1029"/>
        <v>7.945056621748444E-4</v>
      </c>
      <c r="P495">
        <f t="shared" si="1030"/>
        <v>2456747.1778778392</v>
      </c>
      <c r="Q495">
        <f t="shared" si="1031"/>
        <v>0.14242786797643228</v>
      </c>
      <c r="R495">
        <f t="shared" si="1032"/>
        <v>240.6870580664006</v>
      </c>
      <c r="S495">
        <f t="shared" si="1033"/>
        <v>61.368663877437939</v>
      </c>
      <c r="T495">
        <f t="shared" si="1034"/>
        <v>4.2007816301974668</v>
      </c>
      <c r="U495">
        <f t="shared" si="1035"/>
        <v>1.071085242211002</v>
      </c>
      <c r="V495">
        <f t="shared" si="1036"/>
        <v>209.56527857632733</v>
      </c>
      <c r="W495">
        <f t="shared" si="1037"/>
        <v>3.6576041090160469</v>
      </c>
      <c r="X495">
        <f t="shared" si="1038"/>
        <v>7.9787741820364317</v>
      </c>
      <c r="Y495">
        <f t="shared" si="1039"/>
        <v>0.13925587974965314</v>
      </c>
      <c r="Z495">
        <f t="shared" si="1040"/>
        <v>84.793940676984676</v>
      </c>
      <c r="AA495">
        <f t="shared" si="1041"/>
        <v>1.4799334505541322</v>
      </c>
      <c r="AB495">
        <f t="shared" si="1042"/>
        <v>20201.831082307159</v>
      </c>
      <c r="AC495">
        <f t="shared" si="1043"/>
        <v>-74.287993902085589</v>
      </c>
      <c r="AD495">
        <f t="shared" si="1044"/>
        <v>-2265.5461301705673</v>
      </c>
      <c r="AE495">
        <f t="shared" si="1045"/>
        <v>-19.409995564341077</v>
      </c>
      <c r="AF495">
        <f t="shared" si="1046"/>
        <v>-427.7101471642668</v>
      </c>
      <c r="AG495">
        <f t="shared" si="1047"/>
        <v>3035.9190400549533</v>
      </c>
      <c r="AH495">
        <f t="shared" si="1048"/>
        <v>20450.795855560853</v>
      </c>
      <c r="AI495">
        <f t="shared" si="1049"/>
        <v>5.6807766265446817</v>
      </c>
      <c r="AJ495">
        <f t="shared" si="1050"/>
        <v>246.36783469294528</v>
      </c>
      <c r="AK495">
        <f t="shared" si="1051"/>
        <v>4.2999298864010083</v>
      </c>
      <c r="AL495">
        <f t="shared" si="1052"/>
        <v>246</v>
      </c>
      <c r="AM495">
        <f t="shared" si="1053"/>
        <v>22</v>
      </c>
      <c r="AN495">
        <f t="shared" si="1054"/>
        <v>4</v>
      </c>
      <c r="AP495">
        <f t="shared" si="1055"/>
        <v>3.2294643493568111</v>
      </c>
      <c r="AQ495">
        <f t="shared" si="1056"/>
        <v>5.6364785972052772E-2</v>
      </c>
      <c r="AR495" t="str">
        <f t="shared" si="1057"/>
        <v>POSITIF</v>
      </c>
      <c r="AS495">
        <f t="shared" si="1058"/>
        <v>3</v>
      </c>
      <c r="AT495">
        <f t="shared" si="1059"/>
        <v>13</v>
      </c>
      <c r="AU495">
        <f t="shared" si="1060"/>
        <v>46</v>
      </c>
      <c r="AV495">
        <f t="shared" si="1061"/>
        <v>0.97813087088086559</v>
      </c>
      <c r="AW495" s="4">
        <f t="shared" si="1062"/>
        <v>4.0755452953369402E-2</v>
      </c>
      <c r="AX495">
        <f t="shared" si="1063"/>
        <v>1.7071604212270632E-2</v>
      </c>
      <c r="AY495">
        <f t="shared" si="1064"/>
        <v>0.26652183033896343</v>
      </c>
      <c r="AZ495" s="4">
        <f t="shared" si="1065"/>
        <v>1.1105076264123477E-2</v>
      </c>
      <c r="BA495">
        <f t="shared" si="1066"/>
        <v>373620.99844834651</v>
      </c>
      <c r="BB495" t="s">
        <v>191</v>
      </c>
      <c r="BC495">
        <f t="shared" si="1067"/>
        <v>1.670261802954499E-2</v>
      </c>
      <c r="BD495">
        <f t="shared" si="1068"/>
        <v>209.56961611228948</v>
      </c>
      <c r="BE495">
        <f t="shared" si="1069"/>
        <v>23.437438953792096</v>
      </c>
      <c r="BF495">
        <f t="shared" si="1070"/>
        <v>-2.0705750824227204E-3</v>
      </c>
      <c r="BG495">
        <f t="shared" si="1071"/>
        <v>23.435368378709672</v>
      </c>
      <c r="BH495" s="19">
        <f t="shared" si="1072"/>
        <v>0.14242786797643228</v>
      </c>
      <c r="BI495">
        <f t="shared" si="1073"/>
        <v>4.7816558618408935</v>
      </c>
      <c r="BJ495">
        <f t="shared" si="1074"/>
        <v>12.202655861840894</v>
      </c>
      <c r="BK495">
        <f t="shared" si="1075"/>
        <v>294.62987521076212</v>
      </c>
      <c r="BL495">
        <f t="shared" si="1076"/>
        <v>5.1422613971678208</v>
      </c>
      <c r="BM495">
        <f t="shared" si="1077"/>
        <v>248.40996271685128</v>
      </c>
      <c r="BN495">
        <f t="shared" si="1078"/>
        <v>16.560664181123418</v>
      </c>
      <c r="BO495">
        <f t="shared" si="1079"/>
        <v>16</v>
      </c>
      <c r="BP495">
        <f t="shared" si="1080"/>
        <v>33</v>
      </c>
      <c r="BQ495">
        <f t="shared" si="1081"/>
        <v>38</v>
      </c>
      <c r="BR495">
        <f t="shared" si="1082"/>
        <v>-18.185511362483386</v>
      </c>
      <c r="BS495" t="str">
        <f t="shared" si="1083"/>
        <v>NEGATIF</v>
      </c>
      <c r="BT495">
        <f t="shared" si="1019"/>
        <v>-0.31739704943417507</v>
      </c>
      <c r="BU495">
        <f t="shared" si="1020"/>
        <v>18</v>
      </c>
      <c r="BV495">
        <f t="shared" si="1021"/>
        <v>-2172</v>
      </c>
      <c r="BW495">
        <f t="shared" si="1022"/>
        <v>52</v>
      </c>
      <c r="BX495" t="str">
        <f t="shared" si="1023"/>
        <v>NEGATIF</v>
      </c>
      <c r="BY495">
        <f t="shared" si="1084"/>
        <v>-73.154154813200392</v>
      </c>
      <c r="BZ495">
        <f t="shared" si="1085"/>
        <v>106.84584518679961</v>
      </c>
      <c r="CA495">
        <f t="shared" si="1086"/>
        <v>25.5332320983653</v>
      </c>
      <c r="CB495" t="str">
        <f t="shared" si="1087"/>
        <v>POSITIF</v>
      </c>
      <c r="CC495">
        <f t="shared" si="1088"/>
        <v>25</v>
      </c>
      <c r="CD495">
        <f t="shared" si="1089"/>
        <v>31</v>
      </c>
      <c r="CE495">
        <f t="shared" si="1090"/>
        <v>59</v>
      </c>
      <c r="CG495">
        <f t="shared" si="1091"/>
        <v>4.3355717441654136</v>
      </c>
      <c r="CH495">
        <f t="shared" si="1092"/>
        <v>0.40902433962624918</v>
      </c>
      <c r="CI495">
        <f t="shared" si="1093"/>
        <v>0.4090604779788472</v>
      </c>
    </row>
    <row r="496" spans="1:87">
      <c r="A496">
        <f t="shared" ref="A496:F496" si="1261">A202</f>
        <v>-7.0027777777777782</v>
      </c>
      <c r="B496">
        <f t="shared" si="1261"/>
        <v>111.315</v>
      </c>
      <c r="C496">
        <f t="shared" si="1261"/>
        <v>7</v>
      </c>
      <c r="D496">
        <f t="shared" si="1261"/>
        <v>2014</v>
      </c>
      <c r="E496">
        <f t="shared" si="1261"/>
        <v>3</v>
      </c>
      <c r="F496">
        <f t="shared" si="1261"/>
        <v>30</v>
      </c>
      <c r="G496">
        <f t="shared" si="1025"/>
        <v>-0.12222152900771403</v>
      </c>
      <c r="H496">
        <f t="shared" ref="H496:J496" si="1262">H202</f>
        <v>23</v>
      </c>
      <c r="I496">
        <f t="shared" si="1262"/>
        <v>30</v>
      </c>
      <c r="J496">
        <f t="shared" si="1262"/>
        <v>23.5</v>
      </c>
      <c r="L496">
        <f t="shared" ref="L496:M496" si="1263">L202</f>
        <v>20</v>
      </c>
      <c r="M496">
        <f t="shared" si="1263"/>
        <v>-13</v>
      </c>
      <c r="N496">
        <f t="shared" si="1028"/>
        <v>2456747.1875</v>
      </c>
      <c r="O496">
        <f t="shared" si="1029"/>
        <v>7.945056621748444E-4</v>
      </c>
      <c r="P496">
        <f t="shared" si="1030"/>
        <v>2456747.1882945057</v>
      </c>
      <c r="Q496">
        <f t="shared" si="1031"/>
        <v>0.14242815316921836</v>
      </c>
      <c r="R496">
        <f t="shared" si="1032"/>
        <v>240.6870580664006</v>
      </c>
      <c r="S496">
        <f t="shared" si="1033"/>
        <v>61.504757546703331</v>
      </c>
      <c r="T496">
        <f t="shared" si="1034"/>
        <v>4.2007816301974668</v>
      </c>
      <c r="U496">
        <f t="shared" si="1035"/>
        <v>1.0734605248308031</v>
      </c>
      <c r="V496">
        <f t="shared" si="1036"/>
        <v>209.56472697298165</v>
      </c>
      <c r="W496">
        <f t="shared" si="1037"/>
        <v>3.6575944817214996</v>
      </c>
      <c r="X496">
        <f t="shared" si="1038"/>
        <v>7.9890413416487718</v>
      </c>
      <c r="Y496">
        <f t="shared" si="1039"/>
        <v>0.13943507548971626</v>
      </c>
      <c r="Z496">
        <f t="shared" si="1040"/>
        <v>84.804207346350267</v>
      </c>
      <c r="AA496">
        <f t="shared" si="1041"/>
        <v>1.4801126377377753</v>
      </c>
      <c r="AB496">
        <f t="shared" si="1042"/>
        <v>20227.543143523471</v>
      </c>
      <c r="AC496">
        <f t="shared" si="1043"/>
        <v>-75.316218506996506</v>
      </c>
      <c r="AD496">
        <f t="shared" si="1044"/>
        <v>-2279.356209956663</v>
      </c>
      <c r="AE496">
        <f t="shared" si="1045"/>
        <v>-12.553853695710218</v>
      </c>
      <c r="AF496">
        <f t="shared" si="1046"/>
        <v>-428.7469968691837</v>
      </c>
      <c r="AG496">
        <f t="shared" si="1047"/>
        <v>3026.5141625333763</v>
      </c>
      <c r="AH496">
        <f t="shared" si="1048"/>
        <v>20458.084027028293</v>
      </c>
      <c r="AI496">
        <f t="shared" si="1049"/>
        <v>5.6828011186189702</v>
      </c>
      <c r="AJ496">
        <f t="shared" si="1050"/>
        <v>246.36985918501958</v>
      </c>
      <c r="AK496">
        <f t="shared" si="1051"/>
        <v>4.2999652204533856</v>
      </c>
      <c r="AL496">
        <f t="shared" si="1052"/>
        <v>246</v>
      </c>
      <c r="AM496">
        <f t="shared" si="1053"/>
        <v>22</v>
      </c>
      <c r="AN496">
        <f t="shared" si="1054"/>
        <v>11</v>
      </c>
      <c r="AP496">
        <f t="shared" si="1055"/>
        <v>3.2306517889688622</v>
      </c>
      <c r="AQ496">
        <f t="shared" si="1056"/>
        <v>5.6385510702951669E-2</v>
      </c>
      <c r="AR496" t="str">
        <f t="shared" si="1057"/>
        <v>POSITIF</v>
      </c>
      <c r="AS496">
        <f t="shared" si="1058"/>
        <v>3</v>
      </c>
      <c r="AT496">
        <f t="shared" si="1059"/>
        <v>13</v>
      </c>
      <c r="AU496">
        <f t="shared" si="1060"/>
        <v>50</v>
      </c>
      <c r="AV496">
        <f t="shared" si="1061"/>
        <v>0.978031651796191</v>
      </c>
      <c r="AW496" s="4">
        <f t="shared" si="1062"/>
        <v>4.0751318824841294E-2</v>
      </c>
      <c r="AX496">
        <f t="shared" si="1063"/>
        <v>1.7069872512562246E-2</v>
      </c>
      <c r="AY496">
        <f t="shared" si="1064"/>
        <v>0.26649479747974258</v>
      </c>
      <c r="AZ496" s="4">
        <f t="shared" si="1065"/>
        <v>1.1103949894989274E-2</v>
      </c>
      <c r="BA496">
        <f t="shared" si="1066"/>
        <v>373658.89776609419</v>
      </c>
      <c r="BB496" t="s">
        <v>191</v>
      </c>
      <c r="BC496">
        <f t="shared" si="1067"/>
        <v>1.6702618017566895E-2</v>
      </c>
      <c r="BD496">
        <f t="shared" si="1068"/>
        <v>209.56906451058083</v>
      </c>
      <c r="BE496">
        <f t="shared" si="1069"/>
        <v>23.437438950083401</v>
      </c>
      <c r="BF496">
        <f t="shared" si="1070"/>
        <v>-2.0706028323342562E-3</v>
      </c>
      <c r="BG496">
        <f t="shared" si="1071"/>
        <v>23.435368347251067</v>
      </c>
      <c r="BH496" s="19">
        <f t="shared" si="1072"/>
        <v>0.14242815316921836</v>
      </c>
      <c r="BI496">
        <f t="shared" si="1073"/>
        <v>5.0323403252599137</v>
      </c>
      <c r="BJ496">
        <f t="shared" si="1074"/>
        <v>12.453340325259914</v>
      </c>
      <c r="BK496">
        <f t="shared" si="1075"/>
        <v>298.38830761935452</v>
      </c>
      <c r="BL496">
        <f t="shared" si="1076"/>
        <v>5.2078584174114191</v>
      </c>
      <c r="BM496">
        <f t="shared" si="1077"/>
        <v>248.41179725954416</v>
      </c>
      <c r="BN496">
        <f t="shared" si="1078"/>
        <v>16.560786483969611</v>
      </c>
      <c r="BO496">
        <f t="shared" si="1079"/>
        <v>16</v>
      </c>
      <c r="BP496">
        <f t="shared" si="1080"/>
        <v>33</v>
      </c>
      <c r="BQ496">
        <f t="shared" si="1081"/>
        <v>38</v>
      </c>
      <c r="BR496">
        <f t="shared" si="1082"/>
        <v>-18.184679909839446</v>
      </c>
      <c r="BS496" t="str">
        <f t="shared" si="1083"/>
        <v>NEGATIF</v>
      </c>
      <c r="BT496">
        <f t="shared" si="1019"/>
        <v>-0.31738253784796394</v>
      </c>
      <c r="BU496">
        <f t="shared" si="1020"/>
        <v>18</v>
      </c>
      <c r="BV496">
        <f t="shared" si="1021"/>
        <v>-2172</v>
      </c>
      <c r="BW496">
        <f t="shared" si="1022"/>
        <v>55</v>
      </c>
      <c r="BX496" t="str">
        <f t="shared" si="1023"/>
        <v>NEGATIF</v>
      </c>
      <c r="BY496">
        <f t="shared" si="1084"/>
        <v>-73.053242121927212</v>
      </c>
      <c r="BZ496">
        <f t="shared" si="1085"/>
        <v>106.94675787807279</v>
      </c>
      <c r="CA496">
        <f t="shared" si="1086"/>
        <v>29.102755635371583</v>
      </c>
      <c r="CB496" t="str">
        <f t="shared" si="1087"/>
        <v>POSITIF</v>
      </c>
      <c r="CC496">
        <f t="shared" si="1088"/>
        <v>29</v>
      </c>
      <c r="CD496">
        <f t="shared" si="1089"/>
        <v>6</v>
      </c>
      <c r="CE496">
        <f t="shared" si="1090"/>
        <v>9</v>
      </c>
      <c r="CG496">
        <f t="shared" si="1091"/>
        <v>4.3356037629756727</v>
      </c>
      <c r="CH496">
        <f t="shared" si="1092"/>
        <v>0.40902433907719293</v>
      </c>
      <c r="CI496">
        <f t="shared" si="1093"/>
        <v>0.40906047791411826</v>
      </c>
    </row>
    <row r="497" spans="1:87">
      <c r="A497">
        <f t="shared" ref="A497:F497" si="1264">A203</f>
        <v>-7.0027777777777782</v>
      </c>
      <c r="B497">
        <f t="shared" si="1264"/>
        <v>111.315</v>
      </c>
      <c r="C497">
        <f t="shared" si="1264"/>
        <v>7</v>
      </c>
      <c r="D497">
        <f t="shared" si="1264"/>
        <v>2014</v>
      </c>
      <c r="E497">
        <f t="shared" si="1264"/>
        <v>3</v>
      </c>
      <c r="F497">
        <f t="shared" si="1264"/>
        <v>30</v>
      </c>
      <c r="G497">
        <f t="shared" si="1025"/>
        <v>-0.12222152900771403</v>
      </c>
      <c r="H497">
        <f t="shared" ref="H497:J497" si="1265">H203</f>
        <v>23</v>
      </c>
      <c r="I497">
        <f t="shared" si="1265"/>
        <v>45</v>
      </c>
      <c r="J497">
        <f t="shared" si="1265"/>
        <v>23.75</v>
      </c>
      <c r="L497">
        <f t="shared" ref="L497:M497" si="1266">L203</f>
        <v>20</v>
      </c>
      <c r="M497">
        <f t="shared" si="1266"/>
        <v>-13</v>
      </c>
      <c r="N497">
        <f t="shared" si="1028"/>
        <v>2456747.197916667</v>
      </c>
      <c r="O497">
        <f t="shared" si="1029"/>
        <v>7.945056621748444E-4</v>
      </c>
      <c r="P497">
        <f t="shared" si="1030"/>
        <v>2456747.1987111727</v>
      </c>
      <c r="Q497">
        <f t="shared" si="1031"/>
        <v>0.14242843836201718</v>
      </c>
      <c r="R497">
        <f t="shared" si="1032"/>
        <v>240.6870580664006</v>
      </c>
      <c r="S497">
        <f t="shared" si="1033"/>
        <v>61.640851222036872</v>
      </c>
      <c r="T497">
        <f t="shared" si="1034"/>
        <v>4.2007816301974668</v>
      </c>
      <c r="U497">
        <f t="shared" si="1035"/>
        <v>1.0758358075565138</v>
      </c>
      <c r="V497">
        <f t="shared" si="1036"/>
        <v>209.56417536961135</v>
      </c>
      <c r="W497">
        <f t="shared" si="1037"/>
        <v>3.6575848544265228</v>
      </c>
      <c r="X497">
        <f t="shared" si="1038"/>
        <v>7.9993085017194971</v>
      </c>
      <c r="Y497">
        <f t="shared" si="1039"/>
        <v>0.1396142712377797</v>
      </c>
      <c r="Z497">
        <f t="shared" si="1040"/>
        <v>84.814474016175154</v>
      </c>
      <c r="AA497">
        <f t="shared" si="1041"/>
        <v>1.4802918249294348</v>
      </c>
      <c r="AB497">
        <f t="shared" si="1042"/>
        <v>20253.142945918695</v>
      </c>
      <c r="AC497">
        <f t="shared" si="1043"/>
        <v>-76.336503800499301</v>
      </c>
      <c r="AD497">
        <f t="shared" si="1044"/>
        <v>-2292.2052146789101</v>
      </c>
      <c r="AE497">
        <f t="shared" si="1045"/>
        <v>-5.6963882992342825</v>
      </c>
      <c r="AF497">
        <f t="shared" si="1046"/>
        <v>-429.78217208235208</v>
      </c>
      <c r="AG497">
        <f t="shared" si="1047"/>
        <v>3017.0871561542003</v>
      </c>
      <c r="AH497">
        <f t="shared" si="1048"/>
        <v>20466.209823211899</v>
      </c>
      <c r="AI497">
        <f t="shared" si="1049"/>
        <v>5.6850582842255273</v>
      </c>
      <c r="AJ497">
        <f t="shared" si="1050"/>
        <v>246.37211635062613</v>
      </c>
      <c r="AK497">
        <f t="shared" si="1051"/>
        <v>4.3000046154249825</v>
      </c>
      <c r="AL497">
        <f t="shared" si="1052"/>
        <v>246</v>
      </c>
      <c r="AM497">
        <f t="shared" si="1053"/>
        <v>22</v>
      </c>
      <c r="AN497">
        <f t="shared" si="1054"/>
        <v>19</v>
      </c>
      <c r="AP497">
        <f t="shared" si="1055"/>
        <v>3.2326180617879148</v>
      </c>
      <c r="AQ497">
        <f t="shared" si="1056"/>
        <v>5.6419828637636608E-2</v>
      </c>
      <c r="AR497" t="str">
        <f t="shared" si="1057"/>
        <v>POSITIF</v>
      </c>
      <c r="AS497">
        <f t="shared" si="1058"/>
        <v>3</v>
      </c>
      <c r="AT497">
        <f t="shared" si="1059"/>
        <v>13</v>
      </c>
      <c r="AU497">
        <f t="shared" si="1060"/>
        <v>57</v>
      </c>
      <c r="AV497">
        <f t="shared" si="1061"/>
        <v>0.97793227974379593</v>
      </c>
      <c r="AW497" s="4">
        <f t="shared" si="1062"/>
        <v>4.0747178322658166E-2</v>
      </c>
      <c r="AX497">
        <f t="shared" si="1063"/>
        <v>1.7068138143063488E-2</v>
      </c>
      <c r="AY497">
        <f t="shared" si="1064"/>
        <v>0.2664677229427696</v>
      </c>
      <c r="AZ497" s="4">
        <f t="shared" si="1065"/>
        <v>1.1102821789282067E-2</v>
      </c>
      <c r="BA497">
        <f t="shared" si="1066"/>
        <v>373696.86322240176</v>
      </c>
      <c r="BB497" t="s">
        <v>191</v>
      </c>
      <c r="BC497">
        <f t="shared" si="1067"/>
        <v>1.6702618005588796E-2</v>
      </c>
      <c r="BD497">
        <f t="shared" si="1068"/>
        <v>209.56851290884757</v>
      </c>
      <c r="BE497">
        <f t="shared" si="1069"/>
        <v>23.437438946374705</v>
      </c>
      <c r="BF497">
        <f t="shared" si="1070"/>
        <v>-2.0706306015923688E-3</v>
      </c>
      <c r="BG497">
        <f t="shared" si="1071"/>
        <v>23.435368315773111</v>
      </c>
      <c r="BH497" s="19">
        <f t="shared" si="1072"/>
        <v>0.14242843836201718</v>
      </c>
      <c r="BI497">
        <f t="shared" si="1073"/>
        <v>5.2830247999013711</v>
      </c>
      <c r="BJ497">
        <f t="shared" si="1074"/>
        <v>12.704024799901372</v>
      </c>
      <c r="BK497">
        <f t="shared" si="1075"/>
        <v>302.14652934917342</v>
      </c>
      <c r="BL497">
        <f t="shared" si="1076"/>
        <v>5.2734517606167559</v>
      </c>
      <c r="BM497">
        <f t="shared" si="1077"/>
        <v>248.41384264934717</v>
      </c>
      <c r="BN497">
        <f t="shared" si="1078"/>
        <v>16.560922843289813</v>
      </c>
      <c r="BO497">
        <f t="shared" si="1079"/>
        <v>16</v>
      </c>
      <c r="BP497">
        <f t="shared" si="1080"/>
        <v>33</v>
      </c>
      <c r="BQ497">
        <f t="shared" si="1081"/>
        <v>39</v>
      </c>
      <c r="BR497">
        <f t="shared" si="1082"/>
        <v>-18.183119608378536</v>
      </c>
      <c r="BS497" t="str">
        <f t="shared" si="1083"/>
        <v>NEGATIF</v>
      </c>
      <c r="BT497">
        <f t="shared" si="1019"/>
        <v>-0.3173553054501474</v>
      </c>
      <c r="BU497">
        <f t="shared" si="1020"/>
        <v>18</v>
      </c>
      <c r="BV497">
        <f t="shared" si="1021"/>
        <v>-2171</v>
      </c>
      <c r="BW497">
        <f t="shared" si="1022"/>
        <v>0</v>
      </c>
      <c r="BX497" t="str">
        <f t="shared" si="1023"/>
        <v>NEGATIF</v>
      </c>
      <c r="BY497">
        <f t="shared" si="1084"/>
        <v>-72.85920030360829</v>
      </c>
      <c r="BZ497">
        <f t="shared" si="1085"/>
        <v>107.14079969639171</v>
      </c>
      <c r="CA497">
        <f t="shared" si="1086"/>
        <v>32.669346112499589</v>
      </c>
      <c r="CB497" t="str">
        <f t="shared" si="1087"/>
        <v>POSITIF</v>
      </c>
      <c r="CC497">
        <f t="shared" si="1088"/>
        <v>32</v>
      </c>
      <c r="CD497">
        <f t="shared" si="1089"/>
        <v>40</v>
      </c>
      <c r="CE497">
        <f t="shared" si="1090"/>
        <v>9</v>
      </c>
      <c r="CG497">
        <f t="shared" si="1091"/>
        <v>4.3356394617622218</v>
      </c>
      <c r="CH497">
        <f t="shared" si="1092"/>
        <v>0.40902433852779896</v>
      </c>
      <c r="CI497">
        <f t="shared" si="1093"/>
        <v>0.40906047784938931</v>
      </c>
    </row>
    <row r="498" spans="1:87">
      <c r="A498">
        <f t="shared" ref="A498:F498" si="1267">A204</f>
        <v>-7.0027777777777782</v>
      </c>
      <c r="B498">
        <f t="shared" si="1267"/>
        <v>111.315</v>
      </c>
      <c r="C498">
        <f t="shared" si="1267"/>
        <v>7</v>
      </c>
      <c r="D498">
        <f t="shared" si="1267"/>
        <v>2014</v>
      </c>
      <c r="E498">
        <f t="shared" si="1267"/>
        <v>3</v>
      </c>
      <c r="F498">
        <f t="shared" si="1267"/>
        <v>30</v>
      </c>
      <c r="G498">
        <f t="shared" si="1025"/>
        <v>-0.12222152900771403</v>
      </c>
      <c r="H498">
        <f t="shared" ref="H498:J498" si="1268">H204</f>
        <v>24</v>
      </c>
      <c r="I498">
        <f t="shared" si="1268"/>
        <v>0</v>
      </c>
      <c r="J498">
        <f t="shared" si="1268"/>
        <v>24</v>
      </c>
      <c r="L498">
        <f t="shared" ref="L498:M498" si="1269">L204</f>
        <v>20</v>
      </c>
      <c r="M498">
        <f t="shared" si="1269"/>
        <v>-13</v>
      </c>
      <c r="N498">
        <f t="shared" si="1028"/>
        <v>2456747.2083333335</v>
      </c>
      <c r="O498">
        <f t="shared" si="1029"/>
        <v>7.945056621748444E-4</v>
      </c>
      <c r="P498">
        <f t="shared" si="1030"/>
        <v>2456747.2091278392</v>
      </c>
      <c r="Q498">
        <f t="shared" si="1031"/>
        <v>0.14242872355480327</v>
      </c>
      <c r="R498">
        <f t="shared" si="1032"/>
        <v>240.6870580664006</v>
      </c>
      <c r="S498">
        <f t="shared" si="1033"/>
        <v>61.776944891302264</v>
      </c>
      <c r="T498">
        <f t="shared" si="1034"/>
        <v>4.2007816301974668</v>
      </c>
      <c r="U498">
        <f t="shared" si="1035"/>
        <v>1.0782110901763149</v>
      </c>
      <c r="V498">
        <f t="shared" si="1036"/>
        <v>209.56362376626566</v>
      </c>
      <c r="W498">
        <f t="shared" si="1037"/>
        <v>3.6575752271319755</v>
      </c>
      <c r="X498">
        <f t="shared" si="1038"/>
        <v>8.0095756613318372</v>
      </c>
      <c r="Y498">
        <f t="shared" si="1039"/>
        <v>0.13979346697784284</v>
      </c>
      <c r="Z498">
        <f t="shared" si="1040"/>
        <v>84.824740685540746</v>
      </c>
      <c r="AA498">
        <f t="shared" si="1041"/>
        <v>1.480471012113078</v>
      </c>
      <c r="AB498">
        <f t="shared" si="1042"/>
        <v>20278.630342776745</v>
      </c>
      <c r="AC498">
        <f t="shared" si="1043"/>
        <v>-77.348742139504807</v>
      </c>
      <c r="AD498">
        <f t="shared" si="1044"/>
        <v>-2304.0877254913621</v>
      </c>
      <c r="AE498">
        <f t="shared" si="1045"/>
        <v>1.1616772101726596</v>
      </c>
      <c r="AF498">
        <f t="shared" si="1046"/>
        <v>-430.81564578837117</v>
      </c>
      <c r="AG498">
        <f t="shared" si="1047"/>
        <v>3007.6380917962533</v>
      </c>
      <c r="AH498">
        <f t="shared" si="1048"/>
        <v>20475.177998363935</v>
      </c>
      <c r="AI498">
        <f t="shared" si="1049"/>
        <v>5.6875494439899823</v>
      </c>
      <c r="AJ498">
        <f t="shared" si="1050"/>
        <v>246.37460751039058</v>
      </c>
      <c r="AK498">
        <f t="shared" si="1051"/>
        <v>4.3000480943650654</v>
      </c>
      <c r="AL498">
        <f t="shared" si="1052"/>
        <v>246</v>
      </c>
      <c r="AM498">
        <f t="shared" si="1053"/>
        <v>22</v>
      </c>
      <c r="AN498">
        <f t="shared" si="1054"/>
        <v>28</v>
      </c>
      <c r="AP498">
        <f t="shared" si="1055"/>
        <v>3.2354771451015565</v>
      </c>
      <c r="AQ498">
        <f t="shared" si="1056"/>
        <v>5.6469729055048483E-2</v>
      </c>
      <c r="AR498" t="str">
        <f t="shared" si="1057"/>
        <v>POSITIF</v>
      </c>
      <c r="AS498">
        <f t="shared" si="1058"/>
        <v>3</v>
      </c>
      <c r="AT498">
        <f t="shared" si="1059"/>
        <v>14</v>
      </c>
      <c r="AU498">
        <f t="shared" si="1060"/>
        <v>7</v>
      </c>
      <c r="AV498">
        <f t="shared" si="1061"/>
        <v>0.9778327554616999</v>
      </c>
      <c r="AW498" s="4">
        <f t="shared" si="1062"/>
        <v>4.0743031477570829E-2</v>
      </c>
      <c r="AX498">
        <f t="shared" si="1063"/>
        <v>1.7066401116655229E-2</v>
      </c>
      <c r="AY498">
        <f t="shared" si="1064"/>
        <v>0.26644060692911908</v>
      </c>
      <c r="AZ498" s="4">
        <f t="shared" si="1065"/>
        <v>1.1101691955379961E-2</v>
      </c>
      <c r="BA498">
        <f t="shared" si="1066"/>
        <v>373734.89457320335</v>
      </c>
      <c r="BB498" t="s">
        <v>191</v>
      </c>
      <c r="BC498">
        <f t="shared" si="1067"/>
        <v>1.67026179936107E-2</v>
      </c>
      <c r="BD498">
        <f t="shared" si="1068"/>
        <v>209.56796130713892</v>
      </c>
      <c r="BE498">
        <f t="shared" si="1069"/>
        <v>23.437438942666009</v>
      </c>
      <c r="BF498">
        <f t="shared" si="1070"/>
        <v>-2.0706583901925709E-3</v>
      </c>
      <c r="BG498">
        <f t="shared" si="1071"/>
        <v>23.435368284275818</v>
      </c>
      <c r="BH498" s="19">
        <f t="shared" si="1072"/>
        <v>0.14242872355480327</v>
      </c>
      <c r="BI498">
        <f t="shared" si="1073"/>
        <v>5.5337092633359131</v>
      </c>
      <c r="BJ498">
        <f t="shared" si="1074"/>
        <v>12.954709263335914</v>
      </c>
      <c r="BK498">
        <f t="shared" si="1075"/>
        <v>305.9045388656765</v>
      </c>
      <c r="BL498">
        <f t="shared" si="1076"/>
        <v>5.3390414000010145</v>
      </c>
      <c r="BM498">
        <f t="shared" si="1077"/>
        <v>248.4161000843622</v>
      </c>
      <c r="BN498">
        <f t="shared" si="1078"/>
        <v>16.561073338957481</v>
      </c>
      <c r="BO498">
        <f t="shared" si="1079"/>
        <v>16</v>
      </c>
      <c r="BP498">
        <f t="shared" si="1080"/>
        <v>33</v>
      </c>
      <c r="BQ498">
        <f t="shared" si="1081"/>
        <v>39</v>
      </c>
      <c r="BR498">
        <f t="shared" si="1082"/>
        <v>-18.180718298928035</v>
      </c>
      <c r="BS498" t="str">
        <f t="shared" si="1083"/>
        <v>NEGATIF</v>
      </c>
      <c r="BT498">
        <f t="shared" si="1019"/>
        <v>-0.31731339469387687</v>
      </c>
      <c r="BU498">
        <f t="shared" si="1020"/>
        <v>18</v>
      </c>
      <c r="BV498">
        <f t="shared" si="1021"/>
        <v>-2171</v>
      </c>
      <c r="BW498">
        <f t="shared" si="1022"/>
        <v>9</v>
      </c>
      <c r="BX498" t="str">
        <f t="shared" si="1023"/>
        <v>NEGATIF</v>
      </c>
      <c r="BY498">
        <f t="shared" si="1084"/>
        <v>-72.559650385787023</v>
      </c>
      <c r="BZ498">
        <f t="shared" si="1085"/>
        <v>107.44034961421298</v>
      </c>
      <c r="CA498">
        <f t="shared" si="1086"/>
        <v>36.231110318788495</v>
      </c>
      <c r="CB498" t="str">
        <f t="shared" si="1087"/>
        <v>POSITIF</v>
      </c>
      <c r="CC498">
        <f t="shared" si="1088"/>
        <v>36</v>
      </c>
      <c r="CD498">
        <f t="shared" si="1089"/>
        <v>13</v>
      </c>
      <c r="CE498">
        <f t="shared" si="1090"/>
        <v>51</v>
      </c>
      <c r="CG498">
        <f t="shared" si="1091"/>
        <v>4.3356788614358841</v>
      </c>
      <c r="CH498">
        <f t="shared" si="1092"/>
        <v>0.40902433797806748</v>
      </c>
      <c r="CI498">
        <f t="shared" si="1093"/>
        <v>0.40906047778466037</v>
      </c>
    </row>
    <row r="499" spans="1:87">
      <c r="A499">
        <f t="shared" ref="A499:F499" si="1270">A205</f>
        <v>-7.0027777777777782</v>
      </c>
      <c r="B499">
        <f t="shared" si="1270"/>
        <v>111.315</v>
      </c>
      <c r="C499">
        <f t="shared" si="1270"/>
        <v>7</v>
      </c>
      <c r="D499">
        <f t="shared" si="1270"/>
        <v>2014</v>
      </c>
      <c r="E499">
        <f t="shared" si="1270"/>
        <v>3</v>
      </c>
      <c r="F499">
        <f t="shared" si="1270"/>
        <v>30</v>
      </c>
      <c r="G499">
        <f t="shared" si="1025"/>
        <v>-0.12222152900771403</v>
      </c>
      <c r="H499">
        <f t="shared" ref="H499:J499" si="1271">H205</f>
        <v>24</v>
      </c>
      <c r="I499">
        <f t="shared" si="1271"/>
        <v>15</v>
      </c>
      <c r="J499">
        <f t="shared" si="1271"/>
        <v>24.25</v>
      </c>
      <c r="L499">
        <f t="shared" ref="L499:M499" si="1272">L205</f>
        <v>20</v>
      </c>
      <c r="M499">
        <f t="shared" si="1272"/>
        <v>-13</v>
      </c>
      <c r="N499">
        <f t="shared" si="1028"/>
        <v>2456747.21875</v>
      </c>
      <c r="O499">
        <f t="shared" si="1029"/>
        <v>7.945056621748444E-4</v>
      </c>
      <c r="P499">
        <f t="shared" si="1030"/>
        <v>2456747.2195445057</v>
      </c>
      <c r="Q499">
        <f t="shared" si="1031"/>
        <v>0.14242900874758935</v>
      </c>
      <c r="R499">
        <f t="shared" si="1032"/>
        <v>240.6870580664006</v>
      </c>
      <c r="S499">
        <f t="shared" si="1033"/>
        <v>61.913038560567657</v>
      </c>
      <c r="T499">
        <f t="shared" si="1034"/>
        <v>4.2007816301974668</v>
      </c>
      <c r="U499">
        <f t="shared" si="1035"/>
        <v>1.0805863727961162</v>
      </c>
      <c r="V499">
        <f t="shared" si="1036"/>
        <v>209.56307216292004</v>
      </c>
      <c r="W499">
        <f t="shared" si="1037"/>
        <v>3.6575655998374295</v>
      </c>
      <c r="X499">
        <f t="shared" si="1038"/>
        <v>8.0198428209441772</v>
      </c>
      <c r="Y499">
        <f t="shared" si="1039"/>
        <v>0.13997266271790595</v>
      </c>
      <c r="Z499">
        <f t="shared" si="1040"/>
        <v>84.835007354906338</v>
      </c>
      <c r="AA499">
        <f t="shared" si="1041"/>
        <v>1.4806501992967211</v>
      </c>
      <c r="AB499">
        <f t="shared" si="1042"/>
        <v>20304.005191442582</v>
      </c>
      <c r="AC499">
        <f t="shared" si="1043"/>
        <v>-78.352826866014141</v>
      </c>
      <c r="AD499">
        <f t="shared" si="1044"/>
        <v>-2314.9987328063162</v>
      </c>
      <c r="AE499">
        <f t="shared" si="1045"/>
        <v>8.0196202746497871</v>
      </c>
      <c r="AF499">
        <f t="shared" si="1046"/>
        <v>-431.84739115476657</v>
      </c>
      <c r="AG499">
        <f t="shared" si="1047"/>
        <v>2998.1670392417227</v>
      </c>
      <c r="AH499">
        <f t="shared" si="1048"/>
        <v>20484.992900131852</v>
      </c>
      <c r="AI499">
        <f t="shared" si="1049"/>
        <v>5.6902758055921812</v>
      </c>
      <c r="AJ499">
        <f t="shared" si="1050"/>
        <v>246.37733387199279</v>
      </c>
      <c r="AK499">
        <f t="shared" si="1051"/>
        <v>4.3000956783516235</v>
      </c>
      <c r="AL499">
        <f t="shared" si="1052"/>
        <v>246</v>
      </c>
      <c r="AM499">
        <f t="shared" si="1053"/>
        <v>22</v>
      </c>
      <c r="AN499">
        <f t="shared" si="1054"/>
        <v>38</v>
      </c>
      <c r="AP499">
        <f t="shared" si="1055"/>
        <v>3.2428029997167749</v>
      </c>
      <c r="AQ499">
        <f t="shared" si="1056"/>
        <v>5.6597589338606466E-2</v>
      </c>
      <c r="AR499" t="str">
        <f t="shared" si="1057"/>
        <v>POSITIF</v>
      </c>
      <c r="AS499">
        <f t="shared" si="1058"/>
        <v>3</v>
      </c>
      <c r="AT499">
        <f t="shared" si="1059"/>
        <v>14</v>
      </c>
      <c r="AU499">
        <f t="shared" si="1060"/>
        <v>34</v>
      </c>
      <c r="AV499">
        <f t="shared" si="1061"/>
        <v>0.97773307967500978</v>
      </c>
      <c r="AW499" s="4">
        <f t="shared" si="1062"/>
        <v>4.0738878319792074E-2</v>
      </c>
      <c r="AX499">
        <f t="shared" si="1063"/>
        <v>1.706466144599297E-2</v>
      </c>
      <c r="AY499">
        <f t="shared" si="1064"/>
        <v>0.2664134496363475</v>
      </c>
      <c r="AZ499" s="4">
        <f t="shared" si="1065"/>
        <v>1.1100560401514479E-2</v>
      </c>
      <c r="BA499">
        <f t="shared" si="1066"/>
        <v>373772.99157921615</v>
      </c>
      <c r="BB499" t="s">
        <v>191</v>
      </c>
      <c r="BC499">
        <f t="shared" si="1067"/>
        <v>1.6702617981632601E-2</v>
      </c>
      <c r="BD499">
        <f t="shared" si="1068"/>
        <v>209.56740970543026</v>
      </c>
      <c r="BE499">
        <f t="shared" si="1069"/>
        <v>23.437438938957314</v>
      </c>
      <c r="BF499">
        <f t="shared" si="1070"/>
        <v>-2.0706861981340885E-3</v>
      </c>
      <c r="BG499">
        <f t="shared" si="1071"/>
        <v>23.435368252759179</v>
      </c>
      <c r="BH499" s="19">
        <f t="shared" si="1072"/>
        <v>0.14242900874758935</v>
      </c>
      <c r="BI499">
        <f t="shared" si="1073"/>
        <v>5.7843937267704559</v>
      </c>
      <c r="BJ499">
        <f t="shared" si="1074"/>
        <v>13.205393726770456</v>
      </c>
      <c r="BK499">
        <f t="shared" si="1075"/>
        <v>309.66233524106099</v>
      </c>
      <c r="BL499">
        <f t="shared" si="1076"/>
        <v>5.4046273193709826</v>
      </c>
      <c r="BM499">
        <f t="shared" si="1077"/>
        <v>248.41857066049585</v>
      </c>
      <c r="BN499">
        <f t="shared" si="1078"/>
        <v>16.561238044033058</v>
      </c>
      <c r="BO499">
        <f t="shared" si="1079"/>
        <v>16</v>
      </c>
      <c r="BP499">
        <f t="shared" si="1080"/>
        <v>33</v>
      </c>
      <c r="BQ499">
        <f t="shared" si="1081"/>
        <v>40</v>
      </c>
      <c r="BR499">
        <f t="shared" si="1082"/>
        <v>-18.173952837984892</v>
      </c>
      <c r="BS499" t="str">
        <f t="shared" si="1083"/>
        <v>NEGATIF</v>
      </c>
      <c r="BT499">
        <f t="shared" si="1019"/>
        <v>-0.31719531512500393</v>
      </c>
      <c r="BU499">
        <f t="shared" si="1020"/>
        <v>18</v>
      </c>
      <c r="BV499">
        <f t="shared" si="1021"/>
        <v>-2171</v>
      </c>
      <c r="BW499">
        <f t="shared" si="1022"/>
        <v>33</v>
      </c>
      <c r="BX499" t="str">
        <f t="shared" si="1023"/>
        <v>NEGATIF</v>
      </c>
      <c r="BY499">
        <f t="shared" si="1084"/>
        <v>-72.142430930308123</v>
      </c>
      <c r="BZ499">
        <f t="shared" si="1085"/>
        <v>107.85756906969188</v>
      </c>
      <c r="CA499">
        <f t="shared" si="1086"/>
        <v>39.786167107247635</v>
      </c>
      <c r="CB499" t="str">
        <f t="shared" si="1087"/>
        <v>POSITIF</v>
      </c>
      <c r="CC499">
        <f t="shared" si="1088"/>
        <v>39</v>
      </c>
      <c r="CD499">
        <f t="shared" si="1089"/>
        <v>47</v>
      </c>
      <c r="CE499">
        <f t="shared" si="1090"/>
        <v>10</v>
      </c>
      <c r="CG499">
        <f t="shared" si="1091"/>
        <v>4.3357219811238368</v>
      </c>
      <c r="CH499">
        <f t="shared" si="1092"/>
        <v>0.40902433742799837</v>
      </c>
      <c r="CI499">
        <f t="shared" si="1093"/>
        <v>0.40906047771993143</v>
      </c>
    </row>
    <row r="500" spans="1:87">
      <c r="A500">
        <f t="shared" ref="A500:F500" si="1273">A206</f>
        <v>-7.0027777777777782</v>
      </c>
      <c r="B500">
        <f t="shared" si="1273"/>
        <v>111.315</v>
      </c>
      <c r="C500">
        <f t="shared" si="1273"/>
        <v>7</v>
      </c>
      <c r="D500">
        <f t="shared" si="1273"/>
        <v>2014</v>
      </c>
      <c r="E500">
        <f t="shared" si="1273"/>
        <v>3</v>
      </c>
      <c r="F500">
        <f t="shared" si="1273"/>
        <v>30</v>
      </c>
      <c r="G500">
        <f t="shared" si="1025"/>
        <v>-0.12222152900771403</v>
      </c>
      <c r="H500">
        <f t="shared" ref="H500:J500" si="1274">H206</f>
        <v>24</v>
      </c>
      <c r="I500">
        <f t="shared" si="1274"/>
        <v>30</v>
      </c>
      <c r="J500">
        <f t="shared" si="1274"/>
        <v>24.5</v>
      </c>
      <c r="L500">
        <f t="shared" ref="L500:M500" si="1275">L206</f>
        <v>20</v>
      </c>
      <c r="M500">
        <f t="shared" si="1275"/>
        <v>-13</v>
      </c>
      <c r="N500">
        <f t="shared" si="1028"/>
        <v>2456747.229166667</v>
      </c>
      <c r="O500">
        <f t="shared" si="1029"/>
        <v>7.945056621748444E-4</v>
      </c>
      <c r="P500">
        <f t="shared" si="1030"/>
        <v>2456747.2299611727</v>
      </c>
      <c r="Q500">
        <f t="shared" si="1031"/>
        <v>0.14242929394038817</v>
      </c>
      <c r="R500">
        <f t="shared" si="1032"/>
        <v>240.6870580664006</v>
      </c>
      <c r="S500">
        <f t="shared" si="1033"/>
        <v>62.049132235901197</v>
      </c>
      <c r="T500">
        <f t="shared" si="1034"/>
        <v>4.2007816301974668</v>
      </c>
      <c r="U500">
        <f t="shared" si="1035"/>
        <v>1.0829616555218269</v>
      </c>
      <c r="V500">
        <f t="shared" si="1036"/>
        <v>209.56252055954974</v>
      </c>
      <c r="W500">
        <f t="shared" si="1037"/>
        <v>3.6575559725424527</v>
      </c>
      <c r="X500">
        <f t="shared" si="1038"/>
        <v>8.0301099810149026</v>
      </c>
      <c r="Y500">
        <f t="shared" si="1039"/>
        <v>0.14015185846596939</v>
      </c>
      <c r="Z500">
        <f t="shared" si="1040"/>
        <v>84.845274024731225</v>
      </c>
      <c r="AA500">
        <f t="shared" si="1041"/>
        <v>1.4808293864883806</v>
      </c>
      <c r="AB500">
        <f t="shared" si="1042"/>
        <v>20329.267349876074</v>
      </c>
      <c r="AC500">
        <f t="shared" si="1043"/>
        <v>-79.348652180074325</v>
      </c>
      <c r="AD500">
        <f t="shared" si="1044"/>
        <v>-2324.933636490704</v>
      </c>
      <c r="AE500">
        <f t="shared" si="1045"/>
        <v>14.876718349220507</v>
      </c>
      <c r="AF500">
        <f t="shared" si="1046"/>
        <v>-432.8773813938671</v>
      </c>
      <c r="AG500">
        <f t="shared" si="1047"/>
        <v>2988.6740684324004</v>
      </c>
      <c r="AH500">
        <f t="shared" si="1048"/>
        <v>20495.65846659305</v>
      </c>
      <c r="AI500">
        <f t="shared" si="1049"/>
        <v>5.6932384629425137</v>
      </c>
      <c r="AJ500">
        <f t="shared" si="1050"/>
        <v>246.3802965293431</v>
      </c>
      <c r="AK500">
        <f t="shared" si="1051"/>
        <v>4.3001473864769952</v>
      </c>
      <c r="AL500">
        <f t="shared" si="1052"/>
        <v>246</v>
      </c>
      <c r="AM500">
        <f t="shared" si="1053"/>
        <v>22</v>
      </c>
      <c r="AN500">
        <f t="shared" si="1054"/>
        <v>49</v>
      </c>
      <c r="AP500">
        <f t="shared" si="1055"/>
        <v>3.2461461398783715</v>
      </c>
      <c r="AQ500">
        <f t="shared" si="1056"/>
        <v>5.6655938141781985E-2</v>
      </c>
      <c r="AR500" t="str">
        <f t="shared" si="1057"/>
        <v>POSITIF</v>
      </c>
      <c r="AS500">
        <f t="shared" si="1058"/>
        <v>3</v>
      </c>
      <c r="AT500">
        <f t="shared" si="1059"/>
        <v>14</v>
      </c>
      <c r="AU500">
        <f t="shared" si="1060"/>
        <v>46</v>
      </c>
      <c r="AV500">
        <f t="shared" si="1061"/>
        <v>0.97763325310917459</v>
      </c>
      <c r="AW500" s="4">
        <f t="shared" si="1062"/>
        <v>4.0734718879548944E-2</v>
      </c>
      <c r="AX500">
        <f t="shared" si="1063"/>
        <v>1.7062919143738187E-2</v>
      </c>
      <c r="AY500">
        <f t="shared" si="1064"/>
        <v>0.26638625126210469</v>
      </c>
      <c r="AZ500" s="4">
        <f t="shared" si="1065"/>
        <v>1.1099427135921028E-2</v>
      </c>
      <c r="BA500">
        <f t="shared" si="1066"/>
        <v>373811.1540008774</v>
      </c>
      <c r="BB500" t="s">
        <v>191</v>
      </c>
      <c r="BC500">
        <f t="shared" si="1067"/>
        <v>1.6702617969654505E-2</v>
      </c>
      <c r="BD500">
        <f t="shared" si="1068"/>
        <v>209.56685810369694</v>
      </c>
      <c r="BE500">
        <f t="shared" si="1069"/>
        <v>23.437438935248618</v>
      </c>
      <c r="BF500">
        <f t="shared" si="1070"/>
        <v>-2.0707140254161535E-3</v>
      </c>
      <c r="BG500">
        <f t="shared" si="1071"/>
        <v>23.435368221223204</v>
      </c>
      <c r="BH500" s="19">
        <f t="shared" si="1072"/>
        <v>0.14242929394038817</v>
      </c>
      <c r="BI500">
        <f t="shared" si="1073"/>
        <v>6.0350782014119124</v>
      </c>
      <c r="BJ500">
        <f t="shared" si="1074"/>
        <v>13.456078201411913</v>
      </c>
      <c r="BK500">
        <f t="shared" si="1075"/>
        <v>313.41991765046401</v>
      </c>
      <c r="BL500">
        <f t="shared" si="1076"/>
        <v>5.4702095043300876</v>
      </c>
      <c r="BM500">
        <f t="shared" si="1077"/>
        <v>248.4212553707147</v>
      </c>
      <c r="BN500">
        <f t="shared" si="1078"/>
        <v>16.561417024714313</v>
      </c>
      <c r="BO500">
        <f t="shared" si="1079"/>
        <v>16</v>
      </c>
      <c r="BP500">
        <f t="shared" si="1080"/>
        <v>33</v>
      </c>
      <c r="BQ500">
        <f t="shared" si="1081"/>
        <v>41</v>
      </c>
      <c r="BR500">
        <f t="shared" si="1082"/>
        <v>-18.17115314452969</v>
      </c>
      <c r="BS500" t="str">
        <f t="shared" si="1083"/>
        <v>NEGATIF</v>
      </c>
      <c r="BT500">
        <f t="shared" si="1019"/>
        <v>-0.31714645125616414</v>
      </c>
      <c r="BU500">
        <f t="shared" si="1020"/>
        <v>18</v>
      </c>
      <c r="BV500">
        <f t="shared" si="1021"/>
        <v>-2171</v>
      </c>
      <c r="BW500">
        <f t="shared" si="1022"/>
        <v>43</v>
      </c>
      <c r="BX500" t="str">
        <f t="shared" si="1023"/>
        <v>NEGATIF</v>
      </c>
      <c r="BY500">
        <f t="shared" si="1084"/>
        <v>-71.57454349234817</v>
      </c>
      <c r="BZ500">
        <f t="shared" si="1085"/>
        <v>108.42545650765183</v>
      </c>
      <c r="CA500">
        <f t="shared" si="1086"/>
        <v>43.33091366781052</v>
      </c>
      <c r="CB500" t="str">
        <f t="shared" si="1087"/>
        <v>POSITIF</v>
      </c>
      <c r="CC500">
        <f t="shared" si="1088"/>
        <v>43</v>
      </c>
      <c r="CD500">
        <f t="shared" si="1089"/>
        <v>19</v>
      </c>
      <c r="CE500">
        <f t="shared" si="1090"/>
        <v>51</v>
      </c>
      <c r="CG500">
        <f t="shared" si="1091"/>
        <v>4.3357688381566177</v>
      </c>
      <c r="CH500">
        <f t="shared" si="1092"/>
        <v>0.40902433687759177</v>
      </c>
      <c r="CI500">
        <f t="shared" si="1093"/>
        <v>0.40906047765520248</v>
      </c>
    </row>
    <row r="501" spans="1:87">
      <c r="A501">
        <f t="shared" ref="A501:F501" si="1276">A207</f>
        <v>-7.0027777777777782</v>
      </c>
      <c r="B501">
        <f t="shared" si="1276"/>
        <v>111.315</v>
      </c>
      <c r="C501">
        <f t="shared" si="1276"/>
        <v>7</v>
      </c>
      <c r="D501">
        <f t="shared" si="1276"/>
        <v>2014</v>
      </c>
      <c r="E501">
        <f t="shared" si="1276"/>
        <v>3</v>
      </c>
      <c r="F501">
        <f t="shared" si="1276"/>
        <v>30</v>
      </c>
      <c r="G501">
        <f t="shared" si="1025"/>
        <v>-0.12222152900771403</v>
      </c>
      <c r="H501">
        <f t="shared" ref="H501:J501" si="1277">H207</f>
        <v>24</v>
      </c>
      <c r="I501">
        <f t="shared" si="1277"/>
        <v>15</v>
      </c>
      <c r="J501">
        <f t="shared" si="1277"/>
        <v>24.25</v>
      </c>
      <c r="L501">
        <f t="shared" ref="L501:M501" si="1278">L207</f>
        <v>20</v>
      </c>
      <c r="M501">
        <f t="shared" si="1278"/>
        <v>-13</v>
      </c>
      <c r="N501">
        <f t="shared" si="1028"/>
        <v>2456747.21875</v>
      </c>
      <c r="O501">
        <f t="shared" si="1029"/>
        <v>7.945056621748444E-4</v>
      </c>
      <c r="P501">
        <f t="shared" si="1030"/>
        <v>2456747.2195445057</v>
      </c>
      <c r="Q501">
        <f t="shared" si="1031"/>
        <v>0.14242900874758935</v>
      </c>
      <c r="R501">
        <f t="shared" si="1032"/>
        <v>240.6870580664006</v>
      </c>
      <c r="S501">
        <f t="shared" si="1033"/>
        <v>61.913038560567657</v>
      </c>
      <c r="T501">
        <f t="shared" si="1034"/>
        <v>4.2007816301974668</v>
      </c>
      <c r="U501">
        <f t="shared" si="1035"/>
        <v>1.0805863727961162</v>
      </c>
      <c r="V501">
        <f t="shared" si="1036"/>
        <v>209.56307216292004</v>
      </c>
      <c r="W501">
        <f t="shared" si="1037"/>
        <v>3.6575655998374295</v>
      </c>
      <c r="X501">
        <f t="shared" si="1038"/>
        <v>8.0198428209441772</v>
      </c>
      <c r="Y501">
        <f t="shared" si="1039"/>
        <v>0.13997266271790595</v>
      </c>
      <c r="Z501">
        <f t="shared" si="1040"/>
        <v>84.835007354906338</v>
      </c>
      <c r="AA501">
        <f t="shared" si="1041"/>
        <v>1.4806501992967211</v>
      </c>
      <c r="AB501">
        <f t="shared" si="1042"/>
        <v>20304.005191442582</v>
      </c>
      <c r="AC501">
        <f t="shared" si="1043"/>
        <v>-78.352826866014141</v>
      </c>
      <c r="AD501">
        <f t="shared" si="1044"/>
        <v>-2314.9987328063162</v>
      </c>
      <c r="AE501">
        <f t="shared" si="1045"/>
        <v>8.0196202746497871</v>
      </c>
      <c r="AF501">
        <f t="shared" si="1046"/>
        <v>-431.84739115476657</v>
      </c>
      <c r="AG501">
        <f t="shared" si="1047"/>
        <v>2998.1670392417227</v>
      </c>
      <c r="AH501">
        <f t="shared" si="1048"/>
        <v>20484.992900131852</v>
      </c>
      <c r="AI501">
        <f t="shared" si="1049"/>
        <v>5.6902758055921812</v>
      </c>
      <c r="AJ501">
        <f t="shared" si="1050"/>
        <v>246.37733387199279</v>
      </c>
      <c r="AK501">
        <f t="shared" si="1051"/>
        <v>4.3000956783516235</v>
      </c>
      <c r="AL501">
        <f t="shared" si="1052"/>
        <v>246</v>
      </c>
      <c r="AM501">
        <f t="shared" si="1053"/>
        <v>22</v>
      </c>
      <c r="AN501">
        <f t="shared" si="1054"/>
        <v>38</v>
      </c>
      <c r="AP501">
        <f t="shared" si="1055"/>
        <v>3.2428029997167749</v>
      </c>
      <c r="AQ501">
        <f t="shared" si="1056"/>
        <v>5.6597589338606466E-2</v>
      </c>
      <c r="AR501" t="str">
        <f t="shared" si="1057"/>
        <v>POSITIF</v>
      </c>
      <c r="AS501">
        <f t="shared" si="1058"/>
        <v>3</v>
      </c>
      <c r="AT501">
        <f t="shared" si="1059"/>
        <v>14</v>
      </c>
      <c r="AU501">
        <f t="shared" si="1060"/>
        <v>34</v>
      </c>
      <c r="AV501">
        <f t="shared" si="1061"/>
        <v>0.97773307967500978</v>
      </c>
      <c r="AW501" s="4">
        <f t="shared" si="1062"/>
        <v>4.0738878319792074E-2</v>
      </c>
      <c r="AX501">
        <f t="shared" si="1063"/>
        <v>1.706466144599297E-2</v>
      </c>
      <c r="AY501">
        <f t="shared" si="1064"/>
        <v>0.2664134496363475</v>
      </c>
      <c r="AZ501" s="4">
        <f t="shared" si="1065"/>
        <v>1.1100560401514479E-2</v>
      </c>
      <c r="BA501">
        <f t="shared" si="1066"/>
        <v>373772.99157921615</v>
      </c>
      <c r="BB501" t="s">
        <v>191</v>
      </c>
      <c r="BC501">
        <f t="shared" si="1067"/>
        <v>1.6702617981632601E-2</v>
      </c>
      <c r="BD501">
        <f t="shared" si="1068"/>
        <v>209.56740970543026</v>
      </c>
      <c r="BE501">
        <f t="shared" si="1069"/>
        <v>23.437438938957314</v>
      </c>
      <c r="BF501">
        <f t="shared" si="1070"/>
        <v>-2.0706861981340885E-3</v>
      </c>
      <c r="BG501">
        <f t="shared" si="1071"/>
        <v>23.435368252759179</v>
      </c>
      <c r="BH501" s="19">
        <f t="shared" si="1072"/>
        <v>0.14242900874758935</v>
      </c>
      <c r="BI501">
        <f t="shared" si="1073"/>
        <v>5.7843937267704559</v>
      </c>
      <c r="BJ501">
        <f t="shared" si="1074"/>
        <v>13.205393726770456</v>
      </c>
      <c r="BK501">
        <f t="shared" si="1075"/>
        <v>309.66233524106099</v>
      </c>
      <c r="BL501">
        <f t="shared" si="1076"/>
        <v>5.4046273193709826</v>
      </c>
      <c r="BM501">
        <f t="shared" si="1077"/>
        <v>248.41857066049585</v>
      </c>
      <c r="BN501">
        <f t="shared" si="1078"/>
        <v>16.561238044033058</v>
      </c>
      <c r="BO501">
        <f t="shared" si="1079"/>
        <v>16</v>
      </c>
      <c r="BP501">
        <f t="shared" si="1080"/>
        <v>33</v>
      </c>
      <c r="BQ501">
        <f t="shared" si="1081"/>
        <v>40</v>
      </c>
      <c r="BR501">
        <f t="shared" si="1082"/>
        <v>-18.173952837984892</v>
      </c>
      <c r="BS501" t="str">
        <f t="shared" si="1083"/>
        <v>NEGATIF</v>
      </c>
      <c r="BT501">
        <f t="shared" ref="BT501:BT564" si="1279">RADIANS(BR501)</f>
        <v>-0.31719531512500393</v>
      </c>
      <c r="BU501">
        <f t="shared" ref="BU501:BU564" si="1280">INT(ABS(BR501))</f>
        <v>18</v>
      </c>
      <c r="BV501">
        <f t="shared" ref="BV501:BV564" si="1281">INT(60*(BR501-BU501))</f>
        <v>-2171</v>
      </c>
      <c r="BW501">
        <f t="shared" ref="BW501:BW564" si="1282">INT(3600*(BR501-BU501)-60*BV501)</f>
        <v>33</v>
      </c>
      <c r="BX501" t="str">
        <f t="shared" ref="BX501:BX564" si="1283">IF(BR501&lt;0, "NEGATIF", "POSITIF")</f>
        <v>NEGATIF</v>
      </c>
      <c r="BY501">
        <f t="shared" si="1084"/>
        <v>-72.142430930308123</v>
      </c>
      <c r="BZ501">
        <f t="shared" si="1085"/>
        <v>107.85756906969188</v>
      </c>
      <c r="CA501">
        <f t="shared" si="1086"/>
        <v>39.786167107247635</v>
      </c>
      <c r="CB501" t="str">
        <f t="shared" si="1087"/>
        <v>POSITIF</v>
      </c>
      <c r="CC501">
        <f t="shared" si="1088"/>
        <v>39</v>
      </c>
      <c r="CD501">
        <f t="shared" si="1089"/>
        <v>47</v>
      </c>
      <c r="CE501">
        <f t="shared" si="1090"/>
        <v>10</v>
      </c>
      <c r="CG501">
        <f t="shared" si="1091"/>
        <v>4.3357219811238368</v>
      </c>
      <c r="CH501">
        <f t="shared" si="1092"/>
        <v>0.40902433742799837</v>
      </c>
      <c r="CI501">
        <f t="shared" si="1093"/>
        <v>0.40906047771993143</v>
      </c>
    </row>
    <row r="502" spans="1:87">
      <c r="A502">
        <f t="shared" ref="A502:F502" si="1284">A208</f>
        <v>0</v>
      </c>
      <c r="B502">
        <f t="shared" si="1284"/>
        <v>0</v>
      </c>
      <c r="C502">
        <f t="shared" si="1284"/>
        <v>0</v>
      </c>
      <c r="D502">
        <f t="shared" si="1284"/>
        <v>0</v>
      </c>
      <c r="E502">
        <f t="shared" si="1284"/>
        <v>0</v>
      </c>
      <c r="F502">
        <f t="shared" si="1284"/>
        <v>0</v>
      </c>
      <c r="G502">
        <f t="shared" ref="G502:G565" si="1285">RADIANS(A502)</f>
        <v>0</v>
      </c>
      <c r="H502">
        <f t="shared" ref="H502:J502" si="1286">H208</f>
        <v>0</v>
      </c>
      <c r="I502">
        <f t="shared" si="1286"/>
        <v>0</v>
      </c>
      <c r="J502">
        <f t="shared" si="1286"/>
        <v>0</v>
      </c>
      <c r="L502">
        <f t="shared" ref="L502:M502" si="1287">L208</f>
        <v>0</v>
      </c>
      <c r="M502">
        <f t="shared" si="1287"/>
        <v>0</v>
      </c>
      <c r="N502">
        <f t="shared" ref="N502:N565" si="1288">1720994.5+INT(365.25*D502)+INT(30.60001*(E502+1))+M502+F502+(H502+I502/60)/24 -C502/24</f>
        <v>1721024.5</v>
      </c>
      <c r="O502">
        <f t="shared" ref="O502:O565" si="1289">O208</f>
        <v>0</v>
      </c>
      <c r="P502">
        <f t="shared" ref="P502:P565" si="1290">N502+O502</f>
        <v>1721024.5</v>
      </c>
      <c r="Q502">
        <f t="shared" ref="Q502:Q565" si="1291">(P502-2451545)/36525</f>
        <v>-20.000561259411363</v>
      </c>
      <c r="R502">
        <f t="shared" ref="R502:R565" si="1292" xml:space="preserve"> MOD(218.317 + 481267.883*O502, 360)</f>
        <v>218.31700000000001</v>
      </c>
      <c r="S502">
        <f t="shared" ref="S502:S565" si="1293" xml:space="preserve"> MOD(134.954 + 477198.849*Q502, 360)</f>
        <v>210.14165490679443</v>
      </c>
      <c r="T502">
        <f t="shared" ref="T502:T565" si="1294">RADIANS(R502)</f>
        <v>3.8103504630764604</v>
      </c>
      <c r="U502">
        <f t="shared" ref="U502:U565" si="1295">RADIANS(S502)</f>
        <v>3.6676637737132607</v>
      </c>
      <c r="V502">
        <f t="shared" ref="V502:V565" si="1296" xml:space="preserve"> MOD(125.041 - 1934.142*Q502, 360)</f>
        <v>288.96655540040956</v>
      </c>
      <c r="W502">
        <f t="shared" ref="W502:W565" si="1297">RADIANS(V502)</f>
        <v>5.0434178198837483</v>
      </c>
      <c r="X502">
        <f t="shared" ref="X502:X565" si="1298" xml:space="preserve"> MOD(280.466 + 36000.769*Q502, 360)</f>
        <v>244.880229582428</v>
      </c>
      <c r="Y502">
        <f t="shared" ref="Y502:Y565" si="1299">RADIANS(X502)</f>
        <v>4.2739662792529876</v>
      </c>
      <c r="Z502">
        <f t="shared" ref="Z502:Z565" si="1300" xml:space="preserve"> MOD(357.526 + 35999.05*Q502, 360)</f>
        <v>356.32119438727386</v>
      </c>
      <c r="AA502">
        <f t="shared" ref="AA502:AA565" si="1301">RADIANS(Z502)</f>
        <v>6.2189780366966678</v>
      </c>
      <c r="AB502">
        <f t="shared" ref="AB502:AB565" si="1302" xml:space="preserve"> 22640*SIN(U502) + 769*SIN(2*D228) + 36*SIN(3*D228)</f>
        <v>-11038.213389674291</v>
      </c>
      <c r="AC502">
        <f t="shared" ref="AC502:AC565" si="1303" xml:space="preserve"> -125*SIN(T502 - X502)</f>
        <v>92.473498792493402</v>
      </c>
      <c r="AD502">
        <f t="shared" ref="AD502:AD565" si="1304" xml:space="preserve"> 2370*SIN(2*(T502 - X502))</f>
        <v>2359.3775958499837</v>
      </c>
      <c r="AE502">
        <f t="shared" ref="AE502:AE565" si="1305" xml:space="preserve"> -668*SIN(Z502)</f>
        <v>647.3042059957379</v>
      </c>
      <c r="AF502">
        <f t="shared" ref="AF502:AF565" si="1306" xml:space="preserve"> -412*SIN(2*(T502 - W502)) + 212*SIN(2*(T502 - Y502 - U502))</f>
        <v>63.055342024079749</v>
      </c>
      <c r="AG502">
        <f t="shared" ref="AG502:AG565" si="1307" xml:space="preserve"> 4586*SIN(2*(T502 - Y502) - U502) + 206*SIN(2*(T502 - Y502) - U502 -AA502) + 192*SIN(2*(T502 - Y502) + U502) + 165*SIN(2*(T502 - Y502) - AA502) + 148*SIN(U502 - AA502) - 110*SIN(U502 + AA502)</f>
        <v>4673.2376347212539</v>
      </c>
      <c r="AH502">
        <f t="shared" ref="AH502:AH565" si="1308" xml:space="preserve"> SUM(AB502:AG502)</f>
        <v>-3202.7651122907419</v>
      </c>
      <c r="AI502">
        <f t="shared" ref="AI502:AI565" si="1309">AH502/3600</f>
        <v>-0.88965697563631718</v>
      </c>
      <c r="AJ502">
        <f t="shared" ref="AJ502:AJ565" si="1310">MOD(R502+AI502,360)</f>
        <v>217.42734302436369</v>
      </c>
      <c r="AK502">
        <f t="shared" ref="AK502:AK565" si="1311">RADIANS(AJ502)</f>
        <v>3.794823019638272</v>
      </c>
      <c r="AL502">
        <f t="shared" ref="AL502:AL565" si="1312">INT(AJ502)</f>
        <v>217</v>
      </c>
      <c r="AM502">
        <f t="shared" ref="AM502:AM565" si="1313">INT(60*(AJ502-AL502))</f>
        <v>25</v>
      </c>
      <c r="AN502">
        <f t="shared" ref="AN502:AN565" si="1314">INT(3600*(AJ502-AL502)-60*AM502)</f>
        <v>38</v>
      </c>
      <c r="AP502">
        <f t="shared" ref="AP502:AP565" si="1315">(18520*SIN(AK502-W502+0.114*SIN(2*(T502-W502))*PI()/180+0.15*SIN(AA502)*PI()/180)-526*SIN(2*Y502-T502-W502)+44*SIN(2*Y502-T502-W502+U502)-31*SIN((2*Y502-T502-W502-U502)-23*SIN((2*Y502-T502-W502+AA502)+11*SIN((2*Y502-T502-W502-AA502)-25*SIN(T502-W502-2*U502)+21*SIN(T502-W502-U502)))))/3600</f>
        <v>-4.8322965333339285</v>
      </c>
      <c r="AQ502">
        <f t="shared" ref="AQ502:AQ565" si="1316">RADIANS(AP502)</f>
        <v>-8.4339484939384979E-2</v>
      </c>
      <c r="AR502" t="str">
        <f t="shared" ref="AR502:AR565" si="1317">IF(B244&lt;0, "NEGATIF", "POSITIF")</f>
        <v>POSITIF</v>
      </c>
      <c r="AS502">
        <f t="shared" ref="AS502:AS565" si="1318">INT(ABS(AP502))</f>
        <v>4</v>
      </c>
      <c r="AT502">
        <f t="shared" ref="AT502:AT565" si="1319">INT(60*(ABS(AP502)-AS502))</f>
        <v>49</v>
      </c>
      <c r="AU502">
        <f t="shared" ref="AU502:AU565" si="1320">INT(3600*(ABS(AP502)-AS502)-60*AT502)</f>
        <v>56</v>
      </c>
      <c r="AV502">
        <f t="shared" ref="AV502:AV565" si="1321">(3423 + 187*COS(U502)+10*COS(2*U502)+34*COS(2*(T502-Y502)-U502)+28*COS(2*(T502-Y502))+3*COS(2*(T502-Y502)+U502))/3600</f>
        <v>0.91008222984072973</v>
      </c>
      <c r="AW502" s="4">
        <f t="shared" ref="AW502:AW565" si="1322">AV502/24</f>
        <v>3.7920092910030408E-2</v>
      </c>
      <c r="AX502">
        <f t="shared" ref="AX502:AX565" si="1323">RADIANS(AV502)</f>
        <v>1.5883931374612522E-2</v>
      </c>
      <c r="AY502">
        <f t="shared" ref="AY502:AY565" si="1324">DEGREES(ASIN(0.272493*SIN(AX502)))</f>
        <v>0.24798138340709733</v>
      </c>
      <c r="AZ502" s="4">
        <f t="shared" ref="AZ502:AZ565" si="1325">AY502/24</f>
        <v>1.0332557641962389E-2</v>
      </c>
      <c r="BA502">
        <f t="shared" ref="BA502:BA565" si="1326">6378/SIN(AX502)</f>
        <v>401554.75691737374</v>
      </c>
      <c r="BB502" t="s">
        <v>191</v>
      </c>
      <c r="BC502">
        <f t="shared" ref="BC502:BC565" si="1327">0.0167086 - 0.000042*Q502</f>
        <v>1.7548623572895279E-2</v>
      </c>
      <c r="BD502">
        <f t="shared" ref="BD502:BD565" si="1328">MOD(125.04452-1934.13626*Q502, 360)</f>
        <v>288.85527217878553</v>
      </c>
      <c r="BE502">
        <f t="shared" ref="BE502:BE565" si="1329">23.43929111 - 0.01300417*Q502</f>
        <v>23.699381808712797</v>
      </c>
      <c r="BF502">
        <f t="shared" ref="BF502:BF565" si="1330">9.2*COS(W502)/3600 + 0.57*COS(2*Y502)/3600</f>
        <v>7.293301817216407E-4</v>
      </c>
      <c r="BG502">
        <f t="shared" ref="BG502:BG565" si="1331">BE502+BF502</f>
        <v>23.700111138894517</v>
      </c>
      <c r="BH502" s="19">
        <f t="shared" ref="BH502:BH565" si="1332">(P502-2451545)/36525</f>
        <v>-20.000561259411363</v>
      </c>
      <c r="BI502">
        <f t="shared" ref="BI502:BI565" si="1333">MOD(280.46061837+360.98564736629*(N502-2451545)+0.000387933*BH502*BH502+(-17.2*SIN(W502)-1.32*SIN(2*Y502))*COS(CH502)/3600,360)/15</f>
        <v>4.3341889123121895</v>
      </c>
      <c r="BJ502">
        <f t="shared" ref="BJ502:BJ565" si="1334">MOD(BI502+B502/15,24)</f>
        <v>4.3341889123121895</v>
      </c>
      <c r="BK502">
        <f t="shared" ref="BK502:BK565" si="1335">MOD(BJ502-BN502,24)*15</f>
        <v>202.3074126419437</v>
      </c>
      <c r="BL502">
        <f t="shared" ref="BL502:BL565" si="1336">RADIANS(BK502)</f>
        <v>3.5309304517927176</v>
      </c>
      <c r="BM502">
        <f t="shared" ref="BM502:BM565" si="1337">MOD(DEGREES(ATAN2(COS(AK502),SIN(AK502)*COS(CH502)-TAN(CI502)*SIN(CH502))),360)</f>
        <v>222.70542104273915</v>
      </c>
      <c r="BN502">
        <f t="shared" ref="BN502:BN565" si="1338">BM502/15</f>
        <v>14.847028069515943</v>
      </c>
      <c r="BO502">
        <f t="shared" ref="BO502:BO565" si="1339">INT(BN502)</f>
        <v>14</v>
      </c>
      <c r="BP502">
        <f t="shared" ref="BP502:BP565" si="1340">INT(60*(BN502-BO502))</f>
        <v>50</v>
      </c>
      <c r="BQ502">
        <f t="shared" ref="BQ502:BQ565" si="1341">INT(3600*(BN502-BO502)-60*BP502)</f>
        <v>49</v>
      </c>
      <c r="BR502">
        <f t="shared" ref="BR502:BR565" si="1342">DEGREES(ASIN(SIN(AQ502)*COS(CH502)+COS(AQ502)*SIN(CH502)*SIN(AK502)))</f>
        <v>-18.696396653663033</v>
      </c>
      <c r="BS502" t="str">
        <f t="shared" ref="BS502:BS565" si="1343">IF(BR502&lt;0, "NEGATIF", "POSITIF")</f>
        <v>NEGATIF</v>
      </c>
      <c r="BT502">
        <f t="shared" si="1279"/>
        <v>-0.32631367986526988</v>
      </c>
      <c r="BU502">
        <f t="shared" si="1280"/>
        <v>18</v>
      </c>
      <c r="BV502">
        <f t="shared" si="1281"/>
        <v>-2202</v>
      </c>
      <c r="BW502">
        <f t="shared" si="1282"/>
        <v>12</v>
      </c>
      <c r="BX502" t="str">
        <f t="shared" si="1283"/>
        <v>NEGATIF</v>
      </c>
      <c r="BY502">
        <f t="shared" ref="BY502:BY565" si="1344">DEGREES(ATAN2(COS(BL502)*SIN(G502)-TAN(BT502)*COS(G502),SIN(BL502)))</f>
        <v>-48.281368208356021</v>
      </c>
      <c r="BZ502">
        <f t="shared" ref="BZ502:BZ565" si="1345">MOD(BY502+180,360)</f>
        <v>131.71863179164399</v>
      </c>
      <c r="CA502">
        <f t="shared" ref="CA502:CA565" si="1346">DEGREES(ASIN(SIN(G502)*SIN(BT502)+COS(G502)*COS(BT502)*COS(BL502)))</f>
        <v>-61.203998623835055</v>
      </c>
      <c r="CB502" t="str">
        <f t="shared" ref="CB502:CB565" si="1347">IF(CA502&lt;0, "NEGATIF", "POSITIF")</f>
        <v>NEGATIF</v>
      </c>
      <c r="CC502">
        <f t="shared" ref="CC502:CC565" si="1348">INT(ABS(CA502))</f>
        <v>61</v>
      </c>
      <c r="CD502">
        <f t="shared" ref="CD502:CD565" si="1349">INT(60*(ABS(CA502)-CC502))</f>
        <v>12</v>
      </c>
      <c r="CE502">
        <f t="shared" ref="CE502:CE565" si="1350">INT(3600*(ABS(CA502)-CC502)-60*CD502)</f>
        <v>14</v>
      </c>
      <c r="CG502">
        <f t="shared" ref="CG502:CG565" si="1351">RADIANS(BM502)</f>
        <v>3.8869428592360613</v>
      </c>
      <c r="CH502">
        <f t="shared" ref="CH502:CH565" si="1352">RADIANS(BG502)</f>
        <v>0.41364497246229243</v>
      </c>
      <c r="CI502">
        <f t="shared" ref="CI502:CI565" si="1353">RADIANS(BE502)</f>
        <v>0.41363224324928727</v>
      </c>
    </row>
    <row r="503" spans="1:87">
      <c r="A503">
        <f t="shared" ref="A503:F503" si="1354">A209</f>
        <v>-7.0027777777777782</v>
      </c>
      <c r="B503">
        <f t="shared" si="1354"/>
        <v>111.315</v>
      </c>
      <c r="C503">
        <f t="shared" si="1354"/>
        <v>7</v>
      </c>
      <c r="D503">
        <f t="shared" si="1354"/>
        <v>2014</v>
      </c>
      <c r="E503">
        <f t="shared" si="1354"/>
        <v>3</v>
      </c>
      <c r="F503">
        <f t="shared" si="1354"/>
        <v>31</v>
      </c>
      <c r="G503">
        <f t="shared" si="1285"/>
        <v>-0.12222152900771403</v>
      </c>
      <c r="H503">
        <f t="shared" ref="H503:J503" si="1355">H209</f>
        <v>1</v>
      </c>
      <c r="I503">
        <f t="shared" si="1355"/>
        <v>0</v>
      </c>
      <c r="J503">
        <f t="shared" si="1355"/>
        <v>1</v>
      </c>
      <c r="L503">
        <f t="shared" ref="L503:M503" si="1356">L209</f>
        <v>20</v>
      </c>
      <c r="M503">
        <f t="shared" si="1356"/>
        <v>-13</v>
      </c>
      <c r="N503">
        <f t="shared" si="1288"/>
        <v>2456747.25</v>
      </c>
      <c r="O503">
        <f t="shared" si="1289"/>
        <v>7.9452092914123363E-4</v>
      </c>
      <c r="P503">
        <f t="shared" si="1290"/>
        <v>2456747.2507945211</v>
      </c>
      <c r="Q503">
        <f t="shared" si="1291"/>
        <v>0.14242986432638102</v>
      </c>
      <c r="R503">
        <f t="shared" si="1292"/>
        <v>240.69440556699442</v>
      </c>
      <c r="S503">
        <f t="shared" si="1293"/>
        <v>62.321319775175652</v>
      </c>
      <c r="T503">
        <f t="shared" si="1294"/>
        <v>4.2009098682746213</v>
      </c>
      <c r="U503">
        <f t="shared" si="1295"/>
        <v>1.0877122242650674</v>
      </c>
      <c r="V503">
        <f t="shared" si="1296"/>
        <v>209.56141735204477</v>
      </c>
      <c r="W503">
        <f t="shared" si="1297"/>
        <v>3.6575367179391582</v>
      </c>
      <c r="X503">
        <f t="shared" si="1298"/>
        <v>8.0506443153844884</v>
      </c>
      <c r="Y503">
        <f t="shared" si="1299"/>
        <v>0.1405102502104241</v>
      </c>
      <c r="Z503">
        <f t="shared" si="1300"/>
        <v>84.865807378607315</v>
      </c>
      <c r="AA503">
        <f t="shared" si="1301"/>
        <v>1.4811877611199955</v>
      </c>
      <c r="AB503">
        <f t="shared" si="1302"/>
        <v>20379.453057786592</v>
      </c>
      <c r="AC503">
        <f t="shared" si="1303"/>
        <v>-81.302931689014741</v>
      </c>
      <c r="AD503">
        <f t="shared" si="1304"/>
        <v>-2341.7653291406368</v>
      </c>
      <c r="AE503">
        <f t="shared" si="1305"/>
        <v>28.585497217133764</v>
      </c>
      <c r="AF503">
        <f t="shared" si="1306"/>
        <v>-434.92987960713856</v>
      </c>
      <c r="AG503">
        <f t="shared" si="1307"/>
        <v>2970.5143226531563</v>
      </c>
      <c r="AH503">
        <f t="shared" si="1308"/>
        <v>20520.554737220089</v>
      </c>
      <c r="AI503">
        <f t="shared" si="1309"/>
        <v>5.7001540936722472</v>
      </c>
      <c r="AJ503">
        <f t="shared" si="1310"/>
        <v>246.39455966066666</v>
      </c>
      <c r="AK503">
        <f t="shared" si="1311"/>
        <v>4.3003963250802357</v>
      </c>
      <c r="AL503">
        <f t="shared" si="1312"/>
        <v>246</v>
      </c>
      <c r="AM503">
        <f t="shared" si="1313"/>
        <v>23</v>
      </c>
      <c r="AN503">
        <f t="shared" si="1314"/>
        <v>40</v>
      </c>
      <c r="AP503">
        <f t="shared" si="1315"/>
        <v>3.2479342923191896</v>
      </c>
      <c r="AQ503">
        <f t="shared" si="1316"/>
        <v>5.6687147289401836E-2</v>
      </c>
      <c r="AR503" t="str">
        <f t="shared" si="1317"/>
        <v>POSITIF</v>
      </c>
      <c r="AS503">
        <f t="shared" si="1318"/>
        <v>3</v>
      </c>
      <c r="AT503">
        <f t="shared" si="1319"/>
        <v>14</v>
      </c>
      <c r="AU503">
        <f t="shared" si="1320"/>
        <v>52</v>
      </c>
      <c r="AV503">
        <f t="shared" si="1321"/>
        <v>0.9774295295359603</v>
      </c>
      <c r="AW503" s="4">
        <f t="shared" si="1322"/>
        <v>4.0726230397331677E-2</v>
      </c>
      <c r="AX503">
        <f t="shared" si="1323"/>
        <v>1.7059363496621672E-2</v>
      </c>
      <c r="AY503">
        <f t="shared" si="1324"/>
        <v>0.26633074549395713</v>
      </c>
      <c r="AZ503" s="4">
        <f t="shared" si="1325"/>
        <v>1.1097114395581547E-2</v>
      </c>
      <c r="BA503">
        <f t="shared" si="1326"/>
        <v>373889.05910987884</v>
      </c>
      <c r="BB503" t="s">
        <v>191</v>
      </c>
      <c r="BC503">
        <f t="shared" si="1327"/>
        <v>1.6702617945698293E-2</v>
      </c>
      <c r="BD503">
        <f t="shared" si="1328"/>
        <v>209.56575489946599</v>
      </c>
      <c r="BE503">
        <f t="shared" si="1329"/>
        <v>23.437438927831224</v>
      </c>
      <c r="BF503">
        <f t="shared" si="1330"/>
        <v>-2.070769738028761E-3</v>
      </c>
      <c r="BG503">
        <f t="shared" si="1331"/>
        <v>23.435368158093194</v>
      </c>
      <c r="BH503" s="19">
        <f t="shared" si="1332"/>
        <v>0.14242986432638102</v>
      </c>
      <c r="BI503">
        <f t="shared" si="1333"/>
        <v>6.5364471282654755</v>
      </c>
      <c r="BJ503">
        <f t="shared" si="1334"/>
        <v>13.957447128265475</v>
      </c>
      <c r="BK503">
        <f t="shared" si="1335"/>
        <v>320.92752643371057</v>
      </c>
      <c r="BL503">
        <f t="shared" si="1336"/>
        <v>5.6012419965493851</v>
      </c>
      <c r="BM503">
        <f t="shared" si="1337"/>
        <v>248.43418049027156</v>
      </c>
      <c r="BN503">
        <f t="shared" si="1338"/>
        <v>16.562278699351438</v>
      </c>
      <c r="BO503">
        <f t="shared" si="1339"/>
        <v>16</v>
      </c>
      <c r="BP503">
        <f t="shared" si="1340"/>
        <v>33</v>
      </c>
      <c r="BQ503">
        <f t="shared" si="1341"/>
        <v>44</v>
      </c>
      <c r="BR503">
        <f t="shared" si="1342"/>
        <v>-18.171777857840869</v>
      </c>
      <c r="BS503" t="str">
        <f t="shared" si="1343"/>
        <v>NEGATIF</v>
      </c>
      <c r="BT503">
        <f t="shared" si="1279"/>
        <v>-0.31715735456032523</v>
      </c>
      <c r="BU503">
        <f t="shared" si="1280"/>
        <v>18</v>
      </c>
      <c r="BV503">
        <f t="shared" si="1281"/>
        <v>-2171</v>
      </c>
      <c r="BW503">
        <f t="shared" si="1282"/>
        <v>41</v>
      </c>
      <c r="BX503" t="str">
        <f t="shared" si="1283"/>
        <v>NEGATIF</v>
      </c>
      <c r="BY503">
        <f t="shared" si="1344"/>
        <v>-69.861503538003845</v>
      </c>
      <c r="BZ503">
        <f t="shared" si="1345"/>
        <v>110.13849646199616</v>
      </c>
      <c r="CA503">
        <f t="shared" si="1346"/>
        <v>50.367269674185302</v>
      </c>
      <c r="CB503" t="str">
        <f t="shared" si="1347"/>
        <v>POSITIF</v>
      </c>
      <c r="CC503">
        <f t="shared" si="1348"/>
        <v>50</v>
      </c>
      <c r="CD503">
        <f t="shared" si="1349"/>
        <v>22</v>
      </c>
      <c r="CE503">
        <f t="shared" si="1350"/>
        <v>2</v>
      </c>
      <c r="CG503">
        <f t="shared" si="1351"/>
        <v>4.3359944240490993</v>
      </c>
      <c r="CH503">
        <f t="shared" si="1352"/>
        <v>0.40902433577576525</v>
      </c>
      <c r="CI503">
        <f t="shared" si="1353"/>
        <v>0.40906047752574448</v>
      </c>
    </row>
    <row r="504" spans="1:87">
      <c r="A504">
        <f t="shared" ref="A504:F504" si="1357">A210</f>
        <v>-7.0027777777777782</v>
      </c>
      <c r="B504">
        <f t="shared" si="1357"/>
        <v>111.315</v>
      </c>
      <c r="C504">
        <f t="shared" si="1357"/>
        <v>7</v>
      </c>
      <c r="D504">
        <f t="shared" si="1357"/>
        <v>2014</v>
      </c>
      <c r="E504">
        <f t="shared" si="1357"/>
        <v>3</v>
      </c>
      <c r="F504">
        <f t="shared" si="1357"/>
        <v>31</v>
      </c>
      <c r="G504">
        <f t="shared" si="1285"/>
        <v>-0.12222152900771403</v>
      </c>
      <c r="H504">
        <f t="shared" ref="H504:J504" si="1358">H210</f>
        <v>1</v>
      </c>
      <c r="I504">
        <f t="shared" si="1358"/>
        <v>15</v>
      </c>
      <c r="J504">
        <f t="shared" si="1358"/>
        <v>1.25</v>
      </c>
      <c r="L504">
        <f t="shared" ref="L504:M504" si="1359">L210</f>
        <v>20</v>
      </c>
      <c r="M504">
        <f t="shared" si="1359"/>
        <v>-13</v>
      </c>
      <c r="N504">
        <f t="shared" si="1288"/>
        <v>2456747.260416667</v>
      </c>
      <c r="O504">
        <f t="shared" si="1289"/>
        <v>7.9452092914123363E-4</v>
      </c>
      <c r="P504">
        <f t="shared" si="1290"/>
        <v>2456747.261211188</v>
      </c>
      <c r="Q504">
        <f t="shared" si="1291"/>
        <v>0.14243014951917987</v>
      </c>
      <c r="R504">
        <f t="shared" si="1292"/>
        <v>240.69440556699442</v>
      </c>
      <c r="S504">
        <f t="shared" si="1293"/>
        <v>62.457413450538297</v>
      </c>
      <c r="T504">
        <f t="shared" si="1294"/>
        <v>4.2009098682746213</v>
      </c>
      <c r="U504">
        <f t="shared" si="1295"/>
        <v>1.0900875069912859</v>
      </c>
      <c r="V504">
        <f t="shared" si="1296"/>
        <v>209.56086574867442</v>
      </c>
      <c r="W504">
        <f t="shared" si="1297"/>
        <v>3.6575270906441801</v>
      </c>
      <c r="X504">
        <f t="shared" si="1298"/>
        <v>8.0609114754561233</v>
      </c>
      <c r="Y504">
        <f t="shared" si="1299"/>
        <v>0.14068944595850344</v>
      </c>
      <c r="Z504">
        <f t="shared" si="1300"/>
        <v>84.876074048432201</v>
      </c>
      <c r="AA504">
        <f t="shared" si="1301"/>
        <v>1.4813669483116549</v>
      </c>
      <c r="AB504">
        <f t="shared" si="1302"/>
        <v>20404.376289347609</v>
      </c>
      <c r="AC504">
        <f t="shared" si="1303"/>
        <v>-82.273460009824845</v>
      </c>
      <c r="AD504">
        <f t="shared" si="1304"/>
        <v>-2348.7607921817521</v>
      </c>
      <c r="AE504">
        <f t="shared" si="1305"/>
        <v>35.435723557910173</v>
      </c>
      <c r="AF504">
        <f t="shared" si="1306"/>
        <v>-435.95453475141312</v>
      </c>
      <c r="AG504">
        <f t="shared" si="1307"/>
        <v>2960.9580938313266</v>
      </c>
      <c r="AH504">
        <f t="shared" si="1308"/>
        <v>20533.781319793856</v>
      </c>
      <c r="AI504">
        <f t="shared" si="1309"/>
        <v>5.7038281443871819</v>
      </c>
      <c r="AJ504">
        <f t="shared" si="1310"/>
        <v>246.39823371138161</v>
      </c>
      <c r="AK504">
        <f t="shared" si="1311"/>
        <v>4.3004604493620961</v>
      </c>
      <c r="AL504">
        <f t="shared" si="1312"/>
        <v>246</v>
      </c>
      <c r="AM504">
        <f t="shared" si="1313"/>
        <v>23</v>
      </c>
      <c r="AN504">
        <f t="shared" si="1314"/>
        <v>53</v>
      </c>
      <c r="AP504">
        <f t="shared" si="1315"/>
        <v>3.2398785662693421</v>
      </c>
      <c r="AQ504">
        <f t="shared" si="1316"/>
        <v>5.6546548346193319E-2</v>
      </c>
      <c r="AR504" t="str">
        <f t="shared" si="1317"/>
        <v>POSITIF</v>
      </c>
      <c r="AS504">
        <f t="shared" si="1318"/>
        <v>3</v>
      </c>
      <c r="AT504">
        <f t="shared" si="1319"/>
        <v>14</v>
      </c>
      <c r="AU504">
        <f t="shared" si="1320"/>
        <v>23</v>
      </c>
      <c r="AV504">
        <f t="shared" si="1321"/>
        <v>0.9773292601138065</v>
      </c>
      <c r="AW504" s="4">
        <f t="shared" si="1322"/>
        <v>4.0722052504741937E-2</v>
      </c>
      <c r="AX504">
        <f t="shared" si="1323"/>
        <v>1.7057613465066013E-2</v>
      </c>
      <c r="AY504">
        <f t="shared" si="1324"/>
        <v>0.26630342645844357</v>
      </c>
      <c r="AZ504" s="4">
        <f t="shared" si="1325"/>
        <v>1.1095976102435149E-2</v>
      </c>
      <c r="BA504">
        <f t="shared" si="1326"/>
        <v>373927.41466187552</v>
      </c>
      <c r="BB504" t="s">
        <v>191</v>
      </c>
      <c r="BC504">
        <f t="shared" si="1327"/>
        <v>1.6702617933720194E-2</v>
      </c>
      <c r="BD504">
        <f t="shared" si="1328"/>
        <v>209.56520329773267</v>
      </c>
      <c r="BE504">
        <f t="shared" si="1329"/>
        <v>23.437438924122528</v>
      </c>
      <c r="BF504">
        <f t="shared" si="1330"/>
        <v>-2.0707976233166636E-3</v>
      </c>
      <c r="BG504">
        <f t="shared" si="1331"/>
        <v>23.43536812649921</v>
      </c>
      <c r="BH504" s="19">
        <f t="shared" si="1332"/>
        <v>0.14243014951917987</v>
      </c>
      <c r="BI504">
        <f t="shared" si="1333"/>
        <v>6.7871316029069328</v>
      </c>
      <c r="BJ504">
        <f t="shared" si="1334"/>
        <v>14.208131602906933</v>
      </c>
      <c r="BK504">
        <f t="shared" si="1335"/>
        <v>324.68446413373402</v>
      </c>
      <c r="BL504">
        <f t="shared" si="1336"/>
        <v>5.6668129292070972</v>
      </c>
      <c r="BM504">
        <f t="shared" si="1337"/>
        <v>248.43750990987002</v>
      </c>
      <c r="BN504">
        <f t="shared" si="1338"/>
        <v>16.562500660657999</v>
      </c>
      <c r="BO504">
        <f t="shared" si="1339"/>
        <v>16</v>
      </c>
      <c r="BP504">
        <f t="shared" si="1340"/>
        <v>33</v>
      </c>
      <c r="BQ504">
        <f t="shared" si="1341"/>
        <v>45</v>
      </c>
      <c r="BR504">
        <f t="shared" si="1342"/>
        <v>-18.180334416779303</v>
      </c>
      <c r="BS504" t="str">
        <f t="shared" si="1343"/>
        <v>NEGATIF</v>
      </c>
      <c r="BT504">
        <f t="shared" si="1279"/>
        <v>-0.31730669468644185</v>
      </c>
      <c r="BU504">
        <f t="shared" si="1280"/>
        <v>18</v>
      </c>
      <c r="BV504">
        <f t="shared" si="1281"/>
        <v>-2171</v>
      </c>
      <c r="BW504">
        <f t="shared" si="1282"/>
        <v>10</v>
      </c>
      <c r="BX504" t="str">
        <f t="shared" si="1283"/>
        <v>NEGATIF</v>
      </c>
      <c r="BY504">
        <f t="shared" si="1344"/>
        <v>-68.606511749408</v>
      </c>
      <c r="BZ504">
        <f t="shared" si="1345"/>
        <v>111.393488250592</v>
      </c>
      <c r="CA504">
        <f t="shared" si="1346"/>
        <v>53.852644233701156</v>
      </c>
      <c r="CB504" t="str">
        <f t="shared" si="1347"/>
        <v>POSITIF</v>
      </c>
      <c r="CC504">
        <f t="shared" si="1348"/>
        <v>53</v>
      </c>
      <c r="CD504">
        <f t="shared" si="1349"/>
        <v>51</v>
      </c>
      <c r="CE504">
        <f t="shared" si="1350"/>
        <v>9</v>
      </c>
      <c r="CG504">
        <f t="shared" si="1351"/>
        <v>4.3360525333832731</v>
      </c>
      <c r="CH504">
        <f t="shared" si="1352"/>
        <v>0.40902433522434617</v>
      </c>
      <c r="CI504">
        <f t="shared" si="1353"/>
        <v>0.40906047746101554</v>
      </c>
    </row>
    <row r="505" spans="1:87">
      <c r="A505">
        <f t="shared" ref="A505:F505" si="1360">A211</f>
        <v>-7.0027777777777782</v>
      </c>
      <c r="B505">
        <f t="shared" si="1360"/>
        <v>111.315</v>
      </c>
      <c r="C505">
        <f t="shared" si="1360"/>
        <v>7</v>
      </c>
      <c r="D505">
        <f t="shared" si="1360"/>
        <v>2014</v>
      </c>
      <c r="E505">
        <f t="shared" si="1360"/>
        <v>3</v>
      </c>
      <c r="F505">
        <f t="shared" si="1360"/>
        <v>31</v>
      </c>
      <c r="G505">
        <f t="shared" si="1285"/>
        <v>-0.12222152900771403</v>
      </c>
      <c r="H505">
        <f t="shared" ref="H505:J505" si="1361">H211</f>
        <v>1</v>
      </c>
      <c r="I505">
        <f t="shared" si="1361"/>
        <v>30</v>
      </c>
      <c r="J505">
        <f t="shared" si="1361"/>
        <v>1.5</v>
      </c>
      <c r="L505">
        <f t="shared" ref="L505:M505" si="1362">L211</f>
        <v>20</v>
      </c>
      <c r="M505">
        <f t="shared" si="1362"/>
        <v>-13</v>
      </c>
      <c r="N505">
        <f t="shared" si="1288"/>
        <v>2456747.2708333335</v>
      </c>
      <c r="O505">
        <f t="shared" si="1289"/>
        <v>7.9452092914123363E-4</v>
      </c>
      <c r="P505">
        <f t="shared" si="1290"/>
        <v>2456747.2716278546</v>
      </c>
      <c r="Q505">
        <f t="shared" si="1291"/>
        <v>0.14243043471196593</v>
      </c>
      <c r="R505">
        <f t="shared" si="1292"/>
        <v>240.69440556699442</v>
      </c>
      <c r="S505">
        <f t="shared" si="1293"/>
        <v>62.593507119789138</v>
      </c>
      <c r="T505">
        <f t="shared" si="1294"/>
        <v>4.2009098682746213</v>
      </c>
      <c r="U505">
        <f t="shared" si="1295"/>
        <v>1.0924627896108332</v>
      </c>
      <c r="V505">
        <f t="shared" si="1296"/>
        <v>209.56031414532879</v>
      </c>
      <c r="W505">
        <f t="shared" si="1297"/>
        <v>3.6575174633496341</v>
      </c>
      <c r="X505">
        <f t="shared" si="1298"/>
        <v>8.0711786350675538</v>
      </c>
      <c r="Y505">
        <f t="shared" si="1299"/>
        <v>0.14086864169855068</v>
      </c>
      <c r="Z505">
        <f t="shared" si="1300"/>
        <v>84.886340717796884</v>
      </c>
      <c r="AA505">
        <f t="shared" si="1301"/>
        <v>1.4815461354952824</v>
      </c>
      <c r="AB505">
        <f t="shared" si="1302"/>
        <v>20429.186262140407</v>
      </c>
      <c r="AC505">
        <f t="shared" si="1303"/>
        <v>-83.235315542006418</v>
      </c>
      <c r="AD505">
        <f t="shared" si="1304"/>
        <v>-2354.7659152838773</v>
      </c>
      <c r="AE505">
        <f t="shared" si="1305"/>
        <v>42.282214539641252</v>
      </c>
      <c r="AF505">
        <f t="shared" si="1306"/>
        <v>-436.97732914373074</v>
      </c>
      <c r="AG505">
        <f t="shared" si="1307"/>
        <v>2951.3802240972354</v>
      </c>
      <c r="AH505">
        <f t="shared" si="1308"/>
        <v>20547.87014080767</v>
      </c>
      <c r="AI505">
        <f t="shared" si="1309"/>
        <v>5.7077417057799087</v>
      </c>
      <c r="AJ505">
        <f t="shared" si="1310"/>
        <v>246.40214727277433</v>
      </c>
      <c r="AK505">
        <f t="shared" si="1311"/>
        <v>4.3005287538938788</v>
      </c>
      <c r="AL505">
        <f t="shared" si="1312"/>
        <v>246</v>
      </c>
      <c r="AM505">
        <f t="shared" si="1313"/>
        <v>24</v>
      </c>
      <c r="AN505">
        <f t="shared" si="1314"/>
        <v>7</v>
      </c>
      <c r="AP505">
        <f t="shared" si="1315"/>
        <v>3.2321976935335757</v>
      </c>
      <c r="AQ505">
        <f t="shared" si="1316"/>
        <v>5.6412491827527528E-2</v>
      </c>
      <c r="AR505" t="str">
        <f t="shared" si="1317"/>
        <v>POSITIF</v>
      </c>
      <c r="AS505">
        <f t="shared" si="1318"/>
        <v>3</v>
      </c>
      <c r="AT505">
        <f t="shared" si="1319"/>
        <v>13</v>
      </c>
      <c r="AU505">
        <f t="shared" si="1320"/>
        <v>55</v>
      </c>
      <c r="AV505">
        <f t="shared" si="1321"/>
        <v>0.97722884285733169</v>
      </c>
      <c r="AW505" s="4">
        <f t="shared" si="1322"/>
        <v>4.0717868452388818E-2</v>
      </c>
      <c r="AX505">
        <f t="shared" si="1323"/>
        <v>1.705586085331471E-2</v>
      </c>
      <c r="AY505">
        <f t="shared" si="1324"/>
        <v>0.26627606714378166</v>
      </c>
      <c r="AZ505" s="4">
        <f t="shared" si="1325"/>
        <v>1.1094836130990902E-2</v>
      </c>
      <c r="BA505">
        <f t="shared" si="1326"/>
        <v>373965.83465299133</v>
      </c>
      <c r="BB505" t="s">
        <v>191</v>
      </c>
      <c r="BC505">
        <f t="shared" si="1327"/>
        <v>1.6702617921742099E-2</v>
      </c>
      <c r="BD505">
        <f t="shared" si="1328"/>
        <v>209.56465169602407</v>
      </c>
      <c r="BE505">
        <f t="shared" si="1329"/>
        <v>23.437438920413832</v>
      </c>
      <c r="BF505">
        <f t="shared" si="1330"/>
        <v>-2.0708255279345408E-3</v>
      </c>
      <c r="BG505">
        <f t="shared" si="1331"/>
        <v>23.435368094885899</v>
      </c>
      <c r="BH505" s="19">
        <f t="shared" si="1332"/>
        <v>0.14243043471196593</v>
      </c>
      <c r="BI505">
        <f t="shared" si="1333"/>
        <v>7.0378160663414748</v>
      </c>
      <c r="BJ505">
        <f t="shared" si="1334"/>
        <v>14.458816066341475</v>
      </c>
      <c r="BK505">
        <f t="shared" si="1335"/>
        <v>328.44118460837825</v>
      </c>
      <c r="BL505">
        <f t="shared" si="1336"/>
        <v>5.7323800705667232</v>
      </c>
      <c r="BM505">
        <f t="shared" si="1337"/>
        <v>248.44105638674387</v>
      </c>
      <c r="BN505">
        <f t="shared" si="1338"/>
        <v>16.562737092449591</v>
      </c>
      <c r="BO505">
        <f t="shared" si="1339"/>
        <v>16</v>
      </c>
      <c r="BP505">
        <f t="shared" si="1340"/>
        <v>33</v>
      </c>
      <c r="BQ505">
        <f t="shared" si="1341"/>
        <v>45</v>
      </c>
      <c r="BR505">
        <f t="shared" si="1342"/>
        <v>-18.188561465591395</v>
      </c>
      <c r="BS505" t="str">
        <f t="shared" si="1343"/>
        <v>NEGATIF</v>
      </c>
      <c r="BT505">
        <f t="shared" si="1279"/>
        <v>-0.31745028377593515</v>
      </c>
      <c r="BU505">
        <f t="shared" si="1280"/>
        <v>18</v>
      </c>
      <c r="BV505">
        <f t="shared" si="1281"/>
        <v>-2172</v>
      </c>
      <c r="BW505">
        <f t="shared" si="1282"/>
        <v>41</v>
      </c>
      <c r="BX505" t="str">
        <f t="shared" si="1283"/>
        <v>NEGATIF</v>
      </c>
      <c r="BY505">
        <f t="shared" si="1344"/>
        <v>-66.993887112551405</v>
      </c>
      <c r="BZ505">
        <f t="shared" si="1345"/>
        <v>113.00611288744859</v>
      </c>
      <c r="CA505">
        <f t="shared" si="1346"/>
        <v>57.303583754087114</v>
      </c>
      <c r="CB505" t="str">
        <f t="shared" si="1347"/>
        <v>POSITIF</v>
      </c>
      <c r="CC505">
        <f t="shared" si="1348"/>
        <v>57</v>
      </c>
      <c r="CD505">
        <f t="shared" si="1349"/>
        <v>18</v>
      </c>
      <c r="CE505">
        <f t="shared" si="1350"/>
        <v>12</v>
      </c>
      <c r="CG505">
        <f t="shared" si="1351"/>
        <v>4.3361144310815671</v>
      </c>
      <c r="CH505">
        <f t="shared" si="1352"/>
        <v>0.40902433467258981</v>
      </c>
      <c r="CI505">
        <f t="shared" si="1353"/>
        <v>0.40906047739628659</v>
      </c>
    </row>
    <row r="506" spans="1:87">
      <c r="A506">
        <f t="shared" ref="A506:F506" si="1363">A212</f>
        <v>-7.0027777777777782</v>
      </c>
      <c r="B506">
        <f t="shared" si="1363"/>
        <v>111.315</v>
      </c>
      <c r="C506">
        <f t="shared" si="1363"/>
        <v>7</v>
      </c>
      <c r="D506">
        <f t="shared" si="1363"/>
        <v>2014</v>
      </c>
      <c r="E506">
        <f t="shared" si="1363"/>
        <v>3</v>
      </c>
      <c r="F506">
        <f t="shared" si="1363"/>
        <v>31</v>
      </c>
      <c r="G506">
        <f t="shared" si="1285"/>
        <v>-0.12222152900771403</v>
      </c>
      <c r="H506">
        <f t="shared" ref="H506:J506" si="1364">H212</f>
        <v>1</v>
      </c>
      <c r="I506">
        <f t="shared" si="1364"/>
        <v>45</v>
      </c>
      <c r="J506">
        <f t="shared" si="1364"/>
        <v>1.75</v>
      </c>
      <c r="L506">
        <f t="shared" ref="L506:M506" si="1365">L212</f>
        <v>20</v>
      </c>
      <c r="M506">
        <f t="shared" si="1365"/>
        <v>-13</v>
      </c>
      <c r="N506">
        <f t="shared" si="1288"/>
        <v>2456747.28125</v>
      </c>
      <c r="O506">
        <f t="shared" si="1289"/>
        <v>7.9452092914123363E-4</v>
      </c>
      <c r="P506">
        <f t="shared" si="1290"/>
        <v>2456747.2820445211</v>
      </c>
      <c r="Q506">
        <f t="shared" si="1291"/>
        <v>0.14243071990475201</v>
      </c>
      <c r="R506">
        <f t="shared" si="1292"/>
        <v>240.69440556699442</v>
      </c>
      <c r="S506">
        <f t="shared" si="1293"/>
        <v>62.729600789039978</v>
      </c>
      <c r="T506">
        <f t="shared" si="1294"/>
        <v>4.2009098682746213</v>
      </c>
      <c r="U506">
        <f t="shared" si="1295"/>
        <v>1.0948380722303805</v>
      </c>
      <c r="V506">
        <f t="shared" si="1296"/>
        <v>209.55976254198316</v>
      </c>
      <c r="W506">
        <f t="shared" si="1297"/>
        <v>3.6575078360550881</v>
      </c>
      <c r="X506">
        <f t="shared" si="1298"/>
        <v>8.0814457946789844</v>
      </c>
      <c r="Y506">
        <f t="shared" si="1299"/>
        <v>0.14104783743859792</v>
      </c>
      <c r="Z506">
        <f t="shared" si="1300"/>
        <v>84.896607387163385</v>
      </c>
      <c r="AA506">
        <f t="shared" si="1301"/>
        <v>1.4817253226789415</v>
      </c>
      <c r="AB506">
        <f t="shared" si="1302"/>
        <v>20453.882837309804</v>
      </c>
      <c r="AC506">
        <f t="shared" si="1303"/>
        <v>-84.188396936560991</v>
      </c>
      <c r="AD506">
        <f t="shared" si="1304"/>
        <v>-2359.7781667619006</v>
      </c>
      <c r="AE506">
        <f t="shared" si="1305"/>
        <v>49.12424882605481</v>
      </c>
      <c r="AF506">
        <f t="shared" si="1306"/>
        <v>-437.9982362301476</v>
      </c>
      <c r="AG506">
        <f t="shared" si="1307"/>
        <v>2941.7807841824188</v>
      </c>
      <c r="AH506">
        <f t="shared" si="1308"/>
        <v>20562.823070389662</v>
      </c>
      <c r="AI506">
        <f t="shared" si="1309"/>
        <v>5.7118952973304618</v>
      </c>
      <c r="AJ506">
        <f t="shared" si="1310"/>
        <v>246.40630086432489</v>
      </c>
      <c r="AK506">
        <f t="shared" si="1311"/>
        <v>4.3006012477422191</v>
      </c>
      <c r="AL506">
        <f t="shared" si="1312"/>
        <v>246</v>
      </c>
      <c r="AM506">
        <f t="shared" si="1313"/>
        <v>24</v>
      </c>
      <c r="AN506">
        <f t="shared" si="1314"/>
        <v>22</v>
      </c>
      <c r="AP506">
        <f t="shared" si="1315"/>
        <v>3.2343105371461887</v>
      </c>
      <c r="AQ506">
        <f t="shared" si="1316"/>
        <v>5.6449367905147353E-2</v>
      </c>
      <c r="AR506" t="str">
        <f t="shared" si="1317"/>
        <v>POSITIF</v>
      </c>
      <c r="AS506">
        <f t="shared" si="1318"/>
        <v>3</v>
      </c>
      <c r="AT506">
        <f t="shared" si="1319"/>
        <v>14</v>
      </c>
      <c r="AU506">
        <f t="shared" si="1320"/>
        <v>3</v>
      </c>
      <c r="AV506">
        <f t="shared" si="1321"/>
        <v>0.9771282784936226</v>
      </c>
      <c r="AW506" s="4">
        <f t="shared" si="1322"/>
        <v>4.0713678270567606E-2</v>
      </c>
      <c r="AX506">
        <f t="shared" si="1323"/>
        <v>1.7054105674057813E-2</v>
      </c>
      <c r="AY506">
        <f t="shared" si="1324"/>
        <v>0.26624866774806738</v>
      </c>
      <c r="AZ506" s="4">
        <f t="shared" si="1325"/>
        <v>1.1093694489502808E-2</v>
      </c>
      <c r="BA506">
        <f t="shared" si="1326"/>
        <v>374004.31884226139</v>
      </c>
      <c r="BB506" t="s">
        <v>191</v>
      </c>
      <c r="BC506">
        <f t="shared" si="1327"/>
        <v>1.6702617909764E-2</v>
      </c>
      <c r="BD506">
        <f t="shared" si="1328"/>
        <v>209.56410009431542</v>
      </c>
      <c r="BE506">
        <f t="shared" si="1329"/>
        <v>23.437438916705137</v>
      </c>
      <c r="BF506">
        <f t="shared" si="1330"/>
        <v>-2.0708534518816134E-3</v>
      </c>
      <c r="BG506">
        <f t="shared" si="1331"/>
        <v>23.435368063253254</v>
      </c>
      <c r="BH506" s="19">
        <f t="shared" si="1332"/>
        <v>0.14243071990475201</v>
      </c>
      <c r="BI506">
        <f t="shared" si="1333"/>
        <v>7.2885005297915386</v>
      </c>
      <c r="BJ506">
        <f t="shared" si="1334"/>
        <v>14.709500529791539</v>
      </c>
      <c r="BK506">
        <f t="shared" si="1335"/>
        <v>332.1976875527676</v>
      </c>
      <c r="BL506">
        <f t="shared" si="1336"/>
        <v>5.7979434153071789</v>
      </c>
      <c r="BM506">
        <f t="shared" si="1337"/>
        <v>248.44482039410548</v>
      </c>
      <c r="BN506">
        <f t="shared" si="1338"/>
        <v>16.562988026273697</v>
      </c>
      <c r="BO506">
        <f t="shared" si="1339"/>
        <v>16</v>
      </c>
      <c r="BP506">
        <f t="shared" si="1340"/>
        <v>33</v>
      </c>
      <c r="BQ506">
        <f t="shared" si="1341"/>
        <v>46</v>
      </c>
      <c r="BR506">
        <f t="shared" si="1342"/>
        <v>-18.187173376899896</v>
      </c>
      <c r="BS506" t="str">
        <f t="shared" si="1343"/>
        <v>NEGATIF</v>
      </c>
      <c r="BT506">
        <f t="shared" si="1279"/>
        <v>-0.31742605705795879</v>
      </c>
      <c r="BU506">
        <f t="shared" si="1280"/>
        <v>18</v>
      </c>
      <c r="BV506">
        <f t="shared" si="1281"/>
        <v>-2172</v>
      </c>
      <c r="BW506">
        <f t="shared" si="1282"/>
        <v>46</v>
      </c>
      <c r="BX506" t="str">
        <f t="shared" si="1283"/>
        <v>NEGATIF</v>
      </c>
      <c r="BY506">
        <f t="shared" si="1344"/>
        <v>-64.924920614666433</v>
      </c>
      <c r="BZ506">
        <f t="shared" si="1345"/>
        <v>115.07507938533357</v>
      </c>
      <c r="CA506">
        <f t="shared" si="1346"/>
        <v>60.710077832317637</v>
      </c>
      <c r="CB506" t="str">
        <f t="shared" si="1347"/>
        <v>POSITIF</v>
      </c>
      <c r="CC506">
        <f t="shared" si="1348"/>
        <v>60</v>
      </c>
      <c r="CD506">
        <f t="shared" si="1349"/>
        <v>42</v>
      </c>
      <c r="CE506">
        <f t="shared" si="1350"/>
        <v>36</v>
      </c>
      <c r="CG506">
        <f t="shared" si="1351"/>
        <v>4.3361801254030965</v>
      </c>
      <c r="CH506">
        <f t="shared" si="1352"/>
        <v>0.40902433412049599</v>
      </c>
      <c r="CI506">
        <f t="shared" si="1353"/>
        <v>0.40906047733155765</v>
      </c>
    </row>
    <row r="507" spans="1:87">
      <c r="A507">
        <f t="shared" ref="A507:F507" si="1366">A213</f>
        <v>-7.0027777777777782</v>
      </c>
      <c r="B507">
        <f t="shared" si="1366"/>
        <v>111.315</v>
      </c>
      <c r="C507">
        <f t="shared" si="1366"/>
        <v>7</v>
      </c>
      <c r="D507">
        <f t="shared" si="1366"/>
        <v>2014</v>
      </c>
      <c r="E507">
        <f t="shared" si="1366"/>
        <v>3</v>
      </c>
      <c r="F507">
        <f t="shared" si="1366"/>
        <v>31</v>
      </c>
      <c r="G507">
        <f t="shared" si="1285"/>
        <v>-0.12222152900771403</v>
      </c>
      <c r="H507">
        <f t="shared" ref="H507:J507" si="1367">H213</f>
        <v>2</v>
      </c>
      <c r="I507">
        <f t="shared" si="1367"/>
        <v>0</v>
      </c>
      <c r="J507">
        <f t="shared" si="1367"/>
        <v>2</v>
      </c>
      <c r="L507">
        <f t="shared" ref="L507:M507" si="1368">L213</f>
        <v>20</v>
      </c>
      <c r="M507">
        <f t="shared" si="1368"/>
        <v>-13</v>
      </c>
      <c r="N507">
        <f t="shared" si="1288"/>
        <v>2456747.291666667</v>
      </c>
      <c r="O507">
        <f t="shared" si="1289"/>
        <v>7.9452092914123363E-4</v>
      </c>
      <c r="P507">
        <f t="shared" si="1290"/>
        <v>2456747.292461188</v>
      </c>
      <c r="Q507">
        <f t="shared" si="1291"/>
        <v>0.14243100509755083</v>
      </c>
      <c r="R507">
        <f t="shared" si="1292"/>
        <v>240.69440556699442</v>
      </c>
      <c r="S507">
        <f t="shared" si="1293"/>
        <v>62.865694464388071</v>
      </c>
      <c r="T507">
        <f t="shared" si="1294"/>
        <v>4.2009098682746213</v>
      </c>
      <c r="U507">
        <f t="shared" si="1295"/>
        <v>1.097213354956345</v>
      </c>
      <c r="V507">
        <f t="shared" si="1296"/>
        <v>209.55921093861286</v>
      </c>
      <c r="W507">
        <f t="shared" si="1297"/>
        <v>3.6574982087601113</v>
      </c>
      <c r="X507">
        <f t="shared" si="1298"/>
        <v>8.0917129547506192</v>
      </c>
      <c r="Y507">
        <f t="shared" si="1299"/>
        <v>0.14122703318667723</v>
      </c>
      <c r="Z507">
        <f t="shared" si="1300"/>
        <v>84.906874056987363</v>
      </c>
      <c r="AA507">
        <f t="shared" si="1301"/>
        <v>1.481904509870585</v>
      </c>
      <c r="AB507">
        <f t="shared" si="1302"/>
        <v>20478.465876617411</v>
      </c>
      <c r="AC507">
        <f t="shared" si="1303"/>
        <v>-85.132603767830844</v>
      </c>
      <c r="AD507">
        <f t="shared" si="1304"/>
        <v>-2363.7954333905568</v>
      </c>
      <c r="AE507">
        <f t="shared" si="1305"/>
        <v>55.961105545589611</v>
      </c>
      <c r="AF507">
        <f t="shared" si="1306"/>
        <v>-439.01722950553687</v>
      </c>
      <c r="AG507">
        <f t="shared" si="1307"/>
        <v>2932.1598449758858</v>
      </c>
      <c r="AH507">
        <f t="shared" si="1308"/>
        <v>20578.64156047496</v>
      </c>
      <c r="AI507">
        <f t="shared" si="1309"/>
        <v>5.7162893223541555</v>
      </c>
      <c r="AJ507">
        <f t="shared" si="1310"/>
        <v>246.41069488934858</v>
      </c>
      <c r="AK507">
        <f t="shared" si="1311"/>
        <v>4.3006779379462969</v>
      </c>
      <c r="AL507">
        <f t="shared" si="1312"/>
        <v>246</v>
      </c>
      <c r="AM507">
        <f t="shared" si="1313"/>
        <v>24</v>
      </c>
      <c r="AN507">
        <f t="shared" si="1314"/>
        <v>38</v>
      </c>
      <c r="AP507">
        <f t="shared" si="1315"/>
        <v>3.2378276566004192</v>
      </c>
      <c r="AQ507">
        <f t="shared" si="1316"/>
        <v>5.6510753219809626E-2</v>
      </c>
      <c r="AR507" t="str">
        <f t="shared" si="1317"/>
        <v>POSITIF</v>
      </c>
      <c r="AS507">
        <f t="shared" si="1318"/>
        <v>3</v>
      </c>
      <c r="AT507">
        <f t="shared" si="1319"/>
        <v>14</v>
      </c>
      <c r="AU507">
        <f t="shared" si="1320"/>
        <v>16</v>
      </c>
      <c r="AV507">
        <f t="shared" si="1321"/>
        <v>0.97702756775007182</v>
      </c>
      <c r="AW507" s="4">
        <f t="shared" si="1322"/>
        <v>4.0709481989586328E-2</v>
      </c>
      <c r="AX507">
        <f t="shared" si="1323"/>
        <v>1.705234793999072E-2</v>
      </c>
      <c r="AY507">
        <f t="shared" si="1324"/>
        <v>0.26622122846948026</v>
      </c>
      <c r="AZ507" s="4">
        <f t="shared" si="1325"/>
        <v>1.1092551186228344E-2</v>
      </c>
      <c r="BA507">
        <f t="shared" si="1326"/>
        <v>374042.8669884479</v>
      </c>
      <c r="BB507" t="s">
        <v>191</v>
      </c>
      <c r="BC507">
        <f t="shared" si="1327"/>
        <v>1.6702617897785904E-2</v>
      </c>
      <c r="BD507">
        <f t="shared" si="1328"/>
        <v>209.5635484925821</v>
      </c>
      <c r="BE507">
        <f t="shared" si="1329"/>
        <v>23.437438912996441</v>
      </c>
      <c r="BF507">
        <f t="shared" si="1330"/>
        <v>-2.0708813951571072E-3</v>
      </c>
      <c r="BG507">
        <f t="shared" si="1331"/>
        <v>23.435368031601286</v>
      </c>
      <c r="BH507" s="19">
        <f t="shared" si="1332"/>
        <v>0.14243100509755083</v>
      </c>
      <c r="BI507">
        <f t="shared" si="1333"/>
        <v>7.539185004432996</v>
      </c>
      <c r="BJ507">
        <f t="shared" si="1334"/>
        <v>14.960185004432997</v>
      </c>
      <c r="BK507">
        <f t="shared" si="1335"/>
        <v>335.95397276643985</v>
      </c>
      <c r="BL507">
        <f t="shared" si="1336"/>
        <v>5.8635029599297379</v>
      </c>
      <c r="BM507">
        <f t="shared" si="1337"/>
        <v>248.44880230005509</v>
      </c>
      <c r="BN507">
        <f t="shared" si="1338"/>
        <v>16.563253486670341</v>
      </c>
      <c r="BO507">
        <f t="shared" si="1339"/>
        <v>16</v>
      </c>
      <c r="BP507">
        <f t="shared" si="1340"/>
        <v>33</v>
      </c>
      <c r="BQ507">
        <f t="shared" si="1341"/>
        <v>47</v>
      </c>
      <c r="BR507">
        <f t="shared" si="1342"/>
        <v>-18.184440939197746</v>
      </c>
      <c r="BS507" t="str">
        <f t="shared" si="1343"/>
        <v>NEGATIF</v>
      </c>
      <c r="BT507">
        <f t="shared" si="1279"/>
        <v>-0.31737836702345062</v>
      </c>
      <c r="BU507">
        <f t="shared" si="1280"/>
        <v>18</v>
      </c>
      <c r="BV507">
        <f t="shared" si="1281"/>
        <v>-2172</v>
      </c>
      <c r="BW507">
        <f t="shared" si="1282"/>
        <v>56</v>
      </c>
      <c r="BX507" t="str">
        <f t="shared" si="1283"/>
        <v>NEGATIF</v>
      </c>
      <c r="BY507">
        <f t="shared" si="1344"/>
        <v>-62.215411555254498</v>
      </c>
      <c r="BZ507">
        <f t="shared" si="1345"/>
        <v>117.78458844474551</v>
      </c>
      <c r="CA507">
        <f t="shared" si="1346"/>
        <v>64.05112839933561</v>
      </c>
      <c r="CB507" t="str">
        <f t="shared" si="1347"/>
        <v>POSITIF</v>
      </c>
      <c r="CC507">
        <f t="shared" si="1348"/>
        <v>64</v>
      </c>
      <c r="CD507">
        <f t="shared" si="1349"/>
        <v>3</v>
      </c>
      <c r="CE507">
        <f t="shared" si="1350"/>
        <v>4</v>
      </c>
      <c r="CG507">
        <f t="shared" si="1351"/>
        <v>4.3362496227724225</v>
      </c>
      <c r="CH507">
        <f t="shared" si="1352"/>
        <v>0.40902433356806495</v>
      </c>
      <c r="CI507">
        <f t="shared" si="1353"/>
        <v>0.4090604772668287</v>
      </c>
    </row>
    <row r="508" spans="1:87">
      <c r="A508">
        <f t="shared" ref="A508:F508" si="1369">A214</f>
        <v>-7.0027777777777782</v>
      </c>
      <c r="B508">
        <f t="shared" si="1369"/>
        <v>111.315</v>
      </c>
      <c r="C508">
        <f t="shared" si="1369"/>
        <v>7</v>
      </c>
      <c r="D508">
        <f t="shared" si="1369"/>
        <v>2014</v>
      </c>
      <c r="E508">
        <f t="shared" si="1369"/>
        <v>3</v>
      </c>
      <c r="F508">
        <f t="shared" si="1369"/>
        <v>31</v>
      </c>
      <c r="G508">
        <f t="shared" si="1285"/>
        <v>-0.12222152900771403</v>
      </c>
      <c r="H508">
        <f t="shared" ref="H508:J508" si="1370">H214</f>
        <v>2</v>
      </c>
      <c r="I508">
        <f t="shared" si="1370"/>
        <v>15</v>
      </c>
      <c r="J508">
        <f t="shared" si="1370"/>
        <v>2.25</v>
      </c>
      <c r="L508">
        <f t="shared" ref="L508:M508" si="1371">L214</f>
        <v>20</v>
      </c>
      <c r="M508">
        <f t="shared" si="1371"/>
        <v>-13</v>
      </c>
      <c r="N508">
        <f t="shared" si="1288"/>
        <v>2456747.3020833335</v>
      </c>
      <c r="O508">
        <f t="shared" si="1289"/>
        <v>7.9452092914123363E-4</v>
      </c>
      <c r="P508">
        <f t="shared" si="1290"/>
        <v>2456747.3028778546</v>
      </c>
      <c r="Q508">
        <f t="shared" si="1291"/>
        <v>0.14243129029033691</v>
      </c>
      <c r="R508">
        <f t="shared" si="1292"/>
        <v>240.69440556699442</v>
      </c>
      <c r="S508">
        <f t="shared" si="1293"/>
        <v>63.001788133638911</v>
      </c>
      <c r="T508">
        <f t="shared" si="1294"/>
        <v>4.2009098682746213</v>
      </c>
      <c r="U508">
        <f t="shared" si="1295"/>
        <v>1.0995886375758923</v>
      </c>
      <c r="V508">
        <f t="shared" si="1296"/>
        <v>209.55865933526718</v>
      </c>
      <c r="W508">
        <f t="shared" si="1297"/>
        <v>3.657488581465564</v>
      </c>
      <c r="X508">
        <f t="shared" si="1298"/>
        <v>8.1019801143620498</v>
      </c>
      <c r="Y508">
        <f t="shared" si="1299"/>
        <v>0.1414062289267245</v>
      </c>
      <c r="Z508">
        <f t="shared" si="1300"/>
        <v>84.917140726352955</v>
      </c>
      <c r="AA508">
        <f t="shared" si="1301"/>
        <v>1.4820836970542282</v>
      </c>
      <c r="AB508">
        <f t="shared" si="1302"/>
        <v>20502.935239163857</v>
      </c>
      <c r="AC508">
        <f t="shared" si="1303"/>
        <v>-86.067836418893009</v>
      </c>
      <c r="AD508">
        <f t="shared" si="1304"/>
        <v>-2366.8160209555667</v>
      </c>
      <c r="AE508">
        <f t="shared" si="1305"/>
        <v>62.79206345922131</v>
      </c>
      <c r="AF508">
        <f t="shared" si="1306"/>
        <v>-440.03428237780349</v>
      </c>
      <c r="AG508">
        <f t="shared" si="1307"/>
        <v>2922.5174788201216</v>
      </c>
      <c r="AH508">
        <f t="shared" si="1308"/>
        <v>20595.326641690936</v>
      </c>
      <c r="AI508">
        <f t="shared" si="1309"/>
        <v>5.7209240671363712</v>
      </c>
      <c r="AJ508">
        <f t="shared" si="1310"/>
        <v>246.41532963413079</v>
      </c>
      <c r="AK508">
        <f t="shared" si="1311"/>
        <v>4.3007588295027359</v>
      </c>
      <c r="AL508">
        <f t="shared" si="1312"/>
        <v>246</v>
      </c>
      <c r="AM508">
        <f t="shared" si="1313"/>
        <v>24</v>
      </c>
      <c r="AN508">
        <f t="shared" si="1314"/>
        <v>55</v>
      </c>
      <c r="AP508">
        <f t="shared" si="1315"/>
        <v>3.240079589032089</v>
      </c>
      <c r="AQ508">
        <f t="shared" si="1316"/>
        <v>5.6550056855274707E-2</v>
      </c>
      <c r="AR508" t="str">
        <f t="shared" si="1317"/>
        <v>POSITIF</v>
      </c>
      <c r="AS508">
        <f t="shared" si="1318"/>
        <v>3</v>
      </c>
      <c r="AT508">
        <f t="shared" si="1319"/>
        <v>14</v>
      </c>
      <c r="AU508">
        <f t="shared" si="1320"/>
        <v>24</v>
      </c>
      <c r="AV508">
        <f t="shared" si="1321"/>
        <v>0.97692671136792242</v>
      </c>
      <c r="AW508" s="4">
        <f t="shared" si="1322"/>
        <v>4.0705279640330098E-2</v>
      </c>
      <c r="AX508">
        <f t="shared" si="1323"/>
        <v>1.7050587664050564E-2</v>
      </c>
      <c r="AY508">
        <f t="shared" si="1324"/>
        <v>0.26619374950997327</v>
      </c>
      <c r="AZ508" s="4">
        <f t="shared" si="1325"/>
        <v>1.1091406229582219E-2</v>
      </c>
      <c r="BA508">
        <f t="shared" si="1326"/>
        <v>374081.47884485341</v>
      </c>
      <c r="BB508" t="s">
        <v>191</v>
      </c>
      <c r="BC508">
        <f t="shared" si="1327"/>
        <v>1.6702617885807805E-2</v>
      </c>
      <c r="BD508">
        <f t="shared" si="1328"/>
        <v>209.56299689087345</v>
      </c>
      <c r="BE508">
        <f t="shared" si="1329"/>
        <v>23.437438909287746</v>
      </c>
      <c r="BF508">
        <f t="shared" si="1330"/>
        <v>-2.0709093577564886E-3</v>
      </c>
      <c r="BG508">
        <f t="shared" si="1331"/>
        <v>23.435367999929991</v>
      </c>
      <c r="BH508" s="19">
        <f t="shared" si="1332"/>
        <v>0.14243129029033691</v>
      </c>
      <c r="BI508">
        <f t="shared" si="1333"/>
        <v>7.789869467867538</v>
      </c>
      <c r="BJ508">
        <f t="shared" si="1334"/>
        <v>15.210869467867539</v>
      </c>
      <c r="BK508">
        <f t="shared" si="1335"/>
        <v>339.71003965121736</v>
      </c>
      <c r="BL508">
        <f t="shared" si="1336"/>
        <v>5.9290586939942322</v>
      </c>
      <c r="BM508">
        <f t="shared" si="1337"/>
        <v>248.45300236679577</v>
      </c>
      <c r="BN508">
        <f t="shared" si="1338"/>
        <v>16.563533491119717</v>
      </c>
      <c r="BO508">
        <f t="shared" si="1339"/>
        <v>16</v>
      </c>
      <c r="BP508">
        <f t="shared" si="1340"/>
        <v>33</v>
      </c>
      <c r="BQ508">
        <f t="shared" si="1341"/>
        <v>48</v>
      </c>
      <c r="BR508">
        <f t="shared" si="1342"/>
        <v>-18.182995907592783</v>
      </c>
      <c r="BS508" t="str">
        <f t="shared" si="1343"/>
        <v>NEGATIF</v>
      </c>
      <c r="BT508">
        <f t="shared" si="1279"/>
        <v>-0.31735314646414869</v>
      </c>
      <c r="BU508">
        <f t="shared" si="1280"/>
        <v>18</v>
      </c>
      <c r="BV508">
        <f t="shared" si="1281"/>
        <v>-2171</v>
      </c>
      <c r="BW508">
        <f t="shared" si="1282"/>
        <v>1</v>
      </c>
      <c r="BX508" t="str">
        <f t="shared" si="1283"/>
        <v>NEGATIF</v>
      </c>
      <c r="BY508">
        <f t="shared" si="1344"/>
        <v>-58.602203410181879</v>
      </c>
      <c r="BZ508">
        <f t="shared" si="1345"/>
        <v>121.39779658981811</v>
      </c>
      <c r="CA508">
        <f t="shared" si="1346"/>
        <v>67.295850025996899</v>
      </c>
      <c r="CB508" t="str">
        <f t="shared" si="1347"/>
        <v>POSITIF</v>
      </c>
      <c r="CC508">
        <f t="shared" si="1348"/>
        <v>67</v>
      </c>
      <c r="CD508">
        <f t="shared" si="1349"/>
        <v>17</v>
      </c>
      <c r="CE508">
        <f t="shared" si="1350"/>
        <v>45</v>
      </c>
      <c r="CG508">
        <f t="shared" si="1351"/>
        <v>4.3363229277658508</v>
      </c>
      <c r="CH508">
        <f t="shared" si="1352"/>
        <v>0.40902433301529656</v>
      </c>
      <c r="CI508">
        <f t="shared" si="1353"/>
        <v>0.40906047720209976</v>
      </c>
    </row>
    <row r="509" spans="1:87">
      <c r="A509">
        <f t="shared" ref="A509:F509" si="1372">A215</f>
        <v>-7.0027777777777782</v>
      </c>
      <c r="B509">
        <f t="shared" si="1372"/>
        <v>111.315</v>
      </c>
      <c r="C509">
        <f t="shared" si="1372"/>
        <v>7</v>
      </c>
      <c r="D509">
        <f t="shared" si="1372"/>
        <v>2014</v>
      </c>
      <c r="E509">
        <f t="shared" si="1372"/>
        <v>3</v>
      </c>
      <c r="F509">
        <f t="shared" si="1372"/>
        <v>31</v>
      </c>
      <c r="G509">
        <f t="shared" si="1285"/>
        <v>-0.12222152900771403</v>
      </c>
      <c r="H509">
        <f t="shared" ref="H509:J509" si="1373">H215</f>
        <v>2</v>
      </c>
      <c r="I509">
        <f t="shared" si="1373"/>
        <v>30</v>
      </c>
      <c r="J509">
        <f t="shared" si="1373"/>
        <v>2.5</v>
      </c>
      <c r="L509">
        <f t="shared" ref="L509:M509" si="1374">L215</f>
        <v>20</v>
      </c>
      <c r="M509">
        <f t="shared" si="1374"/>
        <v>-13</v>
      </c>
      <c r="N509">
        <f t="shared" si="1288"/>
        <v>2456747.3125</v>
      </c>
      <c r="O509">
        <f t="shared" si="1289"/>
        <v>7.9452092914123363E-4</v>
      </c>
      <c r="P509">
        <f t="shared" si="1290"/>
        <v>2456747.3132945211</v>
      </c>
      <c r="Q509">
        <f t="shared" si="1291"/>
        <v>0.14243157548312299</v>
      </c>
      <c r="R509">
        <f t="shared" si="1292"/>
        <v>240.69440556699442</v>
      </c>
      <c r="S509">
        <f t="shared" si="1293"/>
        <v>63.137881802904303</v>
      </c>
      <c r="T509">
        <f t="shared" si="1294"/>
        <v>4.2009098682746213</v>
      </c>
      <c r="U509">
        <f t="shared" si="1295"/>
        <v>1.1019639201956937</v>
      </c>
      <c r="V509">
        <f t="shared" si="1296"/>
        <v>209.5581077319215</v>
      </c>
      <c r="W509">
        <f t="shared" si="1297"/>
        <v>3.6574789541710166</v>
      </c>
      <c r="X509">
        <f t="shared" si="1298"/>
        <v>8.1122472739743898</v>
      </c>
      <c r="Y509">
        <f t="shared" si="1299"/>
        <v>0.14158542466678761</v>
      </c>
      <c r="Z509">
        <f t="shared" si="1300"/>
        <v>84.927407395718546</v>
      </c>
      <c r="AA509">
        <f t="shared" si="1301"/>
        <v>1.4822628842378713</v>
      </c>
      <c r="AB509">
        <f t="shared" si="1302"/>
        <v>20527.290788000359</v>
      </c>
      <c r="AC509">
        <f t="shared" si="1303"/>
        <v>-86.993996346072478</v>
      </c>
      <c r="AD509">
        <f t="shared" si="1304"/>
        <v>-2368.8386560484837</v>
      </c>
      <c r="AE509">
        <f t="shared" si="1305"/>
        <v>69.616402864944106</v>
      </c>
      <c r="AF509">
        <f t="shared" si="1306"/>
        <v>-441.04936844260715</v>
      </c>
      <c r="AG509">
        <f t="shared" si="1307"/>
        <v>2912.8537569232717</v>
      </c>
      <c r="AH509">
        <f t="shared" si="1308"/>
        <v>20612.878926951413</v>
      </c>
      <c r="AI509">
        <f t="shared" si="1309"/>
        <v>5.7257997019309483</v>
      </c>
      <c r="AJ509">
        <f t="shared" si="1310"/>
        <v>246.42020526892537</v>
      </c>
      <c r="AK509">
        <f t="shared" si="1311"/>
        <v>4.3008439253830266</v>
      </c>
      <c r="AL509">
        <f t="shared" si="1312"/>
        <v>246</v>
      </c>
      <c r="AM509">
        <f t="shared" si="1313"/>
        <v>25</v>
      </c>
      <c r="AN509">
        <f t="shared" si="1314"/>
        <v>12</v>
      </c>
      <c r="AP509">
        <f t="shared" si="1315"/>
        <v>3.2410650232937215</v>
      </c>
      <c r="AQ509">
        <f t="shared" si="1316"/>
        <v>5.6567255927702155E-2</v>
      </c>
      <c r="AR509" t="str">
        <f t="shared" si="1317"/>
        <v>POSITIF</v>
      </c>
      <c r="AS509">
        <f t="shared" si="1318"/>
        <v>3</v>
      </c>
      <c r="AT509">
        <f t="shared" si="1319"/>
        <v>14</v>
      </c>
      <c r="AU509">
        <f t="shared" si="1320"/>
        <v>27</v>
      </c>
      <c r="AV509">
        <f t="shared" si="1321"/>
        <v>0.97682571007517871</v>
      </c>
      <c r="AW509" s="4">
        <f t="shared" si="1322"/>
        <v>4.0701071253132444E-2</v>
      </c>
      <c r="AX509">
        <f t="shared" si="1323"/>
        <v>1.7048824858943414E-2</v>
      </c>
      <c r="AY509">
        <f t="shared" si="1324"/>
        <v>0.26616623106789267</v>
      </c>
      <c r="AZ509" s="4">
        <f t="shared" si="1325"/>
        <v>1.1090259627828862E-2</v>
      </c>
      <c r="BA509">
        <f t="shared" si="1326"/>
        <v>374120.15416968853</v>
      </c>
      <c r="BB509" t="s">
        <v>191</v>
      </c>
      <c r="BC509">
        <f t="shared" si="1327"/>
        <v>1.6702617873829709E-2</v>
      </c>
      <c r="BD509">
        <f t="shared" si="1328"/>
        <v>209.5624452891648</v>
      </c>
      <c r="BE509">
        <f t="shared" si="1329"/>
        <v>23.43743890557905</v>
      </c>
      <c r="BF509">
        <f t="shared" si="1330"/>
        <v>-2.0709373396789747E-3</v>
      </c>
      <c r="BG509">
        <f t="shared" si="1331"/>
        <v>23.435367968239373</v>
      </c>
      <c r="BH509" s="19">
        <f t="shared" si="1332"/>
        <v>0.14243157548312299</v>
      </c>
      <c r="BI509">
        <f t="shared" si="1333"/>
        <v>8.04055393130208</v>
      </c>
      <c r="BJ509">
        <f t="shared" si="1334"/>
        <v>15.461553931302081</v>
      </c>
      <c r="BK509">
        <f t="shared" si="1335"/>
        <v>343.46588821799514</v>
      </c>
      <c r="BL509">
        <f t="shared" si="1336"/>
        <v>5.9946106176908147</v>
      </c>
      <c r="BM509">
        <f t="shared" si="1337"/>
        <v>248.45742075153606</v>
      </c>
      <c r="BN509">
        <f t="shared" si="1338"/>
        <v>16.563828050102405</v>
      </c>
      <c r="BO509">
        <f t="shared" si="1339"/>
        <v>16</v>
      </c>
      <c r="BP509">
        <f t="shared" si="1340"/>
        <v>33</v>
      </c>
      <c r="BQ509">
        <f t="shared" si="1341"/>
        <v>49</v>
      </c>
      <c r="BR509">
        <f t="shared" si="1342"/>
        <v>-18.18283960044543</v>
      </c>
      <c r="BS509" t="str">
        <f t="shared" si="1343"/>
        <v>NEGATIF</v>
      </c>
      <c r="BT509">
        <f t="shared" si="1279"/>
        <v>-0.31735041838978295</v>
      </c>
      <c r="BU509">
        <f t="shared" si="1280"/>
        <v>18</v>
      </c>
      <c r="BV509">
        <f t="shared" si="1281"/>
        <v>-2171</v>
      </c>
      <c r="BW509">
        <f t="shared" si="1282"/>
        <v>1</v>
      </c>
      <c r="BX509" t="str">
        <f t="shared" si="1283"/>
        <v>NEGATIF</v>
      </c>
      <c r="BY509">
        <f t="shared" si="1344"/>
        <v>-53.690099810690434</v>
      </c>
      <c r="BZ509">
        <f t="shared" si="1345"/>
        <v>126.30990018930956</v>
      </c>
      <c r="CA509">
        <f t="shared" si="1346"/>
        <v>70.395478932657596</v>
      </c>
      <c r="CB509" t="str">
        <f t="shared" si="1347"/>
        <v>POSITIF</v>
      </c>
      <c r="CC509">
        <f t="shared" si="1348"/>
        <v>70</v>
      </c>
      <c r="CD509">
        <f t="shared" si="1349"/>
        <v>23</v>
      </c>
      <c r="CE509">
        <f t="shared" si="1350"/>
        <v>43</v>
      </c>
      <c r="CG509">
        <f t="shared" si="1351"/>
        <v>4.3364000431271883</v>
      </c>
      <c r="CH509">
        <f t="shared" si="1352"/>
        <v>0.40902433246219094</v>
      </c>
      <c r="CI509">
        <f t="shared" si="1353"/>
        <v>0.40906047713737081</v>
      </c>
    </row>
    <row r="510" spans="1:87">
      <c r="A510">
        <f t="shared" ref="A510:F510" si="1375">A216</f>
        <v>-7.0027777777777782</v>
      </c>
      <c r="B510">
        <f t="shared" si="1375"/>
        <v>111.315</v>
      </c>
      <c r="C510">
        <f t="shared" si="1375"/>
        <v>7</v>
      </c>
      <c r="D510">
        <f t="shared" si="1375"/>
        <v>2014</v>
      </c>
      <c r="E510">
        <f t="shared" si="1375"/>
        <v>3</v>
      </c>
      <c r="F510">
        <f t="shared" si="1375"/>
        <v>31</v>
      </c>
      <c r="G510">
        <f t="shared" si="1285"/>
        <v>-0.12222152900771403</v>
      </c>
      <c r="H510">
        <f t="shared" ref="H510:J510" si="1376">H216</f>
        <v>2</v>
      </c>
      <c r="I510">
        <f t="shared" si="1376"/>
        <v>45</v>
      </c>
      <c r="J510">
        <f t="shared" si="1376"/>
        <v>2.75</v>
      </c>
      <c r="L510">
        <f t="shared" ref="L510:M510" si="1377">L216</f>
        <v>20</v>
      </c>
      <c r="M510">
        <f t="shared" si="1377"/>
        <v>-13</v>
      </c>
      <c r="N510">
        <f t="shared" si="1288"/>
        <v>2456747.322916667</v>
      </c>
      <c r="O510">
        <f t="shared" si="1289"/>
        <v>7.9452092914123363E-4</v>
      </c>
      <c r="P510">
        <f t="shared" si="1290"/>
        <v>2456747.323711188</v>
      </c>
      <c r="Q510">
        <f t="shared" si="1291"/>
        <v>0.14243186067592181</v>
      </c>
      <c r="R510">
        <f t="shared" si="1292"/>
        <v>240.69440556699442</v>
      </c>
      <c r="S510">
        <f t="shared" si="1293"/>
        <v>63.273975478252396</v>
      </c>
      <c r="T510">
        <f t="shared" si="1294"/>
        <v>4.2009098682746213</v>
      </c>
      <c r="U510">
        <f t="shared" si="1295"/>
        <v>1.1043392029216581</v>
      </c>
      <c r="V510">
        <f t="shared" si="1296"/>
        <v>209.5575561285512</v>
      </c>
      <c r="W510">
        <f t="shared" si="1297"/>
        <v>3.6574693268760399</v>
      </c>
      <c r="X510">
        <f t="shared" si="1298"/>
        <v>8.1225144340451152</v>
      </c>
      <c r="Y510">
        <f t="shared" si="1299"/>
        <v>0.14176462041485105</v>
      </c>
      <c r="Z510">
        <f t="shared" si="1300"/>
        <v>84.937674065543433</v>
      </c>
      <c r="AA510">
        <f t="shared" si="1301"/>
        <v>1.4824420714295308</v>
      </c>
      <c r="AB510">
        <f t="shared" si="1302"/>
        <v>20551.532386792078</v>
      </c>
      <c r="AC510">
        <f t="shared" si="1303"/>
        <v>-87.910985960129963</v>
      </c>
      <c r="AD510">
        <f t="shared" si="1304"/>
        <v>-2369.8624858615622</v>
      </c>
      <c r="AE510">
        <f t="shared" si="1305"/>
        <v>76.433404757788225</v>
      </c>
      <c r="AF510">
        <f t="shared" si="1306"/>
        <v>-442.06246134626065</v>
      </c>
      <c r="AG510">
        <f t="shared" si="1307"/>
        <v>2903.1687506515755</v>
      </c>
      <c r="AH510">
        <f t="shared" si="1308"/>
        <v>20631.298609033489</v>
      </c>
      <c r="AI510">
        <f t="shared" si="1309"/>
        <v>5.7309162802870803</v>
      </c>
      <c r="AJ510">
        <f t="shared" si="1310"/>
        <v>246.42532184728151</v>
      </c>
      <c r="AK510">
        <f t="shared" si="1311"/>
        <v>4.3009332265217779</v>
      </c>
      <c r="AL510">
        <f t="shared" si="1312"/>
        <v>246</v>
      </c>
      <c r="AM510">
        <f t="shared" si="1313"/>
        <v>25</v>
      </c>
      <c r="AN510">
        <f t="shared" si="1314"/>
        <v>31</v>
      </c>
      <c r="AP510">
        <f t="shared" si="1315"/>
        <v>3.2409279749192201</v>
      </c>
      <c r="AQ510">
        <f t="shared" si="1316"/>
        <v>5.6564863982332597E-2</v>
      </c>
      <c r="AR510" t="str">
        <f t="shared" si="1317"/>
        <v>POSITIF</v>
      </c>
      <c r="AS510">
        <f t="shared" si="1318"/>
        <v>3</v>
      </c>
      <c r="AT510">
        <f t="shared" si="1319"/>
        <v>14</v>
      </c>
      <c r="AU510">
        <f t="shared" si="1320"/>
        <v>27</v>
      </c>
      <c r="AV510">
        <f t="shared" si="1321"/>
        <v>0.97672456460014812</v>
      </c>
      <c r="AW510" s="4">
        <f t="shared" si="1322"/>
        <v>4.0696856858339507E-2</v>
      </c>
      <c r="AX510">
        <f t="shared" si="1323"/>
        <v>1.7047059537380636E-2</v>
      </c>
      <c r="AY510">
        <f t="shared" si="1324"/>
        <v>0.2661386733416673</v>
      </c>
      <c r="AZ510" s="4">
        <f t="shared" si="1325"/>
        <v>1.1089111389236137E-2</v>
      </c>
      <c r="BA510">
        <f t="shared" si="1326"/>
        <v>374158.89272088878</v>
      </c>
      <c r="BB510" t="s">
        <v>191</v>
      </c>
      <c r="BC510">
        <f t="shared" si="1327"/>
        <v>1.670261786185161E-2</v>
      </c>
      <c r="BD510">
        <f t="shared" si="1328"/>
        <v>209.56189368743154</v>
      </c>
      <c r="BE510">
        <f t="shared" si="1329"/>
        <v>23.437438901870355</v>
      </c>
      <c r="BF510">
        <f t="shared" si="1330"/>
        <v>-2.0709653409237772E-3</v>
      </c>
      <c r="BG510">
        <f t="shared" si="1331"/>
        <v>23.435367936529431</v>
      </c>
      <c r="BH510" s="19">
        <f t="shared" si="1332"/>
        <v>0.14243186067592181</v>
      </c>
      <c r="BI510">
        <f t="shared" si="1333"/>
        <v>8.2912384059435382</v>
      </c>
      <c r="BJ510">
        <f t="shared" si="1334"/>
        <v>15.712238405943538</v>
      </c>
      <c r="BK510">
        <f t="shared" si="1335"/>
        <v>347.22151858327504</v>
      </c>
      <c r="BL510">
        <f t="shared" si="1336"/>
        <v>6.0601587330528259</v>
      </c>
      <c r="BM510">
        <f t="shared" si="1337"/>
        <v>248.46205750587802</v>
      </c>
      <c r="BN510">
        <f t="shared" si="1338"/>
        <v>16.564137167058536</v>
      </c>
      <c r="BO510">
        <f t="shared" si="1339"/>
        <v>16</v>
      </c>
      <c r="BP510">
        <f t="shared" si="1340"/>
        <v>33</v>
      </c>
      <c r="BQ510">
        <f t="shared" si="1341"/>
        <v>50</v>
      </c>
      <c r="BR510">
        <f t="shared" si="1342"/>
        <v>-18.183830041352749</v>
      </c>
      <c r="BS510" t="str">
        <f t="shared" si="1343"/>
        <v>NEGATIF</v>
      </c>
      <c r="BT510">
        <f t="shared" si="1279"/>
        <v>-0.31736770484466215</v>
      </c>
      <c r="BU510">
        <f t="shared" si="1280"/>
        <v>18</v>
      </c>
      <c r="BV510">
        <f t="shared" si="1281"/>
        <v>-2172</v>
      </c>
      <c r="BW510">
        <f t="shared" si="1282"/>
        <v>58</v>
      </c>
      <c r="BX510" t="str">
        <f t="shared" si="1283"/>
        <v>NEGATIF</v>
      </c>
      <c r="BY510">
        <f t="shared" si="1344"/>
        <v>-46.88015970844755</v>
      </c>
      <c r="BZ510">
        <f t="shared" si="1345"/>
        <v>133.11984029155246</v>
      </c>
      <c r="CA510">
        <f t="shared" si="1346"/>
        <v>73.268476177136108</v>
      </c>
      <c r="CB510" t="str">
        <f t="shared" si="1347"/>
        <v>POSITIF</v>
      </c>
      <c r="CC510">
        <f t="shared" si="1348"/>
        <v>73</v>
      </c>
      <c r="CD510">
        <f t="shared" si="1349"/>
        <v>16</v>
      </c>
      <c r="CE510">
        <f t="shared" si="1350"/>
        <v>6</v>
      </c>
      <c r="CG510">
        <f t="shared" si="1351"/>
        <v>4.3364809697570621</v>
      </c>
      <c r="CH510">
        <f t="shared" si="1352"/>
        <v>0.40902433190874804</v>
      </c>
      <c r="CI510">
        <f t="shared" si="1353"/>
        <v>0.40906047707264187</v>
      </c>
    </row>
    <row r="511" spans="1:87">
      <c r="A511">
        <f t="shared" ref="A511:F511" si="1378">A217</f>
        <v>-7.0027777777777782</v>
      </c>
      <c r="B511">
        <f t="shared" si="1378"/>
        <v>111.315</v>
      </c>
      <c r="C511">
        <f t="shared" si="1378"/>
        <v>7</v>
      </c>
      <c r="D511">
        <f t="shared" si="1378"/>
        <v>2014</v>
      </c>
      <c r="E511">
        <f t="shared" si="1378"/>
        <v>3</v>
      </c>
      <c r="F511">
        <f t="shared" si="1378"/>
        <v>31</v>
      </c>
      <c r="G511">
        <f t="shared" si="1285"/>
        <v>-0.12222152900771403</v>
      </c>
      <c r="H511">
        <f t="shared" ref="H511:J511" si="1379">H217</f>
        <v>3</v>
      </c>
      <c r="I511">
        <f t="shared" si="1379"/>
        <v>0</v>
      </c>
      <c r="J511">
        <f t="shared" si="1379"/>
        <v>3</v>
      </c>
      <c r="L511">
        <f t="shared" ref="L511:M511" si="1380">L217</f>
        <v>20</v>
      </c>
      <c r="M511">
        <f t="shared" si="1380"/>
        <v>-13</v>
      </c>
      <c r="N511">
        <f t="shared" si="1288"/>
        <v>2456747.3333333335</v>
      </c>
      <c r="O511">
        <f t="shared" si="1289"/>
        <v>7.9452092914123363E-4</v>
      </c>
      <c r="P511">
        <f t="shared" si="1290"/>
        <v>2456747.3341278546</v>
      </c>
      <c r="Q511">
        <f t="shared" si="1291"/>
        <v>0.14243214586870789</v>
      </c>
      <c r="R511">
        <f t="shared" si="1292"/>
        <v>240.69440556699442</v>
      </c>
      <c r="S511">
        <f t="shared" si="1293"/>
        <v>63.410069147503236</v>
      </c>
      <c r="T511">
        <f t="shared" si="1294"/>
        <v>4.2009098682746213</v>
      </c>
      <c r="U511">
        <f t="shared" si="1295"/>
        <v>1.1067144855412054</v>
      </c>
      <c r="V511">
        <f t="shared" si="1296"/>
        <v>209.55700452520557</v>
      </c>
      <c r="W511">
        <f t="shared" si="1297"/>
        <v>3.6574596995814939</v>
      </c>
      <c r="X511">
        <f t="shared" si="1298"/>
        <v>8.1327815936574552</v>
      </c>
      <c r="Y511">
        <f t="shared" si="1299"/>
        <v>0.14194381615491417</v>
      </c>
      <c r="Z511">
        <f t="shared" si="1300"/>
        <v>84.947940734909025</v>
      </c>
      <c r="AA511">
        <f t="shared" si="1301"/>
        <v>1.482621258613174</v>
      </c>
      <c r="AB511">
        <f t="shared" si="1302"/>
        <v>20575.659896599238</v>
      </c>
      <c r="AC511">
        <f t="shared" si="1303"/>
        <v>-88.818708515973213</v>
      </c>
      <c r="AD511">
        <f t="shared" si="1304"/>
        <v>-2369.8870786122516</v>
      </c>
      <c r="AE511">
        <f t="shared" si="1305"/>
        <v>83.242349991457843</v>
      </c>
      <c r="AF511">
        <f t="shared" si="1306"/>
        <v>-443.07353465132047</v>
      </c>
      <c r="AG511">
        <f t="shared" si="1307"/>
        <v>2893.46253282832</v>
      </c>
      <c r="AH511">
        <f t="shared" si="1308"/>
        <v>20650.58545763947</v>
      </c>
      <c r="AI511">
        <f t="shared" si="1309"/>
        <v>5.7362737382331863</v>
      </c>
      <c r="AJ511">
        <f t="shared" si="1310"/>
        <v>246.43067930522761</v>
      </c>
      <c r="AK511">
        <f t="shared" si="1311"/>
        <v>4.301026731802474</v>
      </c>
      <c r="AL511">
        <f t="shared" si="1312"/>
        <v>246</v>
      </c>
      <c r="AM511">
        <f t="shared" si="1313"/>
        <v>25</v>
      </c>
      <c r="AN511">
        <f t="shared" si="1314"/>
        <v>50</v>
      </c>
      <c r="AP511">
        <f t="shared" si="1315"/>
        <v>3.2394394190577471</v>
      </c>
      <c r="AQ511">
        <f t="shared" si="1316"/>
        <v>5.6538883781450035E-2</v>
      </c>
      <c r="AR511" t="str">
        <f t="shared" si="1317"/>
        <v>POSITIF</v>
      </c>
      <c r="AS511">
        <f t="shared" si="1318"/>
        <v>3</v>
      </c>
      <c r="AT511">
        <f t="shared" si="1319"/>
        <v>14</v>
      </c>
      <c r="AU511">
        <f t="shared" si="1320"/>
        <v>21</v>
      </c>
      <c r="AV511">
        <f t="shared" si="1321"/>
        <v>0.97662327568499196</v>
      </c>
      <c r="AW511" s="4">
        <f t="shared" si="1322"/>
        <v>4.0692636486874663E-2</v>
      </c>
      <c r="AX511">
        <f t="shared" si="1323"/>
        <v>1.7045291712315388E-2</v>
      </c>
      <c r="AY511">
        <f t="shared" si="1324"/>
        <v>0.2661110765335003</v>
      </c>
      <c r="AZ511" s="4">
        <f t="shared" si="1325"/>
        <v>1.1087961522229179E-2</v>
      </c>
      <c r="BA511">
        <f t="shared" si="1326"/>
        <v>374197.69425092288</v>
      </c>
      <c r="BB511" t="s">
        <v>191</v>
      </c>
      <c r="BC511">
        <f t="shared" si="1327"/>
        <v>1.6702617849873515E-2</v>
      </c>
      <c r="BD511">
        <f t="shared" si="1328"/>
        <v>209.56134208572288</v>
      </c>
      <c r="BE511">
        <f t="shared" si="1329"/>
        <v>23.437438898161659</v>
      </c>
      <c r="BF511">
        <f t="shared" si="1330"/>
        <v>-2.070993361486357E-3</v>
      </c>
      <c r="BG511">
        <f t="shared" si="1331"/>
        <v>23.435367904800174</v>
      </c>
      <c r="BH511" s="19">
        <f t="shared" si="1332"/>
        <v>0.14243214586870789</v>
      </c>
      <c r="BI511">
        <f t="shared" si="1333"/>
        <v>8.5419228693780802</v>
      </c>
      <c r="BJ511">
        <f t="shared" si="1334"/>
        <v>15.96292286937808</v>
      </c>
      <c r="BK511">
        <f t="shared" si="1335"/>
        <v>350.97693046559601</v>
      </c>
      <c r="BL511">
        <f t="shared" si="1336"/>
        <v>6.1257030351678452</v>
      </c>
      <c r="BM511">
        <f t="shared" si="1337"/>
        <v>248.46691257507518</v>
      </c>
      <c r="BN511">
        <f t="shared" si="1338"/>
        <v>16.564460838338345</v>
      </c>
      <c r="BO511">
        <f t="shared" si="1339"/>
        <v>16</v>
      </c>
      <c r="BP511">
        <f t="shared" si="1340"/>
        <v>33</v>
      </c>
      <c r="BQ511">
        <f t="shared" si="1341"/>
        <v>52</v>
      </c>
      <c r="BR511">
        <f t="shared" si="1342"/>
        <v>-18.18619300809068</v>
      </c>
      <c r="BS511" t="str">
        <f t="shared" si="1343"/>
        <v>NEGATIF</v>
      </c>
      <c r="BT511">
        <f t="shared" si="1279"/>
        <v>-0.31740894639435413</v>
      </c>
      <c r="BU511">
        <f t="shared" si="1280"/>
        <v>18</v>
      </c>
      <c r="BV511">
        <f t="shared" si="1281"/>
        <v>-2172</v>
      </c>
      <c r="BW511">
        <f t="shared" si="1282"/>
        <v>49</v>
      </c>
      <c r="BX511" t="str">
        <f t="shared" si="1283"/>
        <v>NEGATIF</v>
      </c>
      <c r="BY511">
        <f t="shared" si="1344"/>
        <v>-37.328830559261164</v>
      </c>
      <c r="BZ511">
        <f t="shared" si="1345"/>
        <v>142.67116944073882</v>
      </c>
      <c r="CA511">
        <f t="shared" si="1346"/>
        <v>75.775988936077127</v>
      </c>
      <c r="CB511" t="str">
        <f t="shared" si="1347"/>
        <v>POSITIF</v>
      </c>
      <c r="CC511">
        <f t="shared" si="1348"/>
        <v>75</v>
      </c>
      <c r="CD511">
        <f t="shared" si="1349"/>
        <v>46</v>
      </c>
      <c r="CE511">
        <f t="shared" si="1350"/>
        <v>33</v>
      </c>
      <c r="CG511">
        <f t="shared" si="1351"/>
        <v>4.3365657066999646</v>
      </c>
      <c r="CH511">
        <f t="shared" si="1352"/>
        <v>0.40902433135496807</v>
      </c>
      <c r="CI511">
        <f t="shared" si="1353"/>
        <v>0.40906047700791293</v>
      </c>
    </row>
    <row r="512" spans="1:87">
      <c r="A512">
        <f t="shared" ref="A512:F512" si="1381">A218</f>
        <v>-7.0027777777777782</v>
      </c>
      <c r="B512">
        <f t="shared" si="1381"/>
        <v>111.315</v>
      </c>
      <c r="C512">
        <f t="shared" si="1381"/>
        <v>7</v>
      </c>
      <c r="D512">
        <f t="shared" si="1381"/>
        <v>2014</v>
      </c>
      <c r="E512">
        <f t="shared" si="1381"/>
        <v>3</v>
      </c>
      <c r="F512">
        <f t="shared" si="1381"/>
        <v>31</v>
      </c>
      <c r="G512">
        <f t="shared" si="1285"/>
        <v>-0.12222152900771403</v>
      </c>
      <c r="H512">
        <f t="shared" ref="H512:J512" si="1382">H218</f>
        <v>3</v>
      </c>
      <c r="I512">
        <f t="shared" si="1382"/>
        <v>15</v>
      </c>
      <c r="J512">
        <f t="shared" si="1382"/>
        <v>3.25</v>
      </c>
      <c r="L512">
        <f t="shared" ref="L512:M512" si="1383">L218</f>
        <v>20</v>
      </c>
      <c r="M512">
        <f t="shared" si="1383"/>
        <v>-13</v>
      </c>
      <c r="N512">
        <f t="shared" si="1288"/>
        <v>2456747.34375</v>
      </c>
      <c r="O512">
        <f t="shared" si="1289"/>
        <v>7.9452092914123363E-4</v>
      </c>
      <c r="P512">
        <f t="shared" si="1290"/>
        <v>2456747.3445445211</v>
      </c>
      <c r="Q512">
        <f t="shared" si="1291"/>
        <v>0.14243243106149397</v>
      </c>
      <c r="R512">
        <f t="shared" si="1292"/>
        <v>240.69440556699442</v>
      </c>
      <c r="S512">
        <f t="shared" si="1293"/>
        <v>63.546162816768629</v>
      </c>
      <c r="T512">
        <f t="shared" si="1294"/>
        <v>4.2009098682746213</v>
      </c>
      <c r="U512">
        <f t="shared" si="1295"/>
        <v>1.1090897681610066</v>
      </c>
      <c r="V512">
        <f t="shared" si="1296"/>
        <v>209.55645292185989</v>
      </c>
      <c r="W512">
        <f t="shared" si="1297"/>
        <v>3.6574500722869465</v>
      </c>
      <c r="X512">
        <f t="shared" si="1298"/>
        <v>8.1430487532697953</v>
      </c>
      <c r="Y512">
        <f t="shared" si="1299"/>
        <v>0.14212301189497731</v>
      </c>
      <c r="Z512">
        <f t="shared" si="1300"/>
        <v>84.958207404274617</v>
      </c>
      <c r="AA512">
        <f t="shared" si="1301"/>
        <v>1.4828004457968174</v>
      </c>
      <c r="AB512">
        <f t="shared" si="1302"/>
        <v>20599.673182386457</v>
      </c>
      <c r="AC512">
        <f t="shared" si="1303"/>
        <v>-89.717068368408277</v>
      </c>
      <c r="AD512">
        <f t="shared" si="1304"/>
        <v>-2368.9124239991902</v>
      </c>
      <c r="AE512">
        <f t="shared" si="1305"/>
        <v>90.042521183928244</v>
      </c>
      <c r="AF512">
        <f t="shared" si="1306"/>
        <v>-444.08256210922985</v>
      </c>
      <c r="AG512">
        <f t="shared" si="1307"/>
        <v>2883.735175133862</v>
      </c>
      <c r="AH512">
        <f t="shared" si="1308"/>
        <v>20670.738824227417</v>
      </c>
      <c r="AI512">
        <f t="shared" si="1309"/>
        <v>5.7418718956187274</v>
      </c>
      <c r="AJ512">
        <f t="shared" si="1310"/>
        <v>246.43627746261313</v>
      </c>
      <c r="AK512">
        <f t="shared" si="1311"/>
        <v>4.3011244380808966</v>
      </c>
      <c r="AL512">
        <f t="shared" si="1312"/>
        <v>246</v>
      </c>
      <c r="AM512">
        <f t="shared" si="1313"/>
        <v>26</v>
      </c>
      <c r="AN512">
        <f t="shared" si="1314"/>
        <v>10</v>
      </c>
      <c r="AP512">
        <f t="shared" si="1315"/>
        <v>3.2365573798099128</v>
      </c>
      <c r="AQ512">
        <f t="shared" si="1316"/>
        <v>5.6488582707403624E-2</v>
      </c>
      <c r="AR512" t="str">
        <f t="shared" si="1317"/>
        <v>POSITIF</v>
      </c>
      <c r="AS512">
        <f t="shared" si="1318"/>
        <v>3</v>
      </c>
      <c r="AT512">
        <f t="shared" si="1319"/>
        <v>14</v>
      </c>
      <c r="AU512">
        <f t="shared" si="1320"/>
        <v>11</v>
      </c>
      <c r="AV512">
        <f t="shared" si="1321"/>
        <v>0.9765218440585588</v>
      </c>
      <c r="AW512" s="4">
        <f t="shared" si="1322"/>
        <v>4.0688410169106619E-2</v>
      </c>
      <c r="AX512">
        <f t="shared" si="1323"/>
        <v>1.7043521396468479E-2</v>
      </c>
      <c r="AY512">
        <f t="shared" si="1324"/>
        <v>0.26608344084196822</v>
      </c>
      <c r="AZ512" s="4">
        <f t="shared" si="1325"/>
        <v>1.1086810035082009E-2</v>
      </c>
      <c r="BA512">
        <f t="shared" si="1326"/>
        <v>374236.55851719534</v>
      </c>
      <c r="BB512" t="s">
        <v>191</v>
      </c>
      <c r="BC512">
        <f t="shared" si="1327"/>
        <v>1.6702617837895419E-2</v>
      </c>
      <c r="BD512">
        <f t="shared" si="1328"/>
        <v>209.56079048401423</v>
      </c>
      <c r="BE512">
        <f t="shared" si="1329"/>
        <v>23.437438894452963</v>
      </c>
      <c r="BF512">
        <f t="shared" si="1330"/>
        <v>-2.0710214013659255E-3</v>
      </c>
      <c r="BG512">
        <f t="shared" si="1331"/>
        <v>23.435367873051597</v>
      </c>
      <c r="BH512" s="19">
        <f t="shared" si="1332"/>
        <v>0.14243243106149397</v>
      </c>
      <c r="BI512">
        <f t="shared" si="1333"/>
        <v>8.792607332828144</v>
      </c>
      <c r="BJ512">
        <f t="shared" si="1334"/>
        <v>16.213607332828143</v>
      </c>
      <c r="BK512">
        <f t="shared" si="1335"/>
        <v>354.73212419317639</v>
      </c>
      <c r="BL512">
        <f t="shared" si="1336"/>
        <v>6.1912435297643613</v>
      </c>
      <c r="BM512">
        <f t="shared" si="1337"/>
        <v>248.47198579924577</v>
      </c>
      <c r="BN512">
        <f t="shared" si="1338"/>
        <v>16.56479905328305</v>
      </c>
      <c r="BO512">
        <f t="shared" si="1339"/>
        <v>16</v>
      </c>
      <c r="BP512">
        <f t="shared" si="1340"/>
        <v>33</v>
      </c>
      <c r="BQ512">
        <f t="shared" si="1341"/>
        <v>53</v>
      </c>
      <c r="BR512">
        <f t="shared" si="1342"/>
        <v>-18.189969853497178</v>
      </c>
      <c r="BS512" t="str">
        <f t="shared" si="1343"/>
        <v>NEGATIF</v>
      </c>
      <c r="BT512">
        <f t="shared" si="1279"/>
        <v>-0.31747486478203635</v>
      </c>
      <c r="BU512">
        <f t="shared" si="1280"/>
        <v>18</v>
      </c>
      <c r="BV512">
        <f t="shared" si="1281"/>
        <v>-2172</v>
      </c>
      <c r="BW512">
        <f t="shared" si="1282"/>
        <v>36</v>
      </c>
      <c r="BX512" t="str">
        <f t="shared" si="1283"/>
        <v>NEGATIF</v>
      </c>
      <c r="BY512">
        <f t="shared" si="1344"/>
        <v>-24.153529367100166</v>
      </c>
      <c r="BZ512">
        <f t="shared" si="1345"/>
        <v>155.84647063289984</v>
      </c>
      <c r="CA512">
        <f t="shared" si="1346"/>
        <v>77.692017414922574</v>
      </c>
      <c r="CB512" t="str">
        <f t="shared" si="1347"/>
        <v>POSITIF</v>
      </c>
      <c r="CC512">
        <f t="shared" si="1348"/>
        <v>77</v>
      </c>
      <c r="CD512">
        <f t="shared" si="1349"/>
        <v>41</v>
      </c>
      <c r="CE512">
        <f t="shared" si="1350"/>
        <v>31</v>
      </c>
      <c r="CG512">
        <f t="shared" si="1351"/>
        <v>4.3366542511654327</v>
      </c>
      <c r="CH512">
        <f t="shared" si="1352"/>
        <v>0.40902433080085088</v>
      </c>
      <c r="CI512">
        <f t="shared" si="1353"/>
        <v>0.40906047694318398</v>
      </c>
    </row>
    <row r="513" spans="1:87">
      <c r="A513">
        <f t="shared" ref="A513:F513" si="1384">A219</f>
        <v>-7.0027777777777782</v>
      </c>
      <c r="B513">
        <f t="shared" si="1384"/>
        <v>111.315</v>
      </c>
      <c r="C513">
        <f t="shared" si="1384"/>
        <v>7</v>
      </c>
      <c r="D513">
        <f t="shared" si="1384"/>
        <v>2014</v>
      </c>
      <c r="E513">
        <f t="shared" si="1384"/>
        <v>3</v>
      </c>
      <c r="F513">
        <f t="shared" si="1384"/>
        <v>31</v>
      </c>
      <c r="G513">
        <f t="shared" si="1285"/>
        <v>-0.12222152900771403</v>
      </c>
      <c r="H513">
        <f t="shared" ref="H513:J513" si="1385">H219</f>
        <v>3</v>
      </c>
      <c r="I513">
        <f t="shared" si="1385"/>
        <v>30</v>
      </c>
      <c r="J513">
        <f t="shared" si="1385"/>
        <v>3.5</v>
      </c>
      <c r="L513">
        <f t="shared" ref="L513:M513" si="1386">L219</f>
        <v>20</v>
      </c>
      <c r="M513">
        <f t="shared" si="1386"/>
        <v>-13</v>
      </c>
      <c r="N513">
        <f t="shared" si="1288"/>
        <v>2456747.354166667</v>
      </c>
      <c r="O513">
        <f t="shared" si="1289"/>
        <v>7.9452092914123363E-4</v>
      </c>
      <c r="P513">
        <f t="shared" si="1290"/>
        <v>2456747.354961188</v>
      </c>
      <c r="Q513">
        <f t="shared" si="1291"/>
        <v>0.1424327162542928</v>
      </c>
      <c r="R513">
        <f t="shared" si="1292"/>
        <v>240.69440556699442</v>
      </c>
      <c r="S513">
        <f t="shared" si="1293"/>
        <v>63.682256492116721</v>
      </c>
      <c r="T513">
        <f t="shared" si="1294"/>
        <v>4.2009098682746213</v>
      </c>
      <c r="U513">
        <f t="shared" si="1295"/>
        <v>1.1114650508869712</v>
      </c>
      <c r="V513">
        <f t="shared" si="1296"/>
        <v>209.55590131848959</v>
      </c>
      <c r="W513">
        <f t="shared" si="1297"/>
        <v>3.6574404449919697</v>
      </c>
      <c r="X513">
        <f t="shared" si="1298"/>
        <v>8.1533159133405206</v>
      </c>
      <c r="Y513">
        <f t="shared" si="1299"/>
        <v>0.14230220764304075</v>
      </c>
      <c r="Z513">
        <f t="shared" si="1300"/>
        <v>84.968474074099504</v>
      </c>
      <c r="AA513">
        <f t="shared" si="1301"/>
        <v>1.4829796329884768</v>
      </c>
      <c r="AB513">
        <f t="shared" si="1302"/>
        <v>20623.572109734643</v>
      </c>
      <c r="AC513">
        <f t="shared" si="1303"/>
        <v>-90.605970857525804</v>
      </c>
      <c r="AD513">
        <f t="shared" si="1304"/>
        <v>-2366.938932868718</v>
      </c>
      <c r="AE513">
        <f t="shared" si="1305"/>
        <v>96.833201876420091</v>
      </c>
      <c r="AF513">
        <f t="shared" si="1306"/>
        <v>-445.08951752415919</v>
      </c>
      <c r="AG513">
        <f t="shared" si="1307"/>
        <v>2873.9867494046439</v>
      </c>
      <c r="AH513">
        <f t="shared" si="1308"/>
        <v>20691.757639765303</v>
      </c>
      <c r="AI513">
        <f t="shared" si="1309"/>
        <v>5.7477104554903615</v>
      </c>
      <c r="AJ513">
        <f t="shared" si="1310"/>
        <v>246.44211602248478</v>
      </c>
      <c r="AK513">
        <f t="shared" si="1311"/>
        <v>4.3012263401742317</v>
      </c>
      <c r="AL513">
        <f t="shared" si="1312"/>
        <v>246</v>
      </c>
      <c r="AM513">
        <f t="shared" si="1313"/>
        <v>26</v>
      </c>
      <c r="AN513">
        <f t="shared" si="1314"/>
        <v>31</v>
      </c>
      <c r="AP513">
        <f t="shared" si="1315"/>
        <v>3.2358630880542854</v>
      </c>
      <c r="AQ513">
        <f t="shared" si="1316"/>
        <v>5.6476465030298469E-2</v>
      </c>
      <c r="AR513" t="str">
        <f t="shared" si="1317"/>
        <v>POSITIF</v>
      </c>
      <c r="AS513">
        <f t="shared" si="1318"/>
        <v>3</v>
      </c>
      <c r="AT513">
        <f t="shared" si="1319"/>
        <v>14</v>
      </c>
      <c r="AU513">
        <f t="shared" si="1320"/>
        <v>9</v>
      </c>
      <c r="AV513">
        <f t="shared" si="1321"/>
        <v>0.97642027044997814</v>
      </c>
      <c r="AW513" s="4">
        <f t="shared" si="1322"/>
        <v>4.0684177935415754E-2</v>
      </c>
      <c r="AX513">
        <f t="shared" si="1323"/>
        <v>1.7041748602565614E-2</v>
      </c>
      <c r="AY513">
        <f t="shared" si="1324"/>
        <v>0.2660557664657236</v>
      </c>
      <c r="AZ513" s="4">
        <f t="shared" si="1325"/>
        <v>1.1085656936071817E-2</v>
      </c>
      <c r="BA513">
        <f t="shared" si="1326"/>
        <v>374275.48527684173</v>
      </c>
      <c r="BB513" t="s">
        <v>191</v>
      </c>
      <c r="BC513">
        <f t="shared" si="1327"/>
        <v>1.670261782591732E-2</v>
      </c>
      <c r="BD513">
        <f t="shared" si="1328"/>
        <v>209.56023888228091</v>
      </c>
      <c r="BE513">
        <f t="shared" si="1329"/>
        <v>23.437438890744268</v>
      </c>
      <c r="BF513">
        <f t="shared" si="1330"/>
        <v>-2.0710494605616892E-3</v>
      </c>
      <c r="BG513">
        <f t="shared" si="1331"/>
        <v>23.435367841283707</v>
      </c>
      <c r="BH513" s="19">
        <f t="shared" si="1332"/>
        <v>0.1424327162542928</v>
      </c>
      <c r="BI513">
        <f t="shared" si="1333"/>
        <v>9.0432918074851241</v>
      </c>
      <c r="BJ513">
        <f t="shared" si="1334"/>
        <v>16.464291807485125</v>
      </c>
      <c r="BK513">
        <f t="shared" si="1335"/>
        <v>358.48710019947293</v>
      </c>
      <c r="BL513">
        <f t="shared" si="1336"/>
        <v>6.256780224407624</v>
      </c>
      <c r="BM513">
        <f t="shared" si="1337"/>
        <v>248.47727691280397</v>
      </c>
      <c r="BN513">
        <f t="shared" si="1338"/>
        <v>16.565151794186932</v>
      </c>
      <c r="BO513">
        <f t="shared" si="1339"/>
        <v>16</v>
      </c>
      <c r="BP513">
        <f t="shared" si="1340"/>
        <v>33</v>
      </c>
      <c r="BQ513">
        <f t="shared" si="1341"/>
        <v>54</v>
      </c>
      <c r="BR513">
        <f t="shared" si="1342"/>
        <v>-18.19162978373442</v>
      </c>
      <c r="BS513" t="str">
        <f t="shared" si="1343"/>
        <v>NEGATIF</v>
      </c>
      <c r="BT513">
        <f t="shared" si="1279"/>
        <v>-0.31750383603002963</v>
      </c>
      <c r="BU513">
        <f t="shared" si="1280"/>
        <v>18</v>
      </c>
      <c r="BV513">
        <f t="shared" si="1281"/>
        <v>-2172</v>
      </c>
      <c r="BW513">
        <f t="shared" si="1282"/>
        <v>30</v>
      </c>
      <c r="BX513" t="str">
        <f t="shared" si="1283"/>
        <v>NEGATIF</v>
      </c>
      <c r="BY513">
        <f t="shared" si="1344"/>
        <v>-7.3637913572684077</v>
      </c>
      <c r="BZ513">
        <f t="shared" si="1345"/>
        <v>172.63620864273159</v>
      </c>
      <c r="CA513">
        <f t="shared" si="1346"/>
        <v>78.714503828617751</v>
      </c>
      <c r="CB513" t="str">
        <f t="shared" si="1347"/>
        <v>POSITIF</v>
      </c>
      <c r="CC513">
        <f t="shared" si="1348"/>
        <v>78</v>
      </c>
      <c r="CD513">
        <f t="shared" si="1349"/>
        <v>42</v>
      </c>
      <c r="CE513">
        <f t="shared" si="1350"/>
        <v>52</v>
      </c>
      <c r="CG513">
        <f t="shared" si="1351"/>
        <v>4.3367465985181202</v>
      </c>
      <c r="CH513">
        <f t="shared" si="1352"/>
        <v>0.40902433024639656</v>
      </c>
      <c r="CI513">
        <f t="shared" si="1353"/>
        <v>0.40906047687845504</v>
      </c>
    </row>
    <row r="514" spans="1:87">
      <c r="A514">
        <f t="shared" ref="A514:F514" si="1387">A220</f>
        <v>-7.0027777777777782</v>
      </c>
      <c r="B514">
        <f t="shared" si="1387"/>
        <v>111.315</v>
      </c>
      <c r="C514">
        <f t="shared" si="1387"/>
        <v>7</v>
      </c>
      <c r="D514">
        <f t="shared" si="1387"/>
        <v>2014</v>
      </c>
      <c r="E514">
        <f t="shared" si="1387"/>
        <v>3</v>
      </c>
      <c r="F514">
        <f t="shared" si="1387"/>
        <v>31</v>
      </c>
      <c r="G514">
        <f t="shared" si="1285"/>
        <v>-0.12222152900771403</v>
      </c>
      <c r="H514">
        <f t="shared" ref="H514:J514" si="1388">H220</f>
        <v>3</v>
      </c>
      <c r="I514">
        <f t="shared" si="1388"/>
        <v>45</v>
      </c>
      <c r="J514">
        <f t="shared" si="1388"/>
        <v>3.75</v>
      </c>
      <c r="L514">
        <f t="shared" ref="L514:M514" si="1389">L220</f>
        <v>20</v>
      </c>
      <c r="M514">
        <f t="shared" si="1389"/>
        <v>-13</v>
      </c>
      <c r="N514">
        <f t="shared" si="1288"/>
        <v>2456747.3645833335</v>
      </c>
      <c r="O514">
        <f t="shared" si="1289"/>
        <v>7.9452092914123363E-4</v>
      </c>
      <c r="P514">
        <f t="shared" si="1290"/>
        <v>2456747.3653778546</v>
      </c>
      <c r="Q514">
        <f t="shared" si="1291"/>
        <v>0.14243300144707888</v>
      </c>
      <c r="R514">
        <f t="shared" si="1292"/>
        <v>240.69440556699442</v>
      </c>
      <c r="S514">
        <f t="shared" si="1293"/>
        <v>63.818350161367562</v>
      </c>
      <c r="T514">
        <f t="shared" si="1294"/>
        <v>4.2009098682746213</v>
      </c>
      <c r="U514">
        <f t="shared" si="1295"/>
        <v>1.1138403335065186</v>
      </c>
      <c r="V514">
        <f t="shared" si="1296"/>
        <v>209.55534971514396</v>
      </c>
      <c r="W514">
        <f t="shared" si="1297"/>
        <v>3.6574308176974233</v>
      </c>
      <c r="X514">
        <f t="shared" si="1298"/>
        <v>8.1635830729528607</v>
      </c>
      <c r="Y514">
        <f t="shared" si="1299"/>
        <v>0.14248140338310386</v>
      </c>
      <c r="Z514">
        <f t="shared" si="1300"/>
        <v>84.978740743465096</v>
      </c>
      <c r="AA514">
        <f t="shared" si="1301"/>
        <v>1.48315882017212</v>
      </c>
      <c r="AB514">
        <f t="shared" si="1302"/>
        <v>20647.356541668025</v>
      </c>
      <c r="AC514">
        <f t="shared" si="1303"/>
        <v>-91.485322201507628</v>
      </c>
      <c r="AD514">
        <f t="shared" si="1304"/>
        <v>-2363.9674375066529</v>
      </c>
      <c r="AE514">
        <f t="shared" si="1305"/>
        <v>103.61367569934116</v>
      </c>
      <c r="AF514">
        <f t="shared" si="1306"/>
        <v>-446.09437461940126</v>
      </c>
      <c r="AG514">
        <f t="shared" si="1307"/>
        <v>2864.2173289411394</v>
      </c>
      <c r="AH514">
        <f t="shared" si="1308"/>
        <v>20713.640411980941</v>
      </c>
      <c r="AI514">
        <f t="shared" si="1309"/>
        <v>5.7537890033280394</v>
      </c>
      <c r="AJ514">
        <f t="shared" si="1310"/>
        <v>246.44819457032247</v>
      </c>
      <c r="AK514">
        <f t="shared" si="1311"/>
        <v>4.3013324308477392</v>
      </c>
      <c r="AL514">
        <f t="shared" si="1312"/>
        <v>246</v>
      </c>
      <c r="AM514">
        <f t="shared" si="1313"/>
        <v>26</v>
      </c>
      <c r="AN514">
        <f t="shared" si="1314"/>
        <v>53</v>
      </c>
      <c r="AP514">
        <f t="shared" si="1315"/>
        <v>3.2476289115252168</v>
      </c>
      <c r="AQ514">
        <f t="shared" si="1316"/>
        <v>5.668181738907465E-2</v>
      </c>
      <c r="AR514" t="str">
        <f t="shared" si="1317"/>
        <v>POSITIF</v>
      </c>
      <c r="AS514">
        <f t="shared" si="1318"/>
        <v>3</v>
      </c>
      <c r="AT514">
        <f t="shared" si="1319"/>
        <v>14</v>
      </c>
      <c r="AU514">
        <f t="shared" si="1320"/>
        <v>51</v>
      </c>
      <c r="AV514">
        <f t="shared" si="1321"/>
        <v>0.97631855560226721</v>
      </c>
      <c r="AW514" s="4">
        <f t="shared" si="1322"/>
        <v>4.0679939816761136E-2</v>
      </c>
      <c r="AX514">
        <f t="shared" si="1323"/>
        <v>1.7039973343574894E-2</v>
      </c>
      <c r="AY514">
        <f t="shared" si="1324"/>
        <v>0.26602805360720311</v>
      </c>
      <c r="AZ514" s="4">
        <f t="shared" si="1325"/>
        <v>1.1084502233633463E-2</v>
      </c>
      <c r="BA514">
        <f t="shared" si="1326"/>
        <v>374314.47428151115</v>
      </c>
      <c r="BB514" t="s">
        <v>191</v>
      </c>
      <c r="BC514">
        <f t="shared" si="1327"/>
        <v>1.6702617813939225E-2</v>
      </c>
      <c r="BD514">
        <f t="shared" si="1328"/>
        <v>209.55968728057226</v>
      </c>
      <c r="BE514">
        <f t="shared" si="1329"/>
        <v>23.437438887035572</v>
      </c>
      <c r="BF514">
        <f t="shared" si="1330"/>
        <v>-2.0710775390690964E-3</v>
      </c>
      <c r="BG514">
        <f t="shared" si="1331"/>
        <v>23.435367809496505</v>
      </c>
      <c r="BH514" s="19">
        <f t="shared" si="1332"/>
        <v>0.14243300144707888</v>
      </c>
      <c r="BI514">
        <f t="shared" si="1333"/>
        <v>9.293976270919666</v>
      </c>
      <c r="BJ514">
        <f t="shared" si="1334"/>
        <v>16.714976270919667</v>
      </c>
      <c r="BK514">
        <f t="shared" si="1335"/>
        <v>2.2418585200307994</v>
      </c>
      <c r="BL514">
        <f t="shared" si="1336"/>
        <v>3.9127812538424699E-2</v>
      </c>
      <c r="BM514">
        <f t="shared" si="1337"/>
        <v>248.48278554376421</v>
      </c>
      <c r="BN514">
        <f t="shared" si="1338"/>
        <v>16.565519036250947</v>
      </c>
      <c r="BO514">
        <f t="shared" si="1339"/>
        <v>16</v>
      </c>
      <c r="BP514">
        <f t="shared" si="1340"/>
        <v>33</v>
      </c>
      <c r="BQ514">
        <f t="shared" si="1341"/>
        <v>55</v>
      </c>
      <c r="BR514">
        <f t="shared" si="1342"/>
        <v>-18.18104502553151</v>
      </c>
      <c r="BS514" t="str">
        <f t="shared" si="1343"/>
        <v>NEGATIF</v>
      </c>
      <c r="BT514">
        <f t="shared" si="1279"/>
        <v>-0.31731909714886136</v>
      </c>
      <c r="BU514">
        <f t="shared" si="1280"/>
        <v>18</v>
      </c>
      <c r="BV514">
        <f t="shared" si="1281"/>
        <v>-2171</v>
      </c>
      <c r="BW514">
        <f t="shared" si="1282"/>
        <v>8</v>
      </c>
      <c r="BX514" t="str">
        <f t="shared" si="1283"/>
        <v>NEGATIF</v>
      </c>
      <c r="BY514">
        <f t="shared" si="1344"/>
        <v>10.847528753629</v>
      </c>
      <c r="BZ514">
        <f t="shared" si="1345"/>
        <v>190.84752875362901</v>
      </c>
      <c r="CA514">
        <f t="shared" si="1346"/>
        <v>78.610389804452311</v>
      </c>
      <c r="CB514" t="str">
        <f t="shared" si="1347"/>
        <v>POSITIF</v>
      </c>
      <c r="CC514">
        <f t="shared" si="1348"/>
        <v>78</v>
      </c>
      <c r="CD514">
        <f t="shared" si="1349"/>
        <v>36</v>
      </c>
      <c r="CE514">
        <f t="shared" si="1350"/>
        <v>37</v>
      </c>
      <c r="CG514">
        <f t="shared" si="1351"/>
        <v>4.3368427422656541</v>
      </c>
      <c r="CH514">
        <f t="shared" si="1352"/>
        <v>0.40902432969160524</v>
      </c>
      <c r="CI514">
        <f t="shared" si="1353"/>
        <v>0.40906047681372609</v>
      </c>
    </row>
    <row r="515" spans="1:87">
      <c r="A515">
        <f t="shared" ref="A515:F515" si="1390">A221</f>
        <v>-7.0027777777777782</v>
      </c>
      <c r="B515">
        <f t="shared" si="1390"/>
        <v>111.315</v>
      </c>
      <c r="C515">
        <f t="shared" si="1390"/>
        <v>7</v>
      </c>
      <c r="D515">
        <f t="shared" si="1390"/>
        <v>2014</v>
      </c>
      <c r="E515">
        <f t="shared" si="1390"/>
        <v>3</v>
      </c>
      <c r="F515">
        <f t="shared" si="1390"/>
        <v>31</v>
      </c>
      <c r="G515">
        <f t="shared" si="1285"/>
        <v>-0.12222152900771403</v>
      </c>
      <c r="H515">
        <f t="shared" ref="H515:J515" si="1391">H221</f>
        <v>4</v>
      </c>
      <c r="I515">
        <f t="shared" si="1391"/>
        <v>0</v>
      </c>
      <c r="J515">
        <f t="shared" si="1391"/>
        <v>4</v>
      </c>
      <c r="L515">
        <f t="shared" ref="L515:M515" si="1392">L221</f>
        <v>20</v>
      </c>
      <c r="M515">
        <f t="shared" si="1392"/>
        <v>-13</v>
      </c>
      <c r="N515">
        <f t="shared" si="1288"/>
        <v>2456747.375</v>
      </c>
      <c r="O515">
        <f t="shared" si="1289"/>
        <v>7.9452092914123363E-4</v>
      </c>
      <c r="P515">
        <f t="shared" si="1290"/>
        <v>2456747.3757945211</v>
      </c>
      <c r="Q515">
        <f t="shared" si="1291"/>
        <v>0.14243328663986496</v>
      </c>
      <c r="R515">
        <f t="shared" si="1292"/>
        <v>240.69440556699442</v>
      </c>
      <c r="S515">
        <f t="shared" si="1293"/>
        <v>63.954443830632954</v>
      </c>
      <c r="T515">
        <f t="shared" si="1294"/>
        <v>4.2009098682746213</v>
      </c>
      <c r="U515">
        <f t="shared" si="1295"/>
        <v>1.1162156161263197</v>
      </c>
      <c r="V515">
        <f t="shared" si="1296"/>
        <v>209.55479811179828</v>
      </c>
      <c r="W515">
        <f t="shared" si="1297"/>
        <v>3.6574211904028764</v>
      </c>
      <c r="X515">
        <f t="shared" si="1298"/>
        <v>8.1738502325652007</v>
      </c>
      <c r="Y515">
        <f t="shared" si="1299"/>
        <v>0.14266059912316698</v>
      </c>
      <c r="Z515">
        <f t="shared" si="1300"/>
        <v>84.989007412830688</v>
      </c>
      <c r="AA515">
        <f t="shared" si="1301"/>
        <v>1.4833380073557632</v>
      </c>
      <c r="AB515">
        <f t="shared" si="1302"/>
        <v>20671.026345071474</v>
      </c>
      <c r="AC515">
        <f t="shared" si="1303"/>
        <v>-92.355029744624844</v>
      </c>
      <c r="AD515">
        <f t="shared" si="1304"/>
        <v>-2359.9991907587355</v>
      </c>
      <c r="AE515">
        <f t="shared" si="1305"/>
        <v>110.38322827052583</v>
      </c>
      <c r="AF515">
        <f t="shared" si="1306"/>
        <v>-447.09710730836525</v>
      </c>
      <c r="AG515">
        <f t="shared" si="1307"/>
        <v>2854.4269858907319</v>
      </c>
      <c r="AH515">
        <f t="shared" si="1308"/>
        <v>20736.385231421009</v>
      </c>
      <c r="AI515">
        <f t="shared" si="1309"/>
        <v>5.7601070087280579</v>
      </c>
      <c r="AJ515">
        <f t="shared" si="1310"/>
        <v>246.45451257572248</v>
      </c>
      <c r="AK515">
        <f t="shared" si="1311"/>
        <v>4.3014427008441283</v>
      </c>
      <c r="AL515">
        <f t="shared" si="1312"/>
        <v>246</v>
      </c>
      <c r="AM515">
        <f t="shared" si="1313"/>
        <v>27</v>
      </c>
      <c r="AN515">
        <f t="shared" si="1314"/>
        <v>16</v>
      </c>
      <c r="AP515">
        <f t="shared" si="1315"/>
        <v>3.2470304983308873</v>
      </c>
      <c r="AQ515">
        <f t="shared" si="1316"/>
        <v>5.6671373108546225E-2</v>
      </c>
      <c r="AR515" t="str">
        <f t="shared" si="1317"/>
        <v>POSITIF</v>
      </c>
      <c r="AS515">
        <f t="shared" si="1318"/>
        <v>3</v>
      </c>
      <c r="AT515">
        <f t="shared" si="1319"/>
        <v>14</v>
      </c>
      <c r="AU515">
        <f t="shared" si="1320"/>
        <v>49</v>
      </c>
      <c r="AV515">
        <f t="shared" si="1321"/>
        <v>0.97621670024504847</v>
      </c>
      <c r="AW515" s="4">
        <f t="shared" si="1322"/>
        <v>4.0675695843543684E-2</v>
      </c>
      <c r="AX515">
        <f t="shared" si="1323"/>
        <v>1.7038195632230631E-2</v>
      </c>
      <c r="AY515">
        <f t="shared" si="1324"/>
        <v>0.26600030246519391</v>
      </c>
      <c r="AZ515" s="4">
        <f t="shared" si="1325"/>
        <v>1.1083345936049746E-2</v>
      </c>
      <c r="BA515">
        <f t="shared" si="1326"/>
        <v>374353.5252878202</v>
      </c>
      <c r="BB515" t="s">
        <v>191</v>
      </c>
      <c r="BC515">
        <f t="shared" si="1327"/>
        <v>1.6702617801961125E-2</v>
      </c>
      <c r="BD515">
        <f t="shared" si="1328"/>
        <v>209.55913567886361</v>
      </c>
      <c r="BE515">
        <f t="shared" si="1329"/>
        <v>23.437438883326877</v>
      </c>
      <c r="BF515">
        <f t="shared" si="1330"/>
        <v>-2.0711056368873516E-3</v>
      </c>
      <c r="BG515">
        <f t="shared" si="1331"/>
        <v>23.43536777768999</v>
      </c>
      <c r="BH515" s="19">
        <f t="shared" si="1332"/>
        <v>0.14243328663986496</v>
      </c>
      <c r="BI515">
        <f t="shared" si="1333"/>
        <v>9.5446607343697298</v>
      </c>
      <c r="BJ515">
        <f t="shared" si="1334"/>
        <v>16.965660734369731</v>
      </c>
      <c r="BK515">
        <f t="shared" si="1335"/>
        <v>5.9963998002836583</v>
      </c>
      <c r="BL515">
        <f t="shared" si="1336"/>
        <v>0.10465691978088025</v>
      </c>
      <c r="BM515">
        <f t="shared" si="1337"/>
        <v>248.48851121526229</v>
      </c>
      <c r="BN515">
        <f t="shared" si="1338"/>
        <v>16.565900747684154</v>
      </c>
      <c r="BO515">
        <f t="shared" si="1339"/>
        <v>16</v>
      </c>
      <c r="BP515">
        <f t="shared" si="1340"/>
        <v>33</v>
      </c>
      <c r="BQ515">
        <f t="shared" si="1341"/>
        <v>57</v>
      </c>
      <c r="BR515">
        <f t="shared" si="1342"/>
        <v>-18.182689960691096</v>
      </c>
      <c r="BS515" t="str">
        <f t="shared" si="1343"/>
        <v>NEGATIF</v>
      </c>
      <c r="BT515">
        <f t="shared" si="1279"/>
        <v>-0.31734780668337798</v>
      </c>
      <c r="BU515">
        <f t="shared" si="1280"/>
        <v>18</v>
      </c>
      <c r="BV515">
        <f t="shared" si="1281"/>
        <v>-2171</v>
      </c>
      <c r="BW515">
        <f t="shared" si="1282"/>
        <v>2</v>
      </c>
      <c r="BX515" t="str">
        <f t="shared" si="1283"/>
        <v>NEGATIF</v>
      </c>
      <c r="BY515">
        <f t="shared" si="1344"/>
        <v>27.031461792034715</v>
      </c>
      <c r="BZ515">
        <f t="shared" si="1345"/>
        <v>207.03146179203472</v>
      </c>
      <c r="CA515">
        <f t="shared" si="1346"/>
        <v>77.386056800685765</v>
      </c>
      <c r="CB515" t="str">
        <f t="shared" si="1347"/>
        <v>POSITIF</v>
      </c>
      <c r="CC515">
        <f t="shared" si="1348"/>
        <v>77</v>
      </c>
      <c r="CD515">
        <f t="shared" si="1349"/>
        <v>23</v>
      </c>
      <c r="CE515">
        <f t="shared" si="1350"/>
        <v>9</v>
      </c>
      <c r="CG515">
        <f t="shared" si="1351"/>
        <v>4.3369426740851829</v>
      </c>
      <c r="CH515">
        <f t="shared" si="1352"/>
        <v>0.40902432913647685</v>
      </c>
      <c r="CI515">
        <f t="shared" si="1353"/>
        <v>0.40906047674899715</v>
      </c>
    </row>
    <row r="516" spans="1:87">
      <c r="A516">
        <f t="shared" ref="A516:F516" si="1393">A222</f>
        <v>-7.0027777777777782</v>
      </c>
      <c r="B516">
        <f t="shared" si="1393"/>
        <v>111.315</v>
      </c>
      <c r="C516">
        <f t="shared" si="1393"/>
        <v>7</v>
      </c>
      <c r="D516">
        <f t="shared" si="1393"/>
        <v>2014</v>
      </c>
      <c r="E516">
        <f t="shared" si="1393"/>
        <v>3</v>
      </c>
      <c r="F516">
        <f t="shared" si="1393"/>
        <v>31</v>
      </c>
      <c r="G516">
        <f t="shared" si="1285"/>
        <v>-0.12222152900771403</v>
      </c>
      <c r="H516">
        <f t="shared" ref="H516:J516" si="1394">H222</f>
        <v>4</v>
      </c>
      <c r="I516">
        <f t="shared" si="1394"/>
        <v>15</v>
      </c>
      <c r="J516">
        <f t="shared" si="1394"/>
        <v>4.25</v>
      </c>
      <c r="L516">
        <f t="shared" ref="L516:M516" si="1395">L222</f>
        <v>20</v>
      </c>
      <c r="M516">
        <f t="shared" si="1395"/>
        <v>-13</v>
      </c>
      <c r="N516">
        <f t="shared" si="1288"/>
        <v>2456747.385416667</v>
      </c>
      <c r="O516">
        <f t="shared" si="1289"/>
        <v>7.9452092914123363E-4</v>
      </c>
      <c r="P516">
        <f t="shared" si="1290"/>
        <v>2456747.386211188</v>
      </c>
      <c r="Q516">
        <f t="shared" si="1291"/>
        <v>0.14243357183266378</v>
      </c>
      <c r="R516">
        <f t="shared" si="1292"/>
        <v>240.69440556699442</v>
      </c>
      <c r="S516">
        <f t="shared" si="1293"/>
        <v>64.090537505966495</v>
      </c>
      <c r="T516">
        <f t="shared" si="1294"/>
        <v>4.2009098682746213</v>
      </c>
      <c r="U516">
        <f t="shared" si="1295"/>
        <v>1.1185908988520303</v>
      </c>
      <c r="V516">
        <f t="shared" si="1296"/>
        <v>209.55424650842798</v>
      </c>
      <c r="W516">
        <f t="shared" si="1297"/>
        <v>3.6574115631078996</v>
      </c>
      <c r="X516">
        <f t="shared" si="1298"/>
        <v>8.1841173926359261</v>
      </c>
      <c r="Y516">
        <f t="shared" si="1299"/>
        <v>0.14283979487123044</v>
      </c>
      <c r="Z516">
        <f t="shared" si="1300"/>
        <v>84.999274082655575</v>
      </c>
      <c r="AA516">
        <f t="shared" si="1301"/>
        <v>1.4835171945474226</v>
      </c>
      <c r="AB516">
        <f t="shared" si="1302"/>
        <v>20694.581387445964</v>
      </c>
      <c r="AC516">
        <f t="shared" si="1303"/>
        <v>-93.21500184601463</v>
      </c>
      <c r="AD516">
        <f t="shared" si="1304"/>
        <v>-2355.03586556644</v>
      </c>
      <c r="AE516">
        <f t="shared" si="1305"/>
        <v>117.14114635699327</v>
      </c>
      <c r="AF516">
        <f t="shared" si="1306"/>
        <v>-448.09768955912932</v>
      </c>
      <c r="AG516">
        <f t="shared" si="1307"/>
        <v>2844.6157925562284</v>
      </c>
      <c r="AH516">
        <f t="shared" si="1308"/>
        <v>20759.989769387601</v>
      </c>
      <c r="AI516">
        <f t="shared" si="1309"/>
        <v>5.7666638248298892</v>
      </c>
      <c r="AJ516">
        <f t="shared" si="1310"/>
        <v>246.46106939182431</v>
      </c>
      <c r="AK516">
        <f t="shared" si="1311"/>
        <v>4.3015571388735525</v>
      </c>
      <c r="AL516">
        <f t="shared" si="1312"/>
        <v>246</v>
      </c>
      <c r="AM516">
        <f t="shared" si="1313"/>
        <v>27</v>
      </c>
      <c r="AN516">
        <f t="shared" si="1314"/>
        <v>39</v>
      </c>
      <c r="AP516">
        <f t="shared" si="1315"/>
        <v>3.2482693867929378</v>
      </c>
      <c r="AQ516">
        <f t="shared" si="1316"/>
        <v>5.6692995791273973E-2</v>
      </c>
      <c r="AR516" t="str">
        <f t="shared" si="1317"/>
        <v>POSITIF</v>
      </c>
      <c r="AS516">
        <f t="shared" si="1318"/>
        <v>3</v>
      </c>
      <c r="AT516">
        <f t="shared" si="1319"/>
        <v>14</v>
      </c>
      <c r="AU516">
        <f t="shared" si="1320"/>
        <v>53</v>
      </c>
      <c r="AV516">
        <f t="shared" si="1321"/>
        <v>0.97611470510821363</v>
      </c>
      <c r="AW516" s="4">
        <f t="shared" si="1322"/>
        <v>4.067144604617557E-2</v>
      </c>
      <c r="AX516">
        <f t="shared" si="1323"/>
        <v>1.7036415481271841E-2</v>
      </c>
      <c r="AY516">
        <f t="shared" si="1324"/>
        <v>0.26597251323855658</v>
      </c>
      <c r="AZ516" s="4">
        <f t="shared" si="1325"/>
        <v>1.1082188051606524E-2</v>
      </c>
      <c r="BA516">
        <f t="shared" si="1326"/>
        <v>374392.63805211801</v>
      </c>
      <c r="BB516" t="s">
        <v>191</v>
      </c>
      <c r="BC516">
        <f t="shared" si="1327"/>
        <v>1.670261778998303E-2</v>
      </c>
      <c r="BD516">
        <f t="shared" si="1328"/>
        <v>209.55858407713035</v>
      </c>
      <c r="BE516">
        <f t="shared" si="1329"/>
        <v>23.437438879618181</v>
      </c>
      <c r="BF516">
        <f t="shared" si="1330"/>
        <v>-2.0711337540156591E-3</v>
      </c>
      <c r="BG516">
        <f t="shared" si="1331"/>
        <v>23.435367745864166</v>
      </c>
      <c r="BH516" s="19">
        <f t="shared" si="1332"/>
        <v>0.14243357183266378</v>
      </c>
      <c r="BI516">
        <f t="shared" si="1333"/>
        <v>9.7953452090111863</v>
      </c>
      <c r="BJ516">
        <f t="shared" si="1334"/>
        <v>17.216345209011187</v>
      </c>
      <c r="BK516">
        <f t="shared" si="1335"/>
        <v>9.7507247901360472</v>
      </c>
      <c r="BL516">
        <f t="shared" si="1336"/>
        <v>0.17018225204370713</v>
      </c>
      <c r="BM516">
        <f t="shared" si="1337"/>
        <v>248.49445334503176</v>
      </c>
      <c r="BN516">
        <f t="shared" si="1338"/>
        <v>16.566296889668784</v>
      </c>
      <c r="BO516">
        <f t="shared" si="1339"/>
        <v>16</v>
      </c>
      <c r="BP516">
        <f t="shared" si="1340"/>
        <v>33</v>
      </c>
      <c r="BQ516">
        <f t="shared" si="1341"/>
        <v>58</v>
      </c>
      <c r="BR516">
        <f t="shared" si="1342"/>
        <v>-18.182563062779632</v>
      </c>
      <c r="BS516" t="str">
        <f t="shared" si="1343"/>
        <v>NEGATIF</v>
      </c>
      <c r="BT516">
        <f t="shared" si="1279"/>
        <v>-0.31734559189700901</v>
      </c>
      <c r="BU516">
        <f t="shared" si="1280"/>
        <v>18</v>
      </c>
      <c r="BV516">
        <f t="shared" si="1281"/>
        <v>-2171</v>
      </c>
      <c r="BW516">
        <f t="shared" si="1282"/>
        <v>2</v>
      </c>
      <c r="BX516" t="str">
        <f t="shared" si="1283"/>
        <v>NEGATIF</v>
      </c>
      <c r="BY516">
        <f t="shared" si="1344"/>
        <v>39.447059111584849</v>
      </c>
      <c r="BZ516">
        <f t="shared" si="1345"/>
        <v>219.44705911158485</v>
      </c>
      <c r="CA516">
        <f t="shared" si="1346"/>
        <v>75.330174351097426</v>
      </c>
      <c r="CB516" t="str">
        <f t="shared" si="1347"/>
        <v>POSITIF</v>
      </c>
      <c r="CC516">
        <f t="shared" si="1348"/>
        <v>75</v>
      </c>
      <c r="CD516">
        <f t="shared" si="1349"/>
        <v>19</v>
      </c>
      <c r="CE516">
        <f t="shared" si="1350"/>
        <v>48</v>
      </c>
      <c r="CG516">
        <f t="shared" si="1351"/>
        <v>4.3370463838142408</v>
      </c>
      <c r="CH516">
        <f t="shared" si="1352"/>
        <v>0.4090243285810114</v>
      </c>
      <c r="CI516">
        <f t="shared" si="1353"/>
        <v>0.40906047668426815</v>
      </c>
    </row>
    <row r="517" spans="1:87">
      <c r="A517">
        <f t="shared" ref="A517:F517" si="1396">A223</f>
        <v>-7.0027777777777782</v>
      </c>
      <c r="B517">
        <f t="shared" si="1396"/>
        <v>111.315</v>
      </c>
      <c r="C517">
        <f t="shared" si="1396"/>
        <v>7</v>
      </c>
      <c r="D517">
        <f t="shared" si="1396"/>
        <v>2014</v>
      </c>
      <c r="E517">
        <f t="shared" si="1396"/>
        <v>3</v>
      </c>
      <c r="F517">
        <f t="shared" si="1396"/>
        <v>31</v>
      </c>
      <c r="G517">
        <f t="shared" si="1285"/>
        <v>-0.12222152900771403</v>
      </c>
      <c r="H517">
        <f t="shared" ref="H517:J517" si="1397">H223</f>
        <v>4</v>
      </c>
      <c r="I517">
        <f t="shared" si="1397"/>
        <v>30</v>
      </c>
      <c r="J517">
        <f t="shared" si="1397"/>
        <v>4.5</v>
      </c>
      <c r="L517">
        <f t="shared" ref="L517:M517" si="1398">L223</f>
        <v>20</v>
      </c>
      <c r="M517">
        <f t="shared" si="1398"/>
        <v>-13</v>
      </c>
      <c r="N517">
        <f t="shared" si="1288"/>
        <v>2456747.3958333335</v>
      </c>
      <c r="O517">
        <f t="shared" si="1289"/>
        <v>7.9452092914123363E-4</v>
      </c>
      <c r="P517">
        <f t="shared" si="1290"/>
        <v>2456747.3966278546</v>
      </c>
      <c r="Q517">
        <f t="shared" si="1291"/>
        <v>0.14243385702544986</v>
      </c>
      <c r="R517">
        <f t="shared" si="1292"/>
        <v>240.69440556699442</v>
      </c>
      <c r="S517">
        <f t="shared" si="1293"/>
        <v>64.226631175231887</v>
      </c>
      <c r="T517">
        <f t="shared" si="1294"/>
        <v>4.2009098682746213</v>
      </c>
      <c r="U517">
        <f t="shared" si="1295"/>
        <v>1.1209661814718315</v>
      </c>
      <c r="V517">
        <f t="shared" si="1296"/>
        <v>209.55369490508235</v>
      </c>
      <c r="W517">
        <f t="shared" si="1297"/>
        <v>3.6574019358133532</v>
      </c>
      <c r="X517">
        <f t="shared" si="1298"/>
        <v>8.1943845522482661</v>
      </c>
      <c r="Y517">
        <f t="shared" si="1299"/>
        <v>0.14301899061129356</v>
      </c>
      <c r="Z517">
        <f t="shared" si="1300"/>
        <v>85.009540752021167</v>
      </c>
      <c r="AA517">
        <f t="shared" si="1301"/>
        <v>1.4836963817310658</v>
      </c>
      <c r="AB517">
        <f t="shared" si="1302"/>
        <v>20718.021533794221</v>
      </c>
      <c r="AC517">
        <f t="shared" si="1303"/>
        <v>-94.065147776099494</v>
      </c>
      <c r="AD517">
        <f t="shared" si="1304"/>
        <v>-2349.07955512649</v>
      </c>
      <c r="AE517">
        <f t="shared" si="1305"/>
        <v>123.88671704537835</v>
      </c>
      <c r="AF517">
        <f t="shared" si="1306"/>
        <v>-449.09609526219054</v>
      </c>
      <c r="AG517">
        <f t="shared" si="1307"/>
        <v>2834.7838227075981</v>
      </c>
      <c r="AH517">
        <f t="shared" si="1308"/>
        <v>20784.45127538242</v>
      </c>
      <c r="AI517">
        <f t="shared" si="1309"/>
        <v>5.7734586876062277</v>
      </c>
      <c r="AJ517">
        <f t="shared" si="1310"/>
        <v>246.46786425460064</v>
      </c>
      <c r="AK517">
        <f t="shared" si="1311"/>
        <v>4.3016757316012209</v>
      </c>
      <c r="AL517">
        <f t="shared" si="1312"/>
        <v>246</v>
      </c>
      <c r="AM517">
        <f t="shared" si="1313"/>
        <v>28</v>
      </c>
      <c r="AN517">
        <f t="shared" si="1314"/>
        <v>4</v>
      </c>
      <c r="AP517">
        <f t="shared" si="1315"/>
        <v>3.239069853862985</v>
      </c>
      <c r="AQ517">
        <f t="shared" si="1316"/>
        <v>5.6532433652000662E-2</v>
      </c>
      <c r="AR517" t="str">
        <f t="shared" si="1317"/>
        <v>POSITIF</v>
      </c>
      <c r="AS517">
        <f t="shared" si="1318"/>
        <v>3</v>
      </c>
      <c r="AT517">
        <f t="shared" si="1319"/>
        <v>14</v>
      </c>
      <c r="AU517">
        <f t="shared" si="1320"/>
        <v>20</v>
      </c>
      <c r="AV517">
        <f t="shared" si="1321"/>
        <v>0.97601257093552984</v>
      </c>
      <c r="AW517" s="4">
        <f t="shared" si="1322"/>
        <v>4.0667190455647075E-2</v>
      </c>
      <c r="AX517">
        <f t="shared" si="1323"/>
        <v>1.7034632903679708E-2</v>
      </c>
      <c r="AY517">
        <f t="shared" si="1324"/>
        <v>0.26594468612993211</v>
      </c>
      <c r="AZ517" s="4">
        <f t="shared" si="1325"/>
        <v>1.1081028588747171E-2</v>
      </c>
      <c r="BA517">
        <f t="shared" si="1326"/>
        <v>374431.8123252652</v>
      </c>
      <c r="BB517" t="s">
        <v>191</v>
      </c>
      <c r="BC517">
        <f t="shared" si="1327"/>
        <v>1.6702617778004931E-2</v>
      </c>
      <c r="BD517">
        <f t="shared" si="1328"/>
        <v>209.5580324754217</v>
      </c>
      <c r="BE517">
        <f t="shared" si="1329"/>
        <v>23.437438875909486</v>
      </c>
      <c r="BF517">
        <f t="shared" si="1330"/>
        <v>-2.0711618904494544E-3</v>
      </c>
      <c r="BG517">
        <f t="shared" si="1331"/>
        <v>23.435367714019037</v>
      </c>
      <c r="BH517" s="19">
        <f t="shared" si="1332"/>
        <v>0.14243385702544986</v>
      </c>
      <c r="BI517">
        <f t="shared" si="1333"/>
        <v>10.046029672461252</v>
      </c>
      <c r="BJ517">
        <f t="shared" si="1334"/>
        <v>17.467029672461251</v>
      </c>
      <c r="BK517">
        <f t="shared" si="1335"/>
        <v>13.504833842162896</v>
      </c>
      <c r="BL517">
        <f t="shared" si="1336"/>
        <v>0.23570381548049874</v>
      </c>
      <c r="BM517">
        <f t="shared" si="1337"/>
        <v>248.50061124475587</v>
      </c>
      <c r="BN517">
        <f t="shared" si="1338"/>
        <v>16.566707416317058</v>
      </c>
      <c r="BO517">
        <f t="shared" si="1339"/>
        <v>16</v>
      </c>
      <c r="BP517">
        <f t="shared" si="1340"/>
        <v>34</v>
      </c>
      <c r="BQ517">
        <f t="shared" si="1341"/>
        <v>0</v>
      </c>
      <c r="BR517">
        <f t="shared" si="1342"/>
        <v>-18.192767168936086</v>
      </c>
      <c r="BS517" t="str">
        <f t="shared" si="1343"/>
        <v>NEGATIF</v>
      </c>
      <c r="BT517">
        <f t="shared" si="1279"/>
        <v>-0.31752368714666218</v>
      </c>
      <c r="BU517">
        <f t="shared" si="1280"/>
        <v>18</v>
      </c>
      <c r="BV517">
        <f t="shared" si="1281"/>
        <v>-2172</v>
      </c>
      <c r="BW517">
        <f t="shared" si="1282"/>
        <v>26</v>
      </c>
      <c r="BX517" t="str">
        <f t="shared" si="1283"/>
        <v>NEGATIF</v>
      </c>
      <c r="BY517">
        <f t="shared" si="1344"/>
        <v>48.357496751632745</v>
      </c>
      <c r="BZ517">
        <f t="shared" si="1345"/>
        <v>228.35749675163274</v>
      </c>
      <c r="CA517">
        <f t="shared" si="1346"/>
        <v>72.730201982202544</v>
      </c>
      <c r="CB517" t="str">
        <f t="shared" si="1347"/>
        <v>POSITIF</v>
      </c>
      <c r="CC517">
        <f t="shared" si="1348"/>
        <v>72</v>
      </c>
      <c r="CD517">
        <f t="shared" si="1349"/>
        <v>43</v>
      </c>
      <c r="CE517">
        <f t="shared" si="1350"/>
        <v>48</v>
      </c>
      <c r="CG517">
        <f t="shared" si="1351"/>
        <v>4.3371538594394341</v>
      </c>
      <c r="CH517">
        <f t="shared" si="1352"/>
        <v>0.40902432802520905</v>
      </c>
      <c r="CI517">
        <f t="shared" si="1353"/>
        <v>0.4090604766195392</v>
      </c>
    </row>
    <row r="518" spans="1:87">
      <c r="A518">
        <f t="shared" ref="A518:F518" si="1399">A224</f>
        <v>-7.0027777777777782</v>
      </c>
      <c r="B518">
        <f t="shared" si="1399"/>
        <v>111.315</v>
      </c>
      <c r="C518">
        <f t="shared" si="1399"/>
        <v>7</v>
      </c>
      <c r="D518">
        <f t="shared" si="1399"/>
        <v>2014</v>
      </c>
      <c r="E518">
        <f t="shared" si="1399"/>
        <v>3</v>
      </c>
      <c r="F518">
        <f t="shared" si="1399"/>
        <v>31</v>
      </c>
      <c r="G518">
        <f t="shared" si="1285"/>
        <v>-0.12222152900771403</v>
      </c>
      <c r="H518">
        <f t="shared" ref="H518:J518" si="1400">H224</f>
        <v>4</v>
      </c>
      <c r="I518">
        <f t="shared" si="1400"/>
        <v>45</v>
      </c>
      <c r="J518">
        <f t="shared" si="1400"/>
        <v>4.75</v>
      </c>
      <c r="L518">
        <f t="shared" ref="L518:M518" si="1401">L224</f>
        <v>20</v>
      </c>
      <c r="M518">
        <f t="shared" si="1401"/>
        <v>-13</v>
      </c>
      <c r="N518">
        <f t="shared" si="1288"/>
        <v>2456747.40625</v>
      </c>
      <c r="O518">
        <f t="shared" si="1289"/>
        <v>7.9452092914123363E-4</v>
      </c>
      <c r="P518">
        <f t="shared" si="1290"/>
        <v>2456747.4070445211</v>
      </c>
      <c r="Q518">
        <f t="shared" si="1291"/>
        <v>0.14243414221823592</v>
      </c>
      <c r="R518">
        <f t="shared" si="1292"/>
        <v>240.69440556699442</v>
      </c>
      <c r="S518">
        <f t="shared" si="1293"/>
        <v>64.362724844482727</v>
      </c>
      <c r="T518">
        <f t="shared" si="1294"/>
        <v>4.2009098682746213</v>
      </c>
      <c r="U518">
        <f t="shared" si="1295"/>
        <v>1.1233414640913788</v>
      </c>
      <c r="V518">
        <f t="shared" si="1296"/>
        <v>209.55314330173672</v>
      </c>
      <c r="W518">
        <f t="shared" si="1297"/>
        <v>3.6573923085188071</v>
      </c>
      <c r="X518">
        <f t="shared" si="1298"/>
        <v>8.2046517118587872</v>
      </c>
      <c r="Y518">
        <f t="shared" si="1299"/>
        <v>0.14319818635132492</v>
      </c>
      <c r="Z518">
        <f t="shared" si="1300"/>
        <v>85.019807421385849</v>
      </c>
      <c r="AA518">
        <f t="shared" si="1301"/>
        <v>1.4838755689146932</v>
      </c>
      <c r="AB518">
        <f t="shared" si="1302"/>
        <v>20741.34665291811</v>
      </c>
      <c r="AC518">
        <f t="shared" si="1303"/>
        <v>-94.905377956366138</v>
      </c>
      <c r="AD518">
        <f t="shared" si="1304"/>
        <v>-2342.1327706800948</v>
      </c>
      <c r="AE518">
        <f t="shared" si="1305"/>
        <v>130.61922963041704</v>
      </c>
      <c r="AF518">
        <f t="shared" si="1306"/>
        <v>-450.09229849864533</v>
      </c>
      <c r="AG518">
        <f t="shared" si="1307"/>
        <v>2824.9311489582478</v>
      </c>
      <c r="AH518">
        <f t="shared" si="1308"/>
        <v>20809.766584371668</v>
      </c>
      <c r="AI518">
        <f t="shared" si="1309"/>
        <v>5.780490717881019</v>
      </c>
      <c r="AJ518">
        <f t="shared" si="1310"/>
        <v>246.47489628487543</v>
      </c>
      <c r="AK518">
        <f t="shared" si="1311"/>
        <v>4.3017984636826156</v>
      </c>
      <c r="AL518">
        <f t="shared" si="1312"/>
        <v>246</v>
      </c>
      <c r="AM518">
        <f t="shared" si="1313"/>
        <v>28</v>
      </c>
      <c r="AN518">
        <f t="shared" si="1314"/>
        <v>29</v>
      </c>
      <c r="AP518">
        <f t="shared" si="1315"/>
        <v>3.2395591370511396</v>
      </c>
      <c r="AQ518">
        <f t="shared" si="1316"/>
        <v>5.6540973254608613E-2</v>
      </c>
      <c r="AR518" t="str">
        <f t="shared" si="1317"/>
        <v>POSITIF</v>
      </c>
      <c r="AS518">
        <f t="shared" si="1318"/>
        <v>3</v>
      </c>
      <c r="AT518">
        <f t="shared" si="1319"/>
        <v>14</v>
      </c>
      <c r="AU518">
        <f t="shared" si="1320"/>
        <v>22</v>
      </c>
      <c r="AV518">
        <f t="shared" si="1321"/>
        <v>0.97591029845736732</v>
      </c>
      <c r="AW518" s="4">
        <f t="shared" si="1322"/>
        <v>4.0662929102390305E-2</v>
      </c>
      <c r="AX518">
        <f t="shared" si="1323"/>
        <v>1.7032847912201599E-2</v>
      </c>
      <c r="AY518">
        <f t="shared" si="1324"/>
        <v>0.26591682133831135</v>
      </c>
      <c r="AZ518" s="4">
        <f t="shared" si="1325"/>
        <v>1.1079867555762972E-2</v>
      </c>
      <c r="BA518">
        <f t="shared" si="1326"/>
        <v>374471.04786309175</v>
      </c>
      <c r="BB518" t="s">
        <v>191</v>
      </c>
      <c r="BC518">
        <f t="shared" si="1327"/>
        <v>1.6702617766026835E-2</v>
      </c>
      <c r="BD518">
        <f t="shared" si="1328"/>
        <v>209.5574808737131</v>
      </c>
      <c r="BE518">
        <f t="shared" si="1329"/>
        <v>23.43743887220079</v>
      </c>
      <c r="BF518">
        <f t="shared" si="1330"/>
        <v>-2.0711900461879312E-3</v>
      </c>
      <c r="BG518">
        <f t="shared" si="1331"/>
        <v>23.435367682154602</v>
      </c>
      <c r="BH518" s="19">
        <f t="shared" si="1332"/>
        <v>0.14243414221823592</v>
      </c>
      <c r="BI518">
        <f t="shared" si="1333"/>
        <v>10.296714135895794</v>
      </c>
      <c r="BJ518">
        <f t="shared" si="1334"/>
        <v>17.717714135895793</v>
      </c>
      <c r="BK518">
        <f t="shared" si="1335"/>
        <v>17.258727916545631</v>
      </c>
      <c r="BL518">
        <f t="shared" si="1336"/>
        <v>0.30122162684958237</v>
      </c>
      <c r="BM518">
        <f t="shared" si="1337"/>
        <v>248.50698412189129</v>
      </c>
      <c r="BN518">
        <f t="shared" si="1338"/>
        <v>16.567132274792751</v>
      </c>
      <c r="BO518">
        <f t="shared" si="1339"/>
        <v>16</v>
      </c>
      <c r="BP518">
        <f t="shared" si="1340"/>
        <v>34</v>
      </c>
      <c r="BQ518">
        <f t="shared" si="1341"/>
        <v>1</v>
      </c>
      <c r="BR518">
        <f t="shared" si="1342"/>
        <v>-18.193458088781423</v>
      </c>
      <c r="BS518" t="str">
        <f t="shared" si="1343"/>
        <v>NEGATIF</v>
      </c>
      <c r="BT518">
        <f t="shared" si="1279"/>
        <v>-0.31753574597283063</v>
      </c>
      <c r="BU518">
        <f t="shared" si="1280"/>
        <v>18</v>
      </c>
      <c r="BV518">
        <f t="shared" si="1281"/>
        <v>-2172</v>
      </c>
      <c r="BW518">
        <f t="shared" si="1282"/>
        <v>23</v>
      </c>
      <c r="BX518" t="str">
        <f t="shared" si="1283"/>
        <v>NEGATIF</v>
      </c>
      <c r="BY518">
        <f t="shared" si="1344"/>
        <v>54.737215813592535</v>
      </c>
      <c r="BZ518">
        <f t="shared" si="1345"/>
        <v>234.73721581359254</v>
      </c>
      <c r="CA518">
        <f t="shared" si="1346"/>
        <v>69.806385274899</v>
      </c>
      <c r="CB518" t="str">
        <f t="shared" si="1347"/>
        <v>POSITIF</v>
      </c>
      <c r="CC518">
        <f t="shared" si="1348"/>
        <v>69</v>
      </c>
      <c r="CD518">
        <f t="shared" si="1349"/>
        <v>48</v>
      </c>
      <c r="CE518">
        <f t="shared" si="1350"/>
        <v>22</v>
      </c>
      <c r="CG518">
        <f t="shared" si="1351"/>
        <v>4.337265087128273</v>
      </c>
      <c r="CH518">
        <f t="shared" si="1352"/>
        <v>0.40902432746906975</v>
      </c>
      <c r="CI518">
        <f t="shared" si="1353"/>
        <v>0.40906047655481026</v>
      </c>
    </row>
    <row r="519" spans="1:87">
      <c r="A519">
        <f t="shared" ref="A519:F519" si="1402">A225</f>
        <v>-7.0027777777777782</v>
      </c>
      <c r="B519">
        <f t="shared" si="1402"/>
        <v>111.315</v>
      </c>
      <c r="C519">
        <f t="shared" si="1402"/>
        <v>7</v>
      </c>
      <c r="D519">
        <f t="shared" si="1402"/>
        <v>2014</v>
      </c>
      <c r="E519">
        <f t="shared" si="1402"/>
        <v>3</v>
      </c>
      <c r="F519">
        <f t="shared" si="1402"/>
        <v>31</v>
      </c>
      <c r="G519">
        <f t="shared" si="1285"/>
        <v>-0.12222152900771403</v>
      </c>
      <c r="H519">
        <f t="shared" ref="H519:J519" si="1403">H225</f>
        <v>5</v>
      </c>
      <c r="I519">
        <f t="shared" si="1403"/>
        <v>0</v>
      </c>
      <c r="J519">
        <f t="shared" si="1403"/>
        <v>5</v>
      </c>
      <c r="L519">
        <f t="shared" ref="L519:M519" si="1404">L225</f>
        <v>20</v>
      </c>
      <c r="M519">
        <f t="shared" si="1404"/>
        <v>-13</v>
      </c>
      <c r="N519">
        <f t="shared" si="1288"/>
        <v>2456747.416666667</v>
      </c>
      <c r="O519">
        <f t="shared" si="1289"/>
        <v>7.9452092914123363E-4</v>
      </c>
      <c r="P519">
        <f t="shared" si="1290"/>
        <v>2456747.417461188</v>
      </c>
      <c r="Q519">
        <f t="shared" si="1291"/>
        <v>0.14243442741103476</v>
      </c>
      <c r="R519">
        <f t="shared" si="1292"/>
        <v>240.69440556699442</v>
      </c>
      <c r="S519">
        <f t="shared" si="1293"/>
        <v>64.49881851983082</v>
      </c>
      <c r="T519">
        <f t="shared" si="1294"/>
        <v>4.2009098682746213</v>
      </c>
      <c r="U519">
        <f t="shared" si="1295"/>
        <v>1.1257167468173435</v>
      </c>
      <c r="V519">
        <f t="shared" si="1296"/>
        <v>209.55259169836637</v>
      </c>
      <c r="W519">
        <f t="shared" si="1297"/>
        <v>3.6573826812238295</v>
      </c>
      <c r="X519">
        <f t="shared" si="1298"/>
        <v>8.2149188719313315</v>
      </c>
      <c r="Y519">
        <f t="shared" si="1299"/>
        <v>0.14337738209942014</v>
      </c>
      <c r="Z519">
        <f t="shared" si="1300"/>
        <v>85.030074091211645</v>
      </c>
      <c r="AA519">
        <f t="shared" si="1301"/>
        <v>1.4840547561063684</v>
      </c>
      <c r="AB519">
        <f t="shared" si="1302"/>
        <v>20764.556614257908</v>
      </c>
      <c r="AC519">
        <f t="shared" si="1303"/>
        <v>-95.735603852377764</v>
      </c>
      <c r="AD519">
        <f t="shared" si="1304"/>
        <v>-2334.1984409132288</v>
      </c>
      <c r="AE519">
        <f t="shared" si="1305"/>
        <v>137.33797478326264</v>
      </c>
      <c r="AF519">
        <f t="shared" si="1306"/>
        <v>-451.08627340712667</v>
      </c>
      <c r="AG519">
        <f t="shared" si="1307"/>
        <v>2815.0578440671743</v>
      </c>
      <c r="AH519">
        <f t="shared" si="1308"/>
        <v>20835.932114935611</v>
      </c>
      <c r="AI519">
        <f t="shared" si="1309"/>
        <v>5.7877589208154472</v>
      </c>
      <c r="AJ519">
        <f t="shared" si="1310"/>
        <v>246.48216448780985</v>
      </c>
      <c r="AK519">
        <f t="shared" si="1311"/>
        <v>4.3019253177545247</v>
      </c>
      <c r="AL519">
        <f t="shared" si="1312"/>
        <v>246</v>
      </c>
      <c r="AM519">
        <f t="shared" si="1313"/>
        <v>28</v>
      </c>
      <c r="AN519">
        <f t="shared" si="1314"/>
        <v>55</v>
      </c>
      <c r="AP519">
        <f t="shared" si="1315"/>
        <v>3.2464844373720876</v>
      </c>
      <c r="AQ519">
        <f t="shared" si="1316"/>
        <v>5.6661842546898572E-2</v>
      </c>
      <c r="AR519" t="str">
        <f t="shared" si="1317"/>
        <v>POSITIF</v>
      </c>
      <c r="AS519">
        <f t="shared" si="1318"/>
        <v>3</v>
      </c>
      <c r="AT519">
        <f t="shared" si="1319"/>
        <v>14</v>
      </c>
      <c r="AU519">
        <f t="shared" si="1320"/>
        <v>47</v>
      </c>
      <c r="AV519">
        <f t="shared" si="1321"/>
        <v>0.97580788840425503</v>
      </c>
      <c r="AW519" s="4">
        <f t="shared" si="1322"/>
        <v>4.0658662016843962E-2</v>
      </c>
      <c r="AX519">
        <f t="shared" si="1323"/>
        <v>1.7031060519587648E-2</v>
      </c>
      <c r="AY519">
        <f t="shared" si="1324"/>
        <v>0.26588891906272849</v>
      </c>
      <c r="AZ519" s="4">
        <f t="shared" si="1325"/>
        <v>1.107870496094702E-2</v>
      </c>
      <c r="BA519">
        <f t="shared" si="1326"/>
        <v>374510.34442119917</v>
      </c>
      <c r="BB519" t="s">
        <v>191</v>
      </c>
      <c r="BC519">
        <f t="shared" si="1327"/>
        <v>1.6702617754048736E-2</v>
      </c>
      <c r="BD519">
        <f t="shared" si="1328"/>
        <v>209.55692927197973</v>
      </c>
      <c r="BE519">
        <f t="shared" si="1329"/>
        <v>23.437438868492094</v>
      </c>
      <c r="BF519">
        <f t="shared" si="1330"/>
        <v>-2.0712182212303015E-3</v>
      </c>
      <c r="BG519">
        <f t="shared" si="1331"/>
        <v>23.435367650270866</v>
      </c>
      <c r="BH519" s="19">
        <f t="shared" si="1332"/>
        <v>0.14243442741103476</v>
      </c>
      <c r="BI519">
        <f t="shared" si="1333"/>
        <v>10.547398610568296</v>
      </c>
      <c r="BJ519">
        <f t="shared" si="1334"/>
        <v>17.968398610568297</v>
      </c>
      <c r="BK519">
        <f t="shared" si="1335"/>
        <v>21.01240807932756</v>
      </c>
      <c r="BL519">
        <f t="shared" si="1336"/>
        <v>0.3667357047569238</v>
      </c>
      <c r="BM519">
        <f t="shared" si="1337"/>
        <v>248.51357107919688</v>
      </c>
      <c r="BN519">
        <f t="shared" si="1338"/>
        <v>16.567571405279793</v>
      </c>
      <c r="BO519">
        <f t="shared" si="1339"/>
        <v>16</v>
      </c>
      <c r="BP519">
        <f t="shared" si="1340"/>
        <v>34</v>
      </c>
      <c r="BQ519">
        <f t="shared" si="1341"/>
        <v>3</v>
      </c>
      <c r="BR519">
        <f t="shared" si="1342"/>
        <v>-18.1878424886281</v>
      </c>
      <c r="BS519" t="str">
        <f t="shared" si="1343"/>
        <v>NEGATIF</v>
      </c>
      <c r="BT519">
        <f t="shared" si="1279"/>
        <v>-0.31743773526067964</v>
      </c>
      <c r="BU519">
        <f t="shared" si="1280"/>
        <v>18</v>
      </c>
      <c r="BV519">
        <f t="shared" si="1281"/>
        <v>-2172</v>
      </c>
      <c r="BW519">
        <f t="shared" si="1282"/>
        <v>43</v>
      </c>
      <c r="BX519" t="str">
        <f t="shared" si="1283"/>
        <v>NEGATIF</v>
      </c>
      <c r="BY519">
        <f t="shared" si="1344"/>
        <v>59.372873678994388</v>
      </c>
      <c r="BZ519">
        <f t="shared" si="1345"/>
        <v>239.37287367899438</v>
      </c>
      <c r="CA519">
        <f t="shared" si="1346"/>
        <v>66.679113859349457</v>
      </c>
      <c r="CB519" t="str">
        <f t="shared" si="1347"/>
        <v>POSITIF</v>
      </c>
      <c r="CC519">
        <f t="shared" si="1348"/>
        <v>66</v>
      </c>
      <c r="CD519">
        <f t="shared" si="1349"/>
        <v>40</v>
      </c>
      <c r="CE519">
        <f t="shared" si="1350"/>
        <v>44</v>
      </c>
      <c r="CG519">
        <f t="shared" si="1351"/>
        <v>4.3373800512209435</v>
      </c>
      <c r="CH519">
        <f t="shared" si="1352"/>
        <v>0.40902432691259361</v>
      </c>
      <c r="CI519">
        <f t="shared" si="1353"/>
        <v>0.40906047649008132</v>
      </c>
    </row>
    <row r="520" spans="1:87">
      <c r="A520">
        <f t="shared" ref="A520:F520" si="1405">A226</f>
        <v>-7.0027777777777782</v>
      </c>
      <c r="B520">
        <f t="shared" si="1405"/>
        <v>111.315</v>
      </c>
      <c r="C520">
        <f t="shared" si="1405"/>
        <v>7</v>
      </c>
      <c r="D520">
        <f t="shared" si="1405"/>
        <v>2014</v>
      </c>
      <c r="E520">
        <f t="shared" si="1405"/>
        <v>3</v>
      </c>
      <c r="F520">
        <f t="shared" si="1405"/>
        <v>31</v>
      </c>
      <c r="G520">
        <f t="shared" si="1285"/>
        <v>-0.12222152900771403</v>
      </c>
      <c r="H520">
        <f t="shared" ref="H520:J520" si="1406">H226</f>
        <v>5</v>
      </c>
      <c r="I520">
        <f t="shared" si="1406"/>
        <v>15</v>
      </c>
      <c r="J520">
        <f t="shared" si="1406"/>
        <v>5.25</v>
      </c>
      <c r="L520">
        <f t="shared" ref="L520:M520" si="1407">L226</f>
        <v>20</v>
      </c>
      <c r="M520">
        <f t="shared" si="1407"/>
        <v>-13</v>
      </c>
      <c r="N520">
        <f t="shared" si="1288"/>
        <v>2456747.4270833335</v>
      </c>
      <c r="O520">
        <f t="shared" si="1289"/>
        <v>7.9452092914123363E-4</v>
      </c>
      <c r="P520">
        <f t="shared" si="1290"/>
        <v>2456747.4278778546</v>
      </c>
      <c r="Q520">
        <f t="shared" si="1291"/>
        <v>0.14243471260382082</v>
      </c>
      <c r="R520">
        <f t="shared" si="1292"/>
        <v>240.69440556699442</v>
      </c>
      <c r="S520">
        <f t="shared" si="1293"/>
        <v>64.63491218908166</v>
      </c>
      <c r="T520">
        <f t="shared" si="1294"/>
        <v>4.2009098682746213</v>
      </c>
      <c r="U520">
        <f t="shared" si="1295"/>
        <v>1.1280920294368906</v>
      </c>
      <c r="V520">
        <f t="shared" si="1296"/>
        <v>209.5520400950208</v>
      </c>
      <c r="W520">
        <f t="shared" si="1297"/>
        <v>3.6573730539292839</v>
      </c>
      <c r="X520">
        <f t="shared" si="1298"/>
        <v>8.2251860315418526</v>
      </c>
      <c r="Y520">
        <f t="shared" si="1299"/>
        <v>0.1435565778394515</v>
      </c>
      <c r="Z520">
        <f t="shared" si="1300"/>
        <v>85.040340760576328</v>
      </c>
      <c r="AA520">
        <f t="shared" si="1301"/>
        <v>1.4842339432899958</v>
      </c>
      <c r="AB520">
        <f t="shared" si="1302"/>
        <v>20787.65128478413</v>
      </c>
      <c r="AC520">
        <f t="shared" si="1303"/>
        <v>-96.555737872280446</v>
      </c>
      <c r="AD520">
        <f t="shared" si="1304"/>
        <v>-2325.2799119981328</v>
      </c>
      <c r="AE520">
        <f t="shared" si="1305"/>
        <v>144.04224372064158</v>
      </c>
      <c r="AF520">
        <f t="shared" si="1306"/>
        <v>-452.07799405072603</v>
      </c>
      <c r="AG520">
        <f t="shared" si="1307"/>
        <v>2805.163982276164</v>
      </c>
      <c r="AH520">
        <f t="shared" si="1308"/>
        <v>20862.943866859794</v>
      </c>
      <c r="AI520">
        <f t="shared" si="1309"/>
        <v>5.7952621852388315</v>
      </c>
      <c r="AJ520">
        <f t="shared" si="1310"/>
        <v>246.48966775223326</v>
      </c>
      <c r="AK520">
        <f t="shared" si="1311"/>
        <v>4.3020562744233608</v>
      </c>
      <c r="AL520">
        <f t="shared" si="1312"/>
        <v>246</v>
      </c>
      <c r="AM520">
        <f t="shared" si="1313"/>
        <v>29</v>
      </c>
      <c r="AN520">
        <f t="shared" si="1314"/>
        <v>22</v>
      </c>
      <c r="AP520">
        <f t="shared" si="1315"/>
        <v>3.2546505726291821</v>
      </c>
      <c r="AQ520">
        <f t="shared" si="1316"/>
        <v>5.6804368494298069E-2</v>
      </c>
      <c r="AR520" t="str">
        <f t="shared" si="1317"/>
        <v>POSITIF</v>
      </c>
      <c r="AS520">
        <f t="shared" si="1318"/>
        <v>3</v>
      </c>
      <c r="AT520">
        <f t="shared" si="1319"/>
        <v>15</v>
      </c>
      <c r="AU520">
        <f t="shared" si="1320"/>
        <v>16</v>
      </c>
      <c r="AV520">
        <f t="shared" si="1321"/>
        <v>0.9757053415207142</v>
      </c>
      <c r="AW520" s="4">
        <f t="shared" si="1322"/>
        <v>4.0654389230029758E-2</v>
      </c>
      <c r="AX520">
        <f t="shared" si="1323"/>
        <v>1.7029270738832199E-2</v>
      </c>
      <c r="AY520">
        <f t="shared" si="1324"/>
        <v>0.26586097950603022</v>
      </c>
      <c r="AZ520" s="4">
        <f t="shared" si="1325"/>
        <v>1.1077540812751259E-2</v>
      </c>
      <c r="BA520">
        <f t="shared" si="1326"/>
        <v>374549.70174964948</v>
      </c>
      <c r="BB520" t="s">
        <v>191</v>
      </c>
      <c r="BC520">
        <f t="shared" si="1327"/>
        <v>1.6702617742070641E-2</v>
      </c>
      <c r="BD520">
        <f t="shared" si="1328"/>
        <v>209.55637767027113</v>
      </c>
      <c r="BE520">
        <f t="shared" si="1329"/>
        <v>23.437438864783399</v>
      </c>
      <c r="BF520">
        <f t="shared" si="1330"/>
        <v>-2.0712464155719719E-3</v>
      </c>
      <c r="BG520">
        <f t="shared" si="1331"/>
        <v>23.435367618367827</v>
      </c>
      <c r="BH520" s="19">
        <f t="shared" si="1332"/>
        <v>0.14243471260382082</v>
      </c>
      <c r="BI520">
        <f t="shared" si="1333"/>
        <v>10.798083074002838</v>
      </c>
      <c r="BJ520">
        <f t="shared" si="1334"/>
        <v>18.219083074002839</v>
      </c>
      <c r="BK520">
        <f t="shared" si="1335"/>
        <v>24.765874995920889</v>
      </c>
      <c r="BL520">
        <f t="shared" si="1336"/>
        <v>0.43224606081615674</v>
      </c>
      <c r="BM520">
        <f t="shared" si="1337"/>
        <v>248.52037111412167</v>
      </c>
      <c r="BN520">
        <f t="shared" si="1338"/>
        <v>16.568024740941446</v>
      </c>
      <c r="BO520">
        <f t="shared" si="1339"/>
        <v>16</v>
      </c>
      <c r="BP520">
        <f t="shared" si="1340"/>
        <v>34</v>
      </c>
      <c r="BQ520">
        <f t="shared" si="1341"/>
        <v>4</v>
      </c>
      <c r="BR520">
        <f t="shared" si="1342"/>
        <v>-18.18104220310541</v>
      </c>
      <c r="BS520" t="str">
        <f t="shared" si="1343"/>
        <v>NEGATIF</v>
      </c>
      <c r="BT520">
        <f t="shared" si="1279"/>
        <v>-0.31731904788823301</v>
      </c>
      <c r="BU520">
        <f t="shared" si="1280"/>
        <v>18</v>
      </c>
      <c r="BV520">
        <f t="shared" si="1281"/>
        <v>-2171</v>
      </c>
      <c r="BW520">
        <f t="shared" si="1282"/>
        <v>8</v>
      </c>
      <c r="BX520" t="str">
        <f t="shared" si="1283"/>
        <v>NEGATIF</v>
      </c>
      <c r="BY520">
        <f t="shared" si="1344"/>
        <v>62.80311532756609</v>
      </c>
      <c r="BZ520">
        <f t="shared" si="1345"/>
        <v>242.8031153275661</v>
      </c>
      <c r="CA520">
        <f t="shared" si="1346"/>
        <v>63.41858960252361</v>
      </c>
      <c r="CB520" t="str">
        <f t="shared" si="1347"/>
        <v>POSITIF</v>
      </c>
      <c r="CC520">
        <f t="shared" si="1348"/>
        <v>63</v>
      </c>
      <c r="CD520">
        <f t="shared" si="1349"/>
        <v>25</v>
      </c>
      <c r="CE520">
        <f t="shared" si="1350"/>
        <v>6</v>
      </c>
      <c r="CG520">
        <f t="shared" si="1351"/>
        <v>4.3374987342196318</v>
      </c>
      <c r="CH520">
        <f t="shared" si="1352"/>
        <v>0.40902432635578051</v>
      </c>
      <c r="CI520">
        <f t="shared" si="1353"/>
        <v>0.40906047642535237</v>
      </c>
    </row>
    <row r="521" spans="1:87">
      <c r="A521">
        <f t="shared" ref="A521:F521" si="1408">A227</f>
        <v>-7.0027777777777782</v>
      </c>
      <c r="B521">
        <f t="shared" si="1408"/>
        <v>111.315</v>
      </c>
      <c r="C521">
        <f t="shared" si="1408"/>
        <v>7</v>
      </c>
      <c r="D521">
        <f t="shared" si="1408"/>
        <v>2014</v>
      </c>
      <c r="E521">
        <f t="shared" si="1408"/>
        <v>3</v>
      </c>
      <c r="F521">
        <f t="shared" si="1408"/>
        <v>31</v>
      </c>
      <c r="G521">
        <f t="shared" si="1285"/>
        <v>-0.12222152900771403</v>
      </c>
      <c r="H521">
        <f t="shared" ref="H521:J521" si="1409">H227</f>
        <v>5</v>
      </c>
      <c r="I521">
        <f t="shared" si="1409"/>
        <v>30</v>
      </c>
      <c r="J521">
        <f t="shared" si="1409"/>
        <v>5.5</v>
      </c>
      <c r="L521">
        <f t="shared" ref="L521:M521" si="1410">L227</f>
        <v>20</v>
      </c>
      <c r="M521">
        <f t="shared" si="1410"/>
        <v>-13</v>
      </c>
      <c r="N521">
        <f t="shared" si="1288"/>
        <v>2456747.4375</v>
      </c>
      <c r="O521">
        <f t="shared" si="1289"/>
        <v>7.9452092914123363E-4</v>
      </c>
      <c r="P521">
        <f t="shared" si="1290"/>
        <v>2456747.4382945211</v>
      </c>
      <c r="Q521">
        <f t="shared" si="1291"/>
        <v>0.1424349977966069</v>
      </c>
      <c r="R521">
        <f t="shared" si="1292"/>
        <v>240.69440556699442</v>
      </c>
      <c r="S521">
        <f t="shared" si="1293"/>
        <v>64.771005858347053</v>
      </c>
      <c r="T521">
        <f t="shared" si="1294"/>
        <v>4.2009098682746213</v>
      </c>
      <c r="U521">
        <f t="shared" si="1295"/>
        <v>1.1304673120566919</v>
      </c>
      <c r="V521">
        <f t="shared" si="1296"/>
        <v>209.55148849167512</v>
      </c>
      <c r="W521">
        <f t="shared" si="1297"/>
        <v>3.657363426634737</v>
      </c>
      <c r="X521">
        <f t="shared" si="1298"/>
        <v>8.2354531911541926</v>
      </c>
      <c r="Y521">
        <f t="shared" si="1299"/>
        <v>0.14373577357951461</v>
      </c>
      <c r="Z521">
        <f t="shared" si="1300"/>
        <v>85.05060742994192</v>
      </c>
      <c r="AA521">
        <f t="shared" si="1301"/>
        <v>1.484413130473639</v>
      </c>
      <c r="AB521">
        <f t="shared" si="1302"/>
        <v>20810.630535242337</v>
      </c>
      <c r="AC521">
        <f t="shared" si="1303"/>
        <v>-97.365693600490076</v>
      </c>
      <c r="AD521">
        <f t="shared" si="1304"/>
        <v>-2315.3809440374157</v>
      </c>
      <c r="AE521">
        <f t="shared" si="1305"/>
        <v>150.73133009131658</v>
      </c>
      <c r="AF521">
        <f t="shared" si="1306"/>
        <v>-453.06743468517033</v>
      </c>
      <c r="AG521">
        <f t="shared" si="1307"/>
        <v>2795.2496366512682</v>
      </c>
      <c r="AH521">
        <f t="shared" si="1308"/>
        <v>20890.797429661841</v>
      </c>
      <c r="AI521">
        <f t="shared" si="1309"/>
        <v>5.8029992860171777</v>
      </c>
      <c r="AJ521">
        <f t="shared" si="1310"/>
        <v>246.4974048530116</v>
      </c>
      <c r="AK521">
        <f t="shared" si="1311"/>
        <v>4.3021913123065012</v>
      </c>
      <c r="AL521">
        <f t="shared" si="1312"/>
        <v>246</v>
      </c>
      <c r="AM521">
        <f t="shared" si="1313"/>
        <v>29</v>
      </c>
      <c r="AN521">
        <f t="shared" si="1314"/>
        <v>50</v>
      </c>
      <c r="AP521">
        <f t="shared" si="1315"/>
        <v>3.254821702476502</v>
      </c>
      <c r="AQ521">
        <f t="shared" si="1316"/>
        <v>5.6807355273582237E-2</v>
      </c>
      <c r="AR521" t="str">
        <f t="shared" si="1317"/>
        <v>POSITIF</v>
      </c>
      <c r="AS521">
        <f t="shared" si="1318"/>
        <v>3</v>
      </c>
      <c r="AT521">
        <f t="shared" si="1319"/>
        <v>15</v>
      </c>
      <c r="AU521">
        <f t="shared" si="1320"/>
        <v>17</v>
      </c>
      <c r="AV521">
        <f t="shared" si="1321"/>
        <v>0.97560265853770622</v>
      </c>
      <c r="AW521" s="4">
        <f t="shared" si="1322"/>
        <v>4.0650110772404428E-2</v>
      </c>
      <c r="AX521">
        <f t="shared" si="1323"/>
        <v>1.7027478582692941E-2</v>
      </c>
      <c r="AY521">
        <f t="shared" si="1324"/>
        <v>0.26583300286736838</v>
      </c>
      <c r="AZ521" s="4">
        <f t="shared" si="1325"/>
        <v>1.1076375119473682E-2</v>
      </c>
      <c r="BA521">
        <f t="shared" si="1326"/>
        <v>374589.11960353667</v>
      </c>
      <c r="BB521" t="s">
        <v>191</v>
      </c>
      <c r="BC521">
        <f t="shared" si="1327"/>
        <v>1.6702617730092541E-2</v>
      </c>
      <c r="BD521">
        <f t="shared" si="1328"/>
        <v>209.55582606856248</v>
      </c>
      <c r="BE521">
        <f t="shared" si="1329"/>
        <v>23.437438861074703</v>
      </c>
      <c r="BF521">
        <f t="shared" si="1330"/>
        <v>-2.0712746292121482E-3</v>
      </c>
      <c r="BG521">
        <f t="shared" si="1331"/>
        <v>23.435367586445491</v>
      </c>
      <c r="BH521" s="19">
        <f t="shared" si="1332"/>
        <v>0.1424349977966069</v>
      </c>
      <c r="BI521">
        <f t="shared" si="1333"/>
        <v>11.048767537468423</v>
      </c>
      <c r="BJ521">
        <f t="shared" si="1334"/>
        <v>18.469767537468424</v>
      </c>
      <c r="BK521">
        <f t="shared" si="1335"/>
        <v>28.519129941081118</v>
      </c>
      <c r="BL521">
        <f t="shared" si="1336"/>
        <v>0.49775271727596199</v>
      </c>
      <c r="BM521">
        <f t="shared" si="1337"/>
        <v>248.52738312094527</v>
      </c>
      <c r="BN521">
        <f t="shared" si="1338"/>
        <v>16.568492208063017</v>
      </c>
      <c r="BO521">
        <f t="shared" si="1339"/>
        <v>16</v>
      </c>
      <c r="BP521">
        <f t="shared" si="1340"/>
        <v>34</v>
      </c>
      <c r="BQ521">
        <f t="shared" si="1341"/>
        <v>6</v>
      </c>
      <c r="BR521">
        <f t="shared" si="1342"/>
        <v>-18.182163192175686</v>
      </c>
      <c r="BS521" t="str">
        <f t="shared" si="1343"/>
        <v>NEGATIF</v>
      </c>
      <c r="BT521">
        <f t="shared" si="1279"/>
        <v>-0.31733861283838821</v>
      </c>
      <c r="BU521">
        <f t="shared" si="1280"/>
        <v>18</v>
      </c>
      <c r="BV521">
        <f t="shared" si="1281"/>
        <v>-2171</v>
      </c>
      <c r="BW521">
        <f t="shared" si="1282"/>
        <v>4</v>
      </c>
      <c r="BX521" t="str">
        <f t="shared" si="1283"/>
        <v>NEGATIF</v>
      </c>
      <c r="BY521">
        <f t="shared" si="1344"/>
        <v>65.37323093705821</v>
      </c>
      <c r="BZ521">
        <f t="shared" si="1345"/>
        <v>245.37323093705822</v>
      </c>
      <c r="CA521">
        <f t="shared" si="1346"/>
        <v>60.066073034457908</v>
      </c>
      <c r="CB521" t="str">
        <f t="shared" si="1347"/>
        <v>POSITIF</v>
      </c>
      <c r="CC521">
        <f t="shared" si="1348"/>
        <v>60</v>
      </c>
      <c r="CD521">
        <f t="shared" si="1349"/>
        <v>3</v>
      </c>
      <c r="CE521">
        <f t="shared" si="1350"/>
        <v>57</v>
      </c>
      <c r="CG521">
        <f t="shared" si="1351"/>
        <v>4.3376211168258756</v>
      </c>
      <c r="CH521">
        <f t="shared" si="1352"/>
        <v>0.40902432579863063</v>
      </c>
      <c r="CI521">
        <f t="shared" si="1353"/>
        <v>0.40906047636062343</v>
      </c>
    </row>
    <row r="522" spans="1:87">
      <c r="A522">
        <f t="shared" ref="A522:F522" si="1411">A228</f>
        <v>-7.0027777777777782</v>
      </c>
      <c r="B522">
        <f t="shared" si="1411"/>
        <v>111.315</v>
      </c>
      <c r="C522">
        <f t="shared" si="1411"/>
        <v>7</v>
      </c>
      <c r="D522">
        <f t="shared" si="1411"/>
        <v>2014</v>
      </c>
      <c r="E522">
        <f t="shared" si="1411"/>
        <v>3</v>
      </c>
      <c r="F522">
        <f t="shared" si="1411"/>
        <v>31</v>
      </c>
      <c r="G522">
        <f t="shared" si="1285"/>
        <v>-0.12222152900771403</v>
      </c>
      <c r="H522">
        <f t="shared" ref="H522:J522" si="1412">H228</f>
        <v>5</v>
      </c>
      <c r="I522">
        <f t="shared" si="1412"/>
        <v>45</v>
      </c>
      <c r="J522">
        <f t="shared" si="1412"/>
        <v>5.75</v>
      </c>
      <c r="L522">
        <f t="shared" ref="L522:M522" si="1413">L228</f>
        <v>20</v>
      </c>
      <c r="M522">
        <f t="shared" si="1413"/>
        <v>-13</v>
      </c>
      <c r="N522">
        <f t="shared" si="1288"/>
        <v>2456747.447916667</v>
      </c>
      <c r="O522">
        <f t="shared" si="1289"/>
        <v>7.9452092914123363E-4</v>
      </c>
      <c r="P522">
        <f t="shared" si="1290"/>
        <v>2456747.448711188</v>
      </c>
      <c r="Q522">
        <f t="shared" si="1291"/>
        <v>0.14243528298940572</v>
      </c>
      <c r="R522">
        <f t="shared" si="1292"/>
        <v>240.69440556699442</v>
      </c>
      <c r="S522">
        <f t="shared" si="1293"/>
        <v>64.907099533680594</v>
      </c>
      <c r="T522">
        <f t="shared" si="1294"/>
        <v>4.2009098682746213</v>
      </c>
      <c r="U522">
        <f t="shared" si="1295"/>
        <v>1.1328425947824026</v>
      </c>
      <c r="V522">
        <f t="shared" si="1296"/>
        <v>209.55093688830482</v>
      </c>
      <c r="W522">
        <f t="shared" si="1297"/>
        <v>3.6573537993397602</v>
      </c>
      <c r="X522">
        <f t="shared" si="1298"/>
        <v>8.245720351224918</v>
      </c>
      <c r="Y522">
        <f t="shared" si="1299"/>
        <v>0.14391496932757805</v>
      </c>
      <c r="Z522">
        <f t="shared" si="1300"/>
        <v>85.060874099765897</v>
      </c>
      <c r="AA522">
        <f t="shared" si="1301"/>
        <v>1.4845923176652824</v>
      </c>
      <c r="AB522">
        <f t="shared" si="1302"/>
        <v>20833.494236998802</v>
      </c>
      <c r="AC522">
        <f t="shared" si="1303"/>
        <v>-98.165385691951016</v>
      </c>
      <c r="AD522">
        <f t="shared" si="1304"/>
        <v>-2304.5057103603126</v>
      </c>
      <c r="AE522">
        <f t="shared" si="1305"/>
        <v>157.40452913866193</v>
      </c>
      <c r="AF522">
        <f t="shared" si="1306"/>
        <v>-454.05456962484288</v>
      </c>
      <c r="AG522">
        <f t="shared" si="1307"/>
        <v>2785.3148804117172</v>
      </c>
      <c r="AH522">
        <f t="shared" si="1308"/>
        <v>20919.487980872073</v>
      </c>
      <c r="AI522">
        <f t="shared" si="1309"/>
        <v>5.8109688835755753</v>
      </c>
      <c r="AJ522">
        <f t="shared" si="1310"/>
        <v>246.50537445057</v>
      </c>
      <c r="AK522">
        <f t="shared" si="1311"/>
        <v>4.3023304080239546</v>
      </c>
      <c r="AL522">
        <f t="shared" si="1312"/>
        <v>246</v>
      </c>
      <c r="AM522">
        <f t="shared" si="1313"/>
        <v>30</v>
      </c>
      <c r="AN522">
        <f t="shared" si="1314"/>
        <v>19</v>
      </c>
      <c r="AP522">
        <f t="shared" si="1315"/>
        <v>3.2407102111034645</v>
      </c>
      <c r="AQ522">
        <f t="shared" si="1316"/>
        <v>5.6561063286755954E-2</v>
      </c>
      <c r="AR522" t="str">
        <f t="shared" si="1317"/>
        <v>POSITIF</v>
      </c>
      <c r="AS522">
        <f t="shared" si="1318"/>
        <v>3</v>
      </c>
      <c r="AT522">
        <f t="shared" si="1319"/>
        <v>14</v>
      </c>
      <c r="AU522">
        <f t="shared" si="1320"/>
        <v>26</v>
      </c>
      <c r="AV522">
        <f t="shared" si="1321"/>
        <v>0.97549984018641178</v>
      </c>
      <c r="AW522" s="4">
        <f t="shared" si="1322"/>
        <v>4.0645826674433824E-2</v>
      </c>
      <c r="AX522">
        <f t="shared" si="1323"/>
        <v>1.702568406393138E-2</v>
      </c>
      <c r="AY522">
        <f t="shared" si="1324"/>
        <v>0.26580498934595492</v>
      </c>
      <c r="AZ522" s="4">
        <f t="shared" si="1325"/>
        <v>1.1075207889414788E-2</v>
      </c>
      <c r="BA522">
        <f t="shared" si="1326"/>
        <v>374628.59773770021</v>
      </c>
      <c r="BB522" t="s">
        <v>191</v>
      </c>
      <c r="BC522">
        <f t="shared" si="1327"/>
        <v>1.6702617718114446E-2</v>
      </c>
      <c r="BD522">
        <f t="shared" si="1328"/>
        <v>209.55527446682922</v>
      </c>
      <c r="BE522">
        <f t="shared" si="1329"/>
        <v>23.437438857366008</v>
      </c>
      <c r="BF522">
        <f t="shared" si="1330"/>
        <v>-2.0713028621500216E-3</v>
      </c>
      <c r="BG522">
        <f t="shared" si="1331"/>
        <v>23.435367554503859</v>
      </c>
      <c r="BH522" s="19">
        <f t="shared" si="1332"/>
        <v>0.14243528298940572</v>
      </c>
      <c r="BI522">
        <f t="shared" si="1333"/>
        <v>11.299452012125403</v>
      </c>
      <c r="BJ522">
        <f t="shared" si="1334"/>
        <v>18.720452012125403</v>
      </c>
      <c r="BK522">
        <f t="shared" si="1335"/>
        <v>32.272174291542285</v>
      </c>
      <c r="BL522">
        <f t="shared" si="1336"/>
        <v>0.5632556981648813</v>
      </c>
      <c r="BM522">
        <f t="shared" si="1337"/>
        <v>248.53460589033875</v>
      </c>
      <c r="BN522">
        <f t="shared" si="1338"/>
        <v>16.568973726022584</v>
      </c>
      <c r="BO522">
        <f t="shared" si="1339"/>
        <v>16</v>
      </c>
      <c r="BP522">
        <f t="shared" si="1340"/>
        <v>34</v>
      </c>
      <c r="BQ522">
        <f t="shared" si="1341"/>
        <v>8</v>
      </c>
      <c r="BR522">
        <f t="shared" si="1342"/>
        <v>-18.197404829547146</v>
      </c>
      <c r="BS522" t="str">
        <f t="shared" si="1343"/>
        <v>NEGATIF</v>
      </c>
      <c r="BT522">
        <f t="shared" si="1279"/>
        <v>-0.31760462959391522</v>
      </c>
      <c r="BU522">
        <f t="shared" si="1280"/>
        <v>18</v>
      </c>
      <c r="BV522">
        <f t="shared" si="1281"/>
        <v>-2172</v>
      </c>
      <c r="BW522">
        <f t="shared" si="1282"/>
        <v>9</v>
      </c>
      <c r="BX522" t="str">
        <f t="shared" si="1283"/>
        <v>NEGATIF</v>
      </c>
      <c r="BY522">
        <f t="shared" si="1344"/>
        <v>67.314219174683743</v>
      </c>
      <c r="BZ522">
        <f t="shared" si="1345"/>
        <v>247.31421917468373</v>
      </c>
      <c r="CA522">
        <f t="shared" si="1346"/>
        <v>56.648695861145193</v>
      </c>
      <c r="CB522" t="str">
        <f t="shared" si="1347"/>
        <v>POSITIF</v>
      </c>
      <c r="CC522">
        <f t="shared" si="1348"/>
        <v>56</v>
      </c>
      <c r="CD522">
        <f t="shared" si="1349"/>
        <v>38</v>
      </c>
      <c r="CE522">
        <f t="shared" si="1350"/>
        <v>55</v>
      </c>
      <c r="CG522">
        <f t="shared" si="1351"/>
        <v>4.3377471779329042</v>
      </c>
      <c r="CH522">
        <f t="shared" si="1352"/>
        <v>0.40902432524114402</v>
      </c>
      <c r="CI522">
        <f t="shared" si="1353"/>
        <v>0.40906047629589448</v>
      </c>
    </row>
    <row r="523" spans="1:87">
      <c r="A523">
        <f t="shared" ref="A523:F523" si="1414">A229</f>
        <v>-7.0027777777777782</v>
      </c>
      <c r="B523">
        <f t="shared" si="1414"/>
        <v>111.315</v>
      </c>
      <c r="C523">
        <f t="shared" si="1414"/>
        <v>7</v>
      </c>
      <c r="D523">
        <f t="shared" si="1414"/>
        <v>2014</v>
      </c>
      <c r="E523">
        <f t="shared" si="1414"/>
        <v>3</v>
      </c>
      <c r="F523">
        <f t="shared" si="1414"/>
        <v>31</v>
      </c>
      <c r="G523">
        <f t="shared" si="1285"/>
        <v>-0.12222152900771403</v>
      </c>
      <c r="H523">
        <f t="shared" ref="H523:J523" si="1415">H229</f>
        <v>6</v>
      </c>
      <c r="I523">
        <f t="shared" si="1415"/>
        <v>0</v>
      </c>
      <c r="J523">
        <f t="shared" si="1415"/>
        <v>6</v>
      </c>
      <c r="L523">
        <f t="shared" ref="L523:M523" si="1416">L229</f>
        <v>20</v>
      </c>
      <c r="M523">
        <f t="shared" si="1416"/>
        <v>-13</v>
      </c>
      <c r="N523">
        <f t="shared" si="1288"/>
        <v>2456747.4583333335</v>
      </c>
      <c r="O523">
        <f t="shared" si="1289"/>
        <v>7.9452092914123363E-4</v>
      </c>
      <c r="P523">
        <f t="shared" si="1290"/>
        <v>2456747.4591278546</v>
      </c>
      <c r="Q523">
        <f t="shared" si="1291"/>
        <v>0.1424355681821918</v>
      </c>
      <c r="R523">
        <f t="shared" si="1292"/>
        <v>240.69440556699442</v>
      </c>
      <c r="S523">
        <f t="shared" si="1293"/>
        <v>65.043193202945986</v>
      </c>
      <c r="T523">
        <f t="shared" si="1294"/>
        <v>4.2009098682746213</v>
      </c>
      <c r="U523">
        <f t="shared" si="1295"/>
        <v>1.1352178774022037</v>
      </c>
      <c r="V523">
        <f t="shared" si="1296"/>
        <v>209.55038528495919</v>
      </c>
      <c r="W523">
        <f t="shared" si="1297"/>
        <v>3.6573441720452138</v>
      </c>
      <c r="X523">
        <f t="shared" si="1298"/>
        <v>8.255987510837258</v>
      </c>
      <c r="Y523">
        <f t="shared" si="1299"/>
        <v>0.14409416506764119</v>
      </c>
      <c r="Z523">
        <f t="shared" si="1300"/>
        <v>85.071140769132398</v>
      </c>
      <c r="AA523">
        <f t="shared" si="1301"/>
        <v>1.4847715048489416</v>
      </c>
      <c r="AB523">
        <f t="shared" si="1302"/>
        <v>20856.242259018425</v>
      </c>
      <c r="AC523">
        <f t="shared" si="1303"/>
        <v>-98.954729776803518</v>
      </c>
      <c r="AD523">
        <f t="shared" si="1304"/>
        <v>-2292.658797408902</v>
      </c>
      <c r="AE523">
        <f t="shared" si="1305"/>
        <v>164.06113688835325</v>
      </c>
      <c r="AF523">
        <f t="shared" si="1306"/>
        <v>-455.03937311241236</v>
      </c>
      <c r="AG523">
        <f t="shared" si="1307"/>
        <v>2775.3597882568743</v>
      </c>
      <c r="AH523">
        <f t="shared" si="1308"/>
        <v>20949.010283865537</v>
      </c>
      <c r="AI523">
        <f t="shared" si="1309"/>
        <v>5.8191695232959821</v>
      </c>
      <c r="AJ523">
        <f t="shared" si="1310"/>
        <v>246.5135750902904</v>
      </c>
      <c r="AK523">
        <f t="shared" si="1311"/>
        <v>4.3024735361878452</v>
      </c>
      <c r="AL523">
        <f t="shared" si="1312"/>
        <v>246</v>
      </c>
      <c r="AM523">
        <f t="shared" si="1313"/>
        <v>30</v>
      </c>
      <c r="AN523">
        <f t="shared" si="1314"/>
        <v>48</v>
      </c>
      <c r="AP523">
        <f t="shared" si="1315"/>
        <v>3.2426478225435762</v>
      </c>
      <c r="AQ523">
        <f t="shared" si="1316"/>
        <v>5.6594880986010211E-2</v>
      </c>
      <c r="AR523" t="str">
        <f t="shared" si="1317"/>
        <v>POSITIF</v>
      </c>
      <c r="AS523">
        <f t="shared" si="1318"/>
        <v>3</v>
      </c>
      <c r="AT523">
        <f t="shared" si="1319"/>
        <v>14</v>
      </c>
      <c r="AU523">
        <f t="shared" si="1320"/>
        <v>33</v>
      </c>
      <c r="AV523">
        <f t="shared" si="1321"/>
        <v>0.97539688721195039</v>
      </c>
      <c r="AW523" s="4">
        <f t="shared" si="1322"/>
        <v>4.0641536967164597E-2</v>
      </c>
      <c r="AX523">
        <f t="shared" si="1323"/>
        <v>1.7023887195552308E-2</v>
      </c>
      <c r="AY523">
        <f t="shared" si="1324"/>
        <v>0.26577693914479938</v>
      </c>
      <c r="AZ523" s="4">
        <f t="shared" si="1325"/>
        <v>1.1074039131033308E-2</v>
      </c>
      <c r="BA523">
        <f t="shared" si="1326"/>
        <v>374668.13590145437</v>
      </c>
      <c r="BB523" t="s">
        <v>191</v>
      </c>
      <c r="BC523">
        <f t="shared" si="1327"/>
        <v>1.6702617706136347E-2</v>
      </c>
      <c r="BD523">
        <f t="shared" si="1328"/>
        <v>209.55472286512057</v>
      </c>
      <c r="BE523">
        <f t="shared" si="1329"/>
        <v>23.437438853657312</v>
      </c>
      <c r="BF523">
        <f t="shared" si="1330"/>
        <v>-2.0713311143810004E-3</v>
      </c>
      <c r="BG523">
        <f t="shared" si="1331"/>
        <v>23.435367522542933</v>
      </c>
      <c r="BH523" s="19">
        <f t="shared" si="1332"/>
        <v>0.1424355681821918</v>
      </c>
      <c r="BI523">
        <f t="shared" si="1333"/>
        <v>11.550136475575467</v>
      </c>
      <c r="BJ523">
        <f t="shared" si="1334"/>
        <v>18.971136475575467</v>
      </c>
      <c r="BK523">
        <f t="shared" si="1335"/>
        <v>36.025009024819994</v>
      </c>
      <c r="BL523">
        <f t="shared" si="1336"/>
        <v>0.62875502054378052</v>
      </c>
      <c r="BM523">
        <f t="shared" si="1337"/>
        <v>248.54203810881202</v>
      </c>
      <c r="BN523">
        <f t="shared" si="1338"/>
        <v>16.569469207254134</v>
      </c>
      <c r="BO523">
        <f t="shared" si="1339"/>
        <v>16</v>
      </c>
      <c r="BP523">
        <f t="shared" si="1340"/>
        <v>34</v>
      </c>
      <c r="BQ523">
        <f t="shared" si="1341"/>
        <v>10</v>
      </c>
      <c r="BR523">
        <f t="shared" si="1342"/>
        <v>-18.196860638607529</v>
      </c>
      <c r="BS523" t="str">
        <f t="shared" si="1343"/>
        <v>NEGATIF</v>
      </c>
      <c r="BT523">
        <f t="shared" si="1279"/>
        <v>-0.31759513167025938</v>
      </c>
      <c r="BU523">
        <f t="shared" si="1280"/>
        <v>18</v>
      </c>
      <c r="BV523">
        <f t="shared" si="1281"/>
        <v>-2172</v>
      </c>
      <c r="BW523">
        <f t="shared" si="1282"/>
        <v>11</v>
      </c>
      <c r="BX523" t="str">
        <f t="shared" si="1283"/>
        <v>NEGATIF</v>
      </c>
      <c r="BY523">
        <f t="shared" si="1344"/>
        <v>68.838578577328079</v>
      </c>
      <c r="BZ523">
        <f t="shared" si="1345"/>
        <v>248.83857857732806</v>
      </c>
      <c r="CA523">
        <f t="shared" si="1346"/>
        <v>53.192683887038456</v>
      </c>
      <c r="CB523" t="str">
        <f t="shared" si="1347"/>
        <v>POSITIF</v>
      </c>
      <c r="CC523">
        <f t="shared" si="1348"/>
        <v>53</v>
      </c>
      <c r="CD523">
        <f t="shared" si="1349"/>
        <v>11</v>
      </c>
      <c r="CE523">
        <f t="shared" si="1350"/>
        <v>33</v>
      </c>
      <c r="CG523">
        <f t="shared" si="1351"/>
        <v>4.3378768946159907</v>
      </c>
      <c r="CH523">
        <f t="shared" si="1352"/>
        <v>0.40902432468332062</v>
      </c>
      <c r="CI523">
        <f t="shared" si="1353"/>
        <v>0.40906047623116554</v>
      </c>
    </row>
    <row r="524" spans="1:87">
      <c r="A524">
        <f t="shared" ref="A524:F524" si="1417">A230</f>
        <v>-7.0027777777777782</v>
      </c>
      <c r="B524">
        <f t="shared" si="1417"/>
        <v>111.315</v>
      </c>
      <c r="C524">
        <f t="shared" si="1417"/>
        <v>7</v>
      </c>
      <c r="D524">
        <f t="shared" si="1417"/>
        <v>2014</v>
      </c>
      <c r="E524">
        <f t="shared" si="1417"/>
        <v>3</v>
      </c>
      <c r="F524">
        <f t="shared" si="1417"/>
        <v>31</v>
      </c>
      <c r="G524">
        <f t="shared" si="1285"/>
        <v>-0.12222152900771403</v>
      </c>
      <c r="H524">
        <f t="shared" ref="H524:J524" si="1418">H230</f>
        <v>6</v>
      </c>
      <c r="I524">
        <f t="shared" si="1418"/>
        <v>15</v>
      </c>
      <c r="J524">
        <f t="shared" si="1418"/>
        <v>6.25</v>
      </c>
      <c r="L524">
        <f t="shared" ref="L524:M524" si="1419">L230</f>
        <v>20</v>
      </c>
      <c r="M524">
        <f t="shared" si="1419"/>
        <v>-13</v>
      </c>
      <c r="N524">
        <f t="shared" si="1288"/>
        <v>2456747.46875</v>
      </c>
      <c r="O524">
        <f t="shared" si="1289"/>
        <v>7.9452092914123363E-4</v>
      </c>
      <c r="P524">
        <f t="shared" si="1290"/>
        <v>2456747.4695445211</v>
      </c>
      <c r="Q524">
        <f t="shared" si="1291"/>
        <v>0.14243585337497788</v>
      </c>
      <c r="R524">
        <f t="shared" si="1292"/>
        <v>240.69440556699442</v>
      </c>
      <c r="S524">
        <f t="shared" si="1293"/>
        <v>65.179286872211378</v>
      </c>
      <c r="T524">
        <f t="shared" si="1294"/>
        <v>4.2009098682746213</v>
      </c>
      <c r="U524">
        <f t="shared" si="1295"/>
        <v>1.1375931600220051</v>
      </c>
      <c r="V524">
        <f t="shared" si="1296"/>
        <v>209.54983368161351</v>
      </c>
      <c r="W524">
        <f t="shared" si="1297"/>
        <v>3.6573345447506664</v>
      </c>
      <c r="X524">
        <f t="shared" si="1298"/>
        <v>8.2662546704495981</v>
      </c>
      <c r="Y524">
        <f t="shared" si="1299"/>
        <v>0.14427336080770431</v>
      </c>
      <c r="Z524">
        <f t="shared" si="1300"/>
        <v>85.08140743849799</v>
      </c>
      <c r="AA524">
        <f t="shared" si="1301"/>
        <v>1.4849506920325848</v>
      </c>
      <c r="AB524">
        <f t="shared" si="1302"/>
        <v>20878.874473979693</v>
      </c>
      <c r="AC524">
        <f t="shared" si="1303"/>
        <v>-99.733642683346602</v>
      </c>
      <c r="AD524">
        <f t="shared" si="1304"/>
        <v>-2279.8451998926589</v>
      </c>
      <c r="AE524">
        <f t="shared" si="1305"/>
        <v>170.70045200726776</v>
      </c>
      <c r="AF524">
        <f t="shared" si="1306"/>
        <v>-456.02181958350639</v>
      </c>
      <c r="AG524">
        <f t="shared" si="1307"/>
        <v>2765.3844337085393</v>
      </c>
      <c r="AH524">
        <f t="shared" si="1308"/>
        <v>20979.358697535987</v>
      </c>
      <c r="AI524">
        <f t="shared" si="1309"/>
        <v>5.8275996382044406</v>
      </c>
      <c r="AJ524">
        <f t="shared" si="1310"/>
        <v>246.52200520519887</v>
      </c>
      <c r="AK524">
        <f t="shared" si="1311"/>
        <v>4.3026206694493192</v>
      </c>
      <c r="AL524">
        <f t="shared" si="1312"/>
        <v>246</v>
      </c>
      <c r="AM524">
        <f t="shared" si="1313"/>
        <v>31</v>
      </c>
      <c r="AN524">
        <f t="shared" si="1314"/>
        <v>19</v>
      </c>
      <c r="AP524">
        <f t="shared" si="1315"/>
        <v>3.2427171026109445</v>
      </c>
      <c r="AQ524">
        <f t="shared" si="1316"/>
        <v>5.6596090151291793E-2</v>
      </c>
      <c r="AR524" t="str">
        <f t="shared" si="1317"/>
        <v>POSITIF</v>
      </c>
      <c r="AS524">
        <f t="shared" si="1318"/>
        <v>3</v>
      </c>
      <c r="AT524">
        <f t="shared" si="1319"/>
        <v>14</v>
      </c>
      <c r="AU524">
        <f t="shared" si="1320"/>
        <v>33</v>
      </c>
      <c r="AV524">
        <f t="shared" si="1321"/>
        <v>0.97529380034587787</v>
      </c>
      <c r="AW524" s="4">
        <f t="shared" si="1322"/>
        <v>4.0637241681078247E-2</v>
      </c>
      <c r="AX524">
        <f t="shared" si="1323"/>
        <v>1.702208799032378E-2</v>
      </c>
      <c r="AY524">
        <f t="shared" si="1324"/>
        <v>0.26574885246321583</v>
      </c>
      <c r="AZ524" s="4">
        <f t="shared" si="1325"/>
        <v>1.1072868852633993E-2</v>
      </c>
      <c r="BA524">
        <f t="shared" si="1326"/>
        <v>374707.73384914751</v>
      </c>
      <c r="BB524" t="s">
        <v>191</v>
      </c>
      <c r="BC524">
        <f t="shared" si="1327"/>
        <v>1.6702617694158251E-2</v>
      </c>
      <c r="BD524">
        <f t="shared" si="1328"/>
        <v>209.55417126341192</v>
      </c>
      <c r="BE524">
        <f t="shared" si="1329"/>
        <v>23.437438849948617</v>
      </c>
      <c r="BF524">
        <f t="shared" si="1330"/>
        <v>-2.0713593859042756E-3</v>
      </c>
      <c r="BG524">
        <f t="shared" si="1331"/>
        <v>23.435367490562712</v>
      </c>
      <c r="BH524" s="19">
        <f t="shared" si="1332"/>
        <v>0.14243585337497788</v>
      </c>
      <c r="BI524">
        <f t="shared" si="1333"/>
        <v>11.800820939025531</v>
      </c>
      <c r="BJ524">
        <f t="shared" si="1334"/>
        <v>19.22182093902553</v>
      </c>
      <c r="BK524">
        <f t="shared" si="1335"/>
        <v>39.777635724240632</v>
      </c>
      <c r="BL524">
        <f t="shared" si="1336"/>
        <v>0.69425071204691824</v>
      </c>
      <c r="BM524">
        <f t="shared" si="1337"/>
        <v>248.5496783611423</v>
      </c>
      <c r="BN524">
        <f t="shared" si="1338"/>
        <v>16.569978557409488</v>
      </c>
      <c r="BO524">
        <f t="shared" si="1339"/>
        <v>16</v>
      </c>
      <c r="BP524">
        <f t="shared" si="1340"/>
        <v>34</v>
      </c>
      <c r="BQ524">
        <f t="shared" si="1341"/>
        <v>11</v>
      </c>
      <c r="BR524">
        <f t="shared" si="1342"/>
        <v>-18.198196346028492</v>
      </c>
      <c r="BS524" t="str">
        <f t="shared" si="1343"/>
        <v>NEGATIF</v>
      </c>
      <c r="BT524">
        <f t="shared" si="1279"/>
        <v>-0.31761844416259849</v>
      </c>
      <c r="BU524">
        <f t="shared" si="1280"/>
        <v>18</v>
      </c>
      <c r="BV524">
        <f t="shared" si="1281"/>
        <v>-2172</v>
      </c>
      <c r="BW524">
        <f t="shared" si="1282"/>
        <v>6</v>
      </c>
      <c r="BX524" t="str">
        <f t="shared" si="1283"/>
        <v>NEGATIF</v>
      </c>
      <c r="BY524">
        <f t="shared" si="1344"/>
        <v>70.021617368245359</v>
      </c>
      <c r="BZ524">
        <f t="shared" si="1345"/>
        <v>250.02161736824536</v>
      </c>
      <c r="CA524">
        <f t="shared" si="1346"/>
        <v>49.704741315173749</v>
      </c>
      <c r="CB524" t="str">
        <f t="shared" si="1347"/>
        <v>POSITIF</v>
      </c>
      <c r="CC524">
        <f t="shared" si="1348"/>
        <v>49</v>
      </c>
      <c r="CD524">
        <f t="shared" si="1349"/>
        <v>42</v>
      </c>
      <c r="CE524">
        <f t="shared" si="1350"/>
        <v>17</v>
      </c>
      <c r="CG524">
        <f t="shared" si="1351"/>
        <v>4.3380102421748372</v>
      </c>
      <c r="CH524">
        <f t="shared" si="1352"/>
        <v>0.40902432412516043</v>
      </c>
      <c r="CI524">
        <f t="shared" si="1353"/>
        <v>0.40906047616643659</v>
      </c>
    </row>
    <row r="525" spans="1:87">
      <c r="A525">
        <f t="shared" ref="A525:F525" si="1420">A231</f>
        <v>-7.0027777777777782</v>
      </c>
      <c r="B525">
        <f t="shared" si="1420"/>
        <v>111.315</v>
      </c>
      <c r="C525">
        <f t="shared" si="1420"/>
        <v>7</v>
      </c>
      <c r="D525">
        <f t="shared" si="1420"/>
        <v>2014</v>
      </c>
      <c r="E525">
        <f t="shared" si="1420"/>
        <v>3</v>
      </c>
      <c r="F525">
        <f t="shared" si="1420"/>
        <v>31</v>
      </c>
      <c r="G525">
        <f t="shared" si="1285"/>
        <v>-0.12222152900771403</v>
      </c>
      <c r="H525">
        <f t="shared" ref="H525:J525" si="1421">H231</f>
        <v>6</v>
      </c>
      <c r="I525">
        <f t="shared" si="1421"/>
        <v>30</v>
      </c>
      <c r="J525">
        <f t="shared" si="1421"/>
        <v>6.5</v>
      </c>
      <c r="L525">
        <f t="shared" ref="L525:M525" si="1422">L231</f>
        <v>20</v>
      </c>
      <c r="M525">
        <f t="shared" si="1422"/>
        <v>-13</v>
      </c>
      <c r="N525">
        <f t="shared" si="1288"/>
        <v>2456747.479166667</v>
      </c>
      <c r="O525">
        <f t="shared" si="1289"/>
        <v>7.9452092914123363E-4</v>
      </c>
      <c r="P525">
        <f t="shared" si="1290"/>
        <v>2456747.479961188</v>
      </c>
      <c r="Q525">
        <f t="shared" si="1291"/>
        <v>0.1424361385677767</v>
      </c>
      <c r="R525">
        <f t="shared" si="1292"/>
        <v>240.69440556699442</v>
      </c>
      <c r="S525">
        <f t="shared" si="1293"/>
        <v>65.315380547544919</v>
      </c>
      <c r="T525">
        <f t="shared" si="1294"/>
        <v>4.2009098682746213</v>
      </c>
      <c r="U525">
        <f t="shared" si="1295"/>
        <v>1.1399684427477155</v>
      </c>
      <c r="V525">
        <f t="shared" si="1296"/>
        <v>209.54928207824321</v>
      </c>
      <c r="W525">
        <f t="shared" si="1297"/>
        <v>3.6573249174556897</v>
      </c>
      <c r="X525">
        <f t="shared" si="1298"/>
        <v>8.2765218305203234</v>
      </c>
      <c r="Y525">
        <f t="shared" si="1299"/>
        <v>0.14445255655576775</v>
      </c>
      <c r="Z525">
        <f t="shared" si="1300"/>
        <v>85.091674108321968</v>
      </c>
      <c r="AA525">
        <f t="shared" si="1301"/>
        <v>1.4851298792242285</v>
      </c>
      <c r="AB525">
        <f t="shared" si="1302"/>
        <v>20901.39075519381</v>
      </c>
      <c r="AC525">
        <f t="shared" si="1303"/>
        <v>-100.50204233760508</v>
      </c>
      <c r="AD525">
        <f t="shared" si="1304"/>
        <v>-2266.0703199446821</v>
      </c>
      <c r="AE525">
        <f t="shared" si="1305"/>
        <v>177.32177498366948</v>
      </c>
      <c r="AF525">
        <f t="shared" si="1306"/>
        <v>-457.00188353484805</v>
      </c>
      <c r="AG525">
        <f t="shared" si="1307"/>
        <v>2755.3888904354735</v>
      </c>
      <c r="AH525">
        <f t="shared" si="1308"/>
        <v>21010.527174795818</v>
      </c>
      <c r="AI525">
        <f t="shared" si="1309"/>
        <v>5.8362575485543937</v>
      </c>
      <c r="AJ525">
        <f t="shared" si="1310"/>
        <v>246.5306631155488</v>
      </c>
      <c r="AK525">
        <f t="shared" si="1311"/>
        <v>4.3027717784912687</v>
      </c>
      <c r="AL525">
        <f t="shared" si="1312"/>
        <v>246</v>
      </c>
      <c r="AM525">
        <f t="shared" si="1313"/>
        <v>31</v>
      </c>
      <c r="AN525">
        <f t="shared" si="1314"/>
        <v>50</v>
      </c>
      <c r="AP525">
        <f t="shared" si="1315"/>
        <v>3.2594323003882617</v>
      </c>
      <c r="AQ525">
        <f t="shared" si="1316"/>
        <v>5.6887825387628016E-2</v>
      </c>
      <c r="AR525" t="str">
        <f t="shared" si="1317"/>
        <v>POSITIF</v>
      </c>
      <c r="AS525">
        <f t="shared" si="1318"/>
        <v>3</v>
      </c>
      <c r="AT525">
        <f t="shared" si="1319"/>
        <v>15</v>
      </c>
      <c r="AU525">
        <f t="shared" si="1320"/>
        <v>33</v>
      </c>
      <c r="AV525">
        <f t="shared" si="1321"/>
        <v>0.97519058031990435</v>
      </c>
      <c r="AW525" s="4">
        <f t="shared" si="1322"/>
        <v>4.0632940846662684E-2</v>
      </c>
      <c r="AX525">
        <f t="shared" si="1323"/>
        <v>1.7020286461016547E-2</v>
      </c>
      <c r="AY525">
        <f t="shared" si="1324"/>
        <v>0.26572072950056042</v>
      </c>
      <c r="AZ525" s="4">
        <f t="shared" si="1325"/>
        <v>1.1071697062523351E-2</v>
      </c>
      <c r="BA525">
        <f t="shared" si="1326"/>
        <v>374747.39133489516</v>
      </c>
      <c r="BB525" t="s">
        <v>191</v>
      </c>
      <c r="BC525">
        <f t="shared" si="1327"/>
        <v>1.6702617682180156E-2</v>
      </c>
      <c r="BD525">
        <f t="shared" si="1328"/>
        <v>209.5536196616786</v>
      </c>
      <c r="BE525">
        <f t="shared" si="1329"/>
        <v>23.437438846239921</v>
      </c>
      <c r="BF525">
        <f t="shared" si="1330"/>
        <v>-2.071387676719035E-3</v>
      </c>
      <c r="BG525">
        <f t="shared" si="1331"/>
        <v>23.435367458563203</v>
      </c>
      <c r="BH525" s="19">
        <f t="shared" si="1332"/>
        <v>0.1424361385677767</v>
      </c>
      <c r="BI525">
        <f t="shared" si="1333"/>
        <v>12.051505413666989</v>
      </c>
      <c r="BJ525">
        <f t="shared" si="1334"/>
        <v>19.47250541366699</v>
      </c>
      <c r="BK525">
        <f t="shared" si="1335"/>
        <v>43.530056075015636</v>
      </c>
      <c r="BL525">
        <f t="shared" si="1336"/>
        <v>0.75974280208678258</v>
      </c>
      <c r="BM525">
        <f t="shared" si="1337"/>
        <v>248.55752512998922</v>
      </c>
      <c r="BN525">
        <f t="shared" si="1338"/>
        <v>16.570501675332615</v>
      </c>
      <c r="BO525">
        <f t="shared" si="1339"/>
        <v>16</v>
      </c>
      <c r="BP525">
        <f t="shared" si="1340"/>
        <v>34</v>
      </c>
      <c r="BQ525">
        <f t="shared" si="1341"/>
        <v>13</v>
      </c>
      <c r="BR525">
        <f t="shared" si="1342"/>
        <v>-18.183156579615268</v>
      </c>
      <c r="BS525" t="str">
        <f t="shared" si="1343"/>
        <v>NEGATIF</v>
      </c>
      <c r="BT525">
        <f t="shared" si="1279"/>
        <v>-0.31735595071995687</v>
      </c>
      <c r="BU525">
        <f t="shared" si="1280"/>
        <v>18</v>
      </c>
      <c r="BV525">
        <f t="shared" si="1281"/>
        <v>-2171</v>
      </c>
      <c r="BW525">
        <f t="shared" si="1282"/>
        <v>0</v>
      </c>
      <c r="BX525" t="str">
        <f t="shared" si="1283"/>
        <v>NEGATIF</v>
      </c>
      <c r="BY525">
        <f t="shared" si="1344"/>
        <v>70.965417210360499</v>
      </c>
      <c r="BZ525">
        <f t="shared" si="1345"/>
        <v>250.9654172103605</v>
      </c>
      <c r="CA525">
        <f t="shared" si="1346"/>
        <v>46.196295757801501</v>
      </c>
      <c r="CB525" t="str">
        <f t="shared" si="1347"/>
        <v>POSITIF</v>
      </c>
      <c r="CC525">
        <f t="shared" si="1348"/>
        <v>46</v>
      </c>
      <c r="CD525">
        <f t="shared" si="1349"/>
        <v>11</v>
      </c>
      <c r="CE525">
        <f t="shared" si="1350"/>
        <v>46</v>
      </c>
      <c r="CG525">
        <f t="shared" si="1351"/>
        <v>4.3381471941268588</v>
      </c>
      <c r="CH525">
        <f t="shared" si="1352"/>
        <v>0.40902432356666368</v>
      </c>
      <c r="CI525">
        <f t="shared" si="1353"/>
        <v>0.40906047610170765</v>
      </c>
    </row>
    <row r="526" spans="1:87">
      <c r="A526">
        <f t="shared" ref="A526:F526" si="1423">A232</f>
        <v>-7.0027777777777782</v>
      </c>
      <c r="B526">
        <f t="shared" si="1423"/>
        <v>111.315</v>
      </c>
      <c r="C526">
        <f t="shared" si="1423"/>
        <v>7</v>
      </c>
      <c r="D526">
        <f t="shared" si="1423"/>
        <v>2014</v>
      </c>
      <c r="E526">
        <f t="shared" si="1423"/>
        <v>3</v>
      </c>
      <c r="F526">
        <f t="shared" si="1423"/>
        <v>31</v>
      </c>
      <c r="G526">
        <f t="shared" si="1285"/>
        <v>-0.12222152900771403</v>
      </c>
      <c r="H526">
        <f t="shared" ref="H526:J526" si="1424">H232</f>
        <v>6</v>
      </c>
      <c r="I526">
        <f t="shared" si="1424"/>
        <v>45</v>
      </c>
      <c r="J526">
        <f t="shared" si="1424"/>
        <v>6.75</v>
      </c>
      <c r="L526">
        <f t="shared" ref="L526:M526" si="1425">L232</f>
        <v>20</v>
      </c>
      <c r="M526">
        <f t="shared" si="1425"/>
        <v>-13</v>
      </c>
      <c r="N526">
        <f t="shared" si="1288"/>
        <v>2456747.4895833335</v>
      </c>
      <c r="O526">
        <f t="shared" si="1289"/>
        <v>7.9452092914123363E-4</v>
      </c>
      <c r="P526">
        <f t="shared" si="1290"/>
        <v>2456747.4903778546</v>
      </c>
      <c r="Q526">
        <f t="shared" si="1291"/>
        <v>0.14243642376056279</v>
      </c>
      <c r="R526">
        <f t="shared" si="1292"/>
        <v>240.69440556699442</v>
      </c>
      <c r="S526">
        <f t="shared" si="1293"/>
        <v>65.451474216810311</v>
      </c>
      <c r="T526">
        <f t="shared" si="1294"/>
        <v>4.2009098682746213</v>
      </c>
      <c r="U526">
        <f t="shared" si="1295"/>
        <v>1.1423437253675168</v>
      </c>
      <c r="V526">
        <f t="shared" si="1296"/>
        <v>209.54873047489758</v>
      </c>
      <c r="W526">
        <f t="shared" si="1297"/>
        <v>3.6573152901611437</v>
      </c>
      <c r="X526">
        <f t="shared" si="1298"/>
        <v>8.2867889901326635</v>
      </c>
      <c r="Y526">
        <f t="shared" si="1299"/>
        <v>0.14463175229583086</v>
      </c>
      <c r="Z526">
        <f t="shared" si="1300"/>
        <v>85.10194077768756</v>
      </c>
      <c r="AA526">
        <f t="shared" si="1301"/>
        <v>1.4853090664078716</v>
      </c>
      <c r="AB526">
        <f t="shared" si="1302"/>
        <v>20923.790973616797</v>
      </c>
      <c r="AC526">
        <f t="shared" si="1303"/>
        <v>-101.25984767116306</v>
      </c>
      <c r="AD526">
        <f t="shared" si="1304"/>
        <v>-2251.3399668828124</v>
      </c>
      <c r="AE526">
        <f t="shared" si="1305"/>
        <v>183.92440731520071</v>
      </c>
      <c r="AF526">
        <f t="shared" si="1306"/>
        <v>-457.97953939428896</v>
      </c>
      <c r="AG526">
        <f t="shared" si="1307"/>
        <v>2745.3732335941686</v>
      </c>
      <c r="AH526">
        <f t="shared" si="1308"/>
        <v>21042.509260577899</v>
      </c>
      <c r="AI526">
        <f t="shared" si="1309"/>
        <v>5.8451414612716386</v>
      </c>
      <c r="AJ526">
        <f t="shared" si="1310"/>
        <v>246.53954702826607</v>
      </c>
      <c r="AK526">
        <f t="shared" si="1311"/>
        <v>4.3029268320186445</v>
      </c>
      <c r="AL526">
        <f t="shared" si="1312"/>
        <v>246</v>
      </c>
      <c r="AM526">
        <f t="shared" si="1313"/>
        <v>32</v>
      </c>
      <c r="AN526">
        <f t="shared" si="1314"/>
        <v>22</v>
      </c>
      <c r="AP526">
        <f t="shared" si="1315"/>
        <v>3.2588037135214365</v>
      </c>
      <c r="AQ526">
        <f t="shared" si="1316"/>
        <v>5.6876854477167123E-2</v>
      </c>
      <c r="AR526" t="str">
        <f t="shared" si="1317"/>
        <v>POSITIF</v>
      </c>
      <c r="AS526">
        <f t="shared" si="1318"/>
        <v>3</v>
      </c>
      <c r="AT526">
        <f t="shared" si="1319"/>
        <v>15</v>
      </c>
      <c r="AU526">
        <f t="shared" si="1320"/>
        <v>31</v>
      </c>
      <c r="AV526">
        <f t="shared" si="1321"/>
        <v>0.97508722787971924</v>
      </c>
      <c r="AW526" s="4">
        <f t="shared" si="1322"/>
        <v>4.0628634494988304E-2</v>
      </c>
      <c r="AX526">
        <f t="shared" si="1323"/>
        <v>1.7018482620645349E-2</v>
      </c>
      <c r="AY526">
        <f t="shared" si="1324"/>
        <v>0.26569257045999789</v>
      </c>
      <c r="AZ526" s="4">
        <f t="shared" si="1325"/>
        <v>1.1070523769166578E-2</v>
      </c>
      <c r="BA526">
        <f t="shared" si="1326"/>
        <v>374787.10810726602</v>
      </c>
      <c r="BB526" t="s">
        <v>191</v>
      </c>
      <c r="BC526">
        <f t="shared" si="1327"/>
        <v>1.6702617670202057E-2</v>
      </c>
      <c r="BD526">
        <f t="shared" si="1328"/>
        <v>209.55306805996995</v>
      </c>
      <c r="BE526">
        <f t="shared" si="1329"/>
        <v>23.437438842531225</v>
      </c>
      <c r="BF526">
        <f t="shared" si="1330"/>
        <v>-2.0714159868206756E-3</v>
      </c>
      <c r="BG526">
        <f t="shared" si="1331"/>
        <v>23.435367426544406</v>
      </c>
      <c r="BH526" s="19">
        <f t="shared" si="1332"/>
        <v>0.14243642376056279</v>
      </c>
      <c r="BI526">
        <f t="shared" si="1333"/>
        <v>12.302189877117053</v>
      </c>
      <c r="BJ526">
        <f t="shared" si="1334"/>
        <v>19.723189877117054</v>
      </c>
      <c r="BK526">
        <f t="shared" si="1335"/>
        <v>47.282271361371855</v>
      </c>
      <c r="BL526">
        <f t="shared" si="1336"/>
        <v>0.82523131307736053</v>
      </c>
      <c r="BM526">
        <f t="shared" si="1337"/>
        <v>248.56557679538398</v>
      </c>
      <c r="BN526">
        <f t="shared" si="1338"/>
        <v>16.571038453025597</v>
      </c>
      <c r="BO526">
        <f t="shared" si="1339"/>
        <v>16</v>
      </c>
      <c r="BP526">
        <f t="shared" si="1340"/>
        <v>34</v>
      </c>
      <c r="BQ526">
        <f t="shared" si="1341"/>
        <v>15</v>
      </c>
      <c r="BR526">
        <f t="shared" si="1342"/>
        <v>-18.185254803062548</v>
      </c>
      <c r="BS526" t="str">
        <f t="shared" si="1343"/>
        <v>NEGATIF</v>
      </c>
      <c r="BT526">
        <f t="shared" si="1279"/>
        <v>-0.31739257162755447</v>
      </c>
      <c r="BU526">
        <f t="shared" si="1280"/>
        <v>18</v>
      </c>
      <c r="BV526">
        <f t="shared" si="1281"/>
        <v>-2172</v>
      </c>
      <c r="BW526">
        <f t="shared" si="1282"/>
        <v>53</v>
      </c>
      <c r="BX526" t="str">
        <f t="shared" si="1283"/>
        <v>NEGATIF</v>
      </c>
      <c r="BY526">
        <f t="shared" si="1344"/>
        <v>71.674695322326869</v>
      </c>
      <c r="BZ526">
        <f t="shared" si="1345"/>
        <v>251.67469532232687</v>
      </c>
      <c r="CA526">
        <f t="shared" si="1346"/>
        <v>42.667653858295786</v>
      </c>
      <c r="CB526" t="str">
        <f t="shared" si="1347"/>
        <v>POSITIF</v>
      </c>
      <c r="CC526">
        <f t="shared" si="1348"/>
        <v>42</v>
      </c>
      <c r="CD526">
        <f t="shared" si="1349"/>
        <v>40</v>
      </c>
      <c r="CE526">
        <f t="shared" si="1350"/>
        <v>3</v>
      </c>
      <c r="CG526">
        <f t="shared" si="1351"/>
        <v>4.3382877221982659</v>
      </c>
      <c r="CH526">
        <f t="shared" si="1352"/>
        <v>0.40902432300783026</v>
      </c>
      <c r="CI526">
        <f t="shared" si="1353"/>
        <v>0.4090604760369787</v>
      </c>
    </row>
    <row r="527" spans="1:87">
      <c r="A527">
        <f t="shared" ref="A527:F527" si="1426">A233</f>
        <v>-7.0027777777777782</v>
      </c>
      <c r="B527">
        <f t="shared" si="1426"/>
        <v>111.315</v>
      </c>
      <c r="C527">
        <f t="shared" si="1426"/>
        <v>7</v>
      </c>
      <c r="D527">
        <f t="shared" si="1426"/>
        <v>2014</v>
      </c>
      <c r="E527">
        <f t="shared" si="1426"/>
        <v>3</v>
      </c>
      <c r="F527">
        <f t="shared" si="1426"/>
        <v>31</v>
      </c>
      <c r="G527">
        <f t="shared" si="1285"/>
        <v>-0.12222152900771403</v>
      </c>
      <c r="H527">
        <f t="shared" ref="H527:J527" si="1427">H233</f>
        <v>7</v>
      </c>
      <c r="I527">
        <f t="shared" si="1427"/>
        <v>0</v>
      </c>
      <c r="J527">
        <f t="shared" si="1427"/>
        <v>7</v>
      </c>
      <c r="L527">
        <f t="shared" ref="L527:M527" si="1428">L233</f>
        <v>20</v>
      </c>
      <c r="M527">
        <f t="shared" si="1428"/>
        <v>-13</v>
      </c>
      <c r="N527">
        <f t="shared" si="1288"/>
        <v>2456747.5</v>
      </c>
      <c r="O527">
        <f t="shared" si="1289"/>
        <v>7.9452092914123363E-4</v>
      </c>
      <c r="P527">
        <f t="shared" si="1290"/>
        <v>2456747.5007945211</v>
      </c>
      <c r="Q527">
        <f t="shared" si="1291"/>
        <v>0.14243670895334887</v>
      </c>
      <c r="R527">
        <f t="shared" si="1292"/>
        <v>240.69440556699442</v>
      </c>
      <c r="S527">
        <f t="shared" si="1293"/>
        <v>65.587567886075703</v>
      </c>
      <c r="T527">
        <f t="shared" si="1294"/>
        <v>4.2009098682746213</v>
      </c>
      <c r="U527">
        <f t="shared" si="1295"/>
        <v>1.1447190079873182</v>
      </c>
      <c r="V527">
        <f t="shared" si="1296"/>
        <v>209.5481788715519</v>
      </c>
      <c r="W527">
        <f t="shared" si="1297"/>
        <v>3.6573056628665963</v>
      </c>
      <c r="X527">
        <f t="shared" si="1298"/>
        <v>8.2970561497450035</v>
      </c>
      <c r="Y527">
        <f t="shared" si="1299"/>
        <v>0.14481094803589398</v>
      </c>
      <c r="Z527">
        <f t="shared" si="1300"/>
        <v>85.112207447054061</v>
      </c>
      <c r="AA527">
        <f t="shared" si="1301"/>
        <v>1.4854882535915306</v>
      </c>
      <c r="AB527">
        <f t="shared" si="1302"/>
        <v>20946.075003873957</v>
      </c>
      <c r="AC527">
        <f t="shared" si="1303"/>
        <v>-102.00697883554263</v>
      </c>
      <c r="AD527">
        <f t="shared" si="1304"/>
        <v>-2235.6603510703603</v>
      </c>
      <c r="AE527">
        <f t="shared" si="1305"/>
        <v>190.50765335743313</v>
      </c>
      <c r="AF527">
        <f t="shared" si="1306"/>
        <v>-458.95476178369614</v>
      </c>
      <c r="AG527">
        <f t="shared" si="1307"/>
        <v>2735.3375371537309</v>
      </c>
      <c r="AH527">
        <f t="shared" si="1308"/>
        <v>21075.298102695517</v>
      </c>
      <c r="AI527">
        <f t="shared" si="1309"/>
        <v>5.8542494729709773</v>
      </c>
      <c r="AJ527">
        <f t="shared" si="1310"/>
        <v>246.54865503996541</v>
      </c>
      <c r="AK527">
        <f t="shared" si="1311"/>
        <v>4.303085796811108</v>
      </c>
      <c r="AL527">
        <f t="shared" si="1312"/>
        <v>246</v>
      </c>
      <c r="AM527">
        <f t="shared" si="1313"/>
        <v>32</v>
      </c>
      <c r="AN527">
        <f t="shared" si="1314"/>
        <v>55</v>
      </c>
      <c r="AP527">
        <f t="shared" si="1315"/>
        <v>3.2497975881472287</v>
      </c>
      <c r="AQ527">
        <f t="shared" si="1316"/>
        <v>5.6719667936539792E-2</v>
      </c>
      <c r="AR527" t="str">
        <f t="shared" si="1317"/>
        <v>POSITIF</v>
      </c>
      <c r="AS527">
        <f t="shared" si="1318"/>
        <v>3</v>
      </c>
      <c r="AT527">
        <f t="shared" si="1319"/>
        <v>14</v>
      </c>
      <c r="AU527">
        <f t="shared" si="1320"/>
        <v>59</v>
      </c>
      <c r="AV527">
        <f t="shared" si="1321"/>
        <v>0.97498374375737151</v>
      </c>
      <c r="AW527" s="4">
        <f t="shared" si="1322"/>
        <v>4.0624322656557146E-2</v>
      </c>
      <c r="AX527">
        <f t="shared" si="1323"/>
        <v>1.7016676481986844E-2</v>
      </c>
      <c r="AY527">
        <f t="shared" si="1324"/>
        <v>0.26566437554097705</v>
      </c>
      <c r="AZ527" s="4">
        <f t="shared" si="1325"/>
        <v>1.1069348980874043E-2</v>
      </c>
      <c r="BA527">
        <f t="shared" si="1326"/>
        <v>374826.88391989289</v>
      </c>
      <c r="BB527" t="s">
        <v>191</v>
      </c>
      <c r="BC527">
        <f t="shared" si="1327"/>
        <v>1.6702617658223961E-2</v>
      </c>
      <c r="BD527">
        <f t="shared" si="1328"/>
        <v>209.55251645826129</v>
      </c>
      <c r="BE527">
        <f t="shared" si="1329"/>
        <v>23.43743883882253</v>
      </c>
      <c r="BF527">
        <f t="shared" si="1330"/>
        <v>-2.0714443162083832E-3</v>
      </c>
      <c r="BG527">
        <f t="shared" si="1331"/>
        <v>23.435367394506322</v>
      </c>
      <c r="BH527" s="19">
        <f t="shared" si="1332"/>
        <v>0.14243670895334887</v>
      </c>
      <c r="BI527">
        <f t="shared" si="1333"/>
        <v>12.552874340567117</v>
      </c>
      <c r="BJ527">
        <f t="shared" si="1334"/>
        <v>19.973874340567118</v>
      </c>
      <c r="BK527">
        <f t="shared" si="1335"/>
        <v>51.034283471051047</v>
      </c>
      <c r="BL527">
        <f t="shared" si="1336"/>
        <v>0.89071627796596098</v>
      </c>
      <c r="BM527">
        <f t="shared" si="1337"/>
        <v>248.5738316374557</v>
      </c>
      <c r="BN527">
        <f t="shared" si="1338"/>
        <v>16.571588775830381</v>
      </c>
      <c r="BO527">
        <f t="shared" si="1339"/>
        <v>16</v>
      </c>
      <c r="BP527">
        <f t="shared" si="1340"/>
        <v>34</v>
      </c>
      <c r="BQ527">
        <f t="shared" si="1341"/>
        <v>17</v>
      </c>
      <c r="BR527">
        <f t="shared" si="1342"/>
        <v>-18.195650248991129</v>
      </c>
      <c r="BS527" t="str">
        <f t="shared" si="1343"/>
        <v>NEGATIF</v>
      </c>
      <c r="BT527">
        <f t="shared" si="1279"/>
        <v>-0.31757400638622124</v>
      </c>
      <c r="BU527">
        <f t="shared" si="1280"/>
        <v>18</v>
      </c>
      <c r="BV527">
        <f t="shared" si="1281"/>
        <v>-2172</v>
      </c>
      <c r="BW527">
        <f t="shared" si="1282"/>
        <v>15</v>
      </c>
      <c r="BX527" t="str">
        <f t="shared" si="1283"/>
        <v>NEGATIF</v>
      </c>
      <c r="BY527">
        <f t="shared" si="1344"/>
        <v>72.203769993069443</v>
      </c>
      <c r="BZ527">
        <f t="shared" si="1345"/>
        <v>252.20376999306944</v>
      </c>
      <c r="CA527">
        <f t="shared" si="1346"/>
        <v>39.125681728666159</v>
      </c>
      <c r="CB527" t="str">
        <f t="shared" si="1347"/>
        <v>POSITIF</v>
      </c>
      <c r="CC527">
        <f t="shared" si="1348"/>
        <v>39</v>
      </c>
      <c r="CD527">
        <f t="shared" si="1349"/>
        <v>7</v>
      </c>
      <c r="CE527">
        <f t="shared" si="1350"/>
        <v>32</v>
      </c>
      <c r="CG527">
        <f t="shared" si="1351"/>
        <v>4.3384317963716494</v>
      </c>
      <c r="CH527">
        <f t="shared" si="1352"/>
        <v>0.40902432244866022</v>
      </c>
      <c r="CI527">
        <f t="shared" si="1353"/>
        <v>0.40906047597224976</v>
      </c>
    </row>
    <row r="528" spans="1:87">
      <c r="A528">
        <f t="shared" ref="A528:F528" si="1429">A234</f>
        <v>-7.0027777777777782</v>
      </c>
      <c r="B528">
        <f t="shared" si="1429"/>
        <v>111.315</v>
      </c>
      <c r="C528">
        <f t="shared" si="1429"/>
        <v>7</v>
      </c>
      <c r="D528">
        <f t="shared" si="1429"/>
        <v>2014</v>
      </c>
      <c r="E528">
        <f t="shared" si="1429"/>
        <v>3</v>
      </c>
      <c r="F528">
        <f t="shared" si="1429"/>
        <v>31</v>
      </c>
      <c r="G528">
        <f t="shared" si="1285"/>
        <v>-0.12222152900771403</v>
      </c>
      <c r="H528">
        <f t="shared" ref="H528:J528" si="1430">H234</f>
        <v>7</v>
      </c>
      <c r="I528">
        <f t="shared" si="1430"/>
        <v>15</v>
      </c>
      <c r="J528">
        <f t="shared" si="1430"/>
        <v>7.25</v>
      </c>
      <c r="L528">
        <f t="shared" ref="L528:M528" si="1431">L234</f>
        <v>20</v>
      </c>
      <c r="M528">
        <f t="shared" si="1431"/>
        <v>-13</v>
      </c>
      <c r="N528">
        <f t="shared" si="1288"/>
        <v>2456747.510416667</v>
      </c>
      <c r="O528">
        <f t="shared" si="1289"/>
        <v>7.9452092914123363E-4</v>
      </c>
      <c r="P528">
        <f t="shared" si="1290"/>
        <v>2456747.511211188</v>
      </c>
      <c r="Q528">
        <f t="shared" si="1291"/>
        <v>0.14243699414614769</v>
      </c>
      <c r="R528">
        <f t="shared" si="1292"/>
        <v>240.69440556699442</v>
      </c>
      <c r="S528">
        <f t="shared" si="1293"/>
        <v>65.723661561409244</v>
      </c>
      <c r="T528">
        <f t="shared" si="1294"/>
        <v>4.2009098682746213</v>
      </c>
      <c r="U528">
        <f t="shared" si="1295"/>
        <v>1.1470942907130286</v>
      </c>
      <c r="V528">
        <f t="shared" si="1296"/>
        <v>209.5476272681816</v>
      </c>
      <c r="W528">
        <f t="shared" si="1297"/>
        <v>3.6572960355716195</v>
      </c>
      <c r="X528">
        <f t="shared" si="1298"/>
        <v>8.3073233098157289</v>
      </c>
      <c r="Y528">
        <f t="shared" si="1299"/>
        <v>0.14499014378395744</v>
      </c>
      <c r="Z528">
        <f t="shared" si="1300"/>
        <v>85.122474116878038</v>
      </c>
      <c r="AA528">
        <f t="shared" si="1301"/>
        <v>1.4856674407831743</v>
      </c>
      <c r="AB528">
        <f t="shared" si="1302"/>
        <v>20968.242721225382</v>
      </c>
      <c r="AC528">
        <f t="shared" si="1303"/>
        <v>-102.74335710556281</v>
      </c>
      <c r="AD528">
        <f t="shared" si="1304"/>
        <v>-2219.0380829515757</v>
      </c>
      <c r="AE528">
        <f t="shared" si="1305"/>
        <v>197.07081950411191</v>
      </c>
      <c r="AF528">
        <f t="shared" si="1306"/>
        <v>-459.92752538801318</v>
      </c>
      <c r="AG528">
        <f t="shared" si="1307"/>
        <v>2725.2818752286121</v>
      </c>
      <c r="AH528">
        <f t="shared" si="1308"/>
        <v>21108.886450512957</v>
      </c>
      <c r="AI528">
        <f t="shared" si="1309"/>
        <v>5.8635795695869328</v>
      </c>
      <c r="AJ528">
        <f t="shared" si="1310"/>
        <v>246.55798513658135</v>
      </c>
      <c r="AK528">
        <f t="shared" si="1311"/>
        <v>4.3032486377165853</v>
      </c>
      <c r="AL528">
        <f t="shared" si="1312"/>
        <v>246</v>
      </c>
      <c r="AM528">
        <f t="shared" si="1313"/>
        <v>33</v>
      </c>
      <c r="AN528">
        <f t="shared" si="1314"/>
        <v>28</v>
      </c>
      <c r="AP528">
        <f t="shared" si="1315"/>
        <v>3.2516489700492865</v>
      </c>
      <c r="AQ528">
        <f t="shared" si="1316"/>
        <v>5.6751980646442532E-2</v>
      </c>
      <c r="AR528" t="str">
        <f t="shared" si="1317"/>
        <v>POSITIF</v>
      </c>
      <c r="AS528">
        <f t="shared" si="1318"/>
        <v>3</v>
      </c>
      <c r="AT528">
        <f t="shared" si="1319"/>
        <v>15</v>
      </c>
      <c r="AU528">
        <f t="shared" si="1320"/>
        <v>5</v>
      </c>
      <c r="AV528">
        <f t="shared" si="1321"/>
        <v>0.97488012868504081</v>
      </c>
      <c r="AW528" s="4">
        <f t="shared" si="1322"/>
        <v>4.0620005361876703E-2</v>
      </c>
      <c r="AX528">
        <f t="shared" si="1323"/>
        <v>1.701486805781998E-2</v>
      </c>
      <c r="AY528">
        <f t="shared" si="1324"/>
        <v>0.26563614494298182</v>
      </c>
      <c r="AZ528" s="4">
        <f t="shared" si="1325"/>
        <v>1.1068172705957577E-2</v>
      </c>
      <c r="BA528">
        <f t="shared" si="1326"/>
        <v>374866.718526182</v>
      </c>
      <c r="BB528" t="s">
        <v>191</v>
      </c>
      <c r="BC528">
        <f t="shared" si="1327"/>
        <v>1.6702617646245862E-2</v>
      </c>
      <c r="BD528">
        <f t="shared" si="1328"/>
        <v>209.55196485652803</v>
      </c>
      <c r="BE528">
        <f t="shared" si="1329"/>
        <v>23.437438835113834</v>
      </c>
      <c r="BF528">
        <f t="shared" si="1330"/>
        <v>-2.0714726648813405E-3</v>
      </c>
      <c r="BG528">
        <f t="shared" si="1331"/>
        <v>23.435367362448954</v>
      </c>
      <c r="BH528" s="19">
        <f t="shared" si="1332"/>
        <v>0.14243699414614769</v>
      </c>
      <c r="BI528">
        <f t="shared" si="1333"/>
        <v>12.803558815239619</v>
      </c>
      <c r="BJ528">
        <f t="shared" si="1334"/>
        <v>20.224558815239618</v>
      </c>
      <c r="BK528">
        <f t="shared" si="1335"/>
        <v>54.786094392505817</v>
      </c>
      <c r="BL528">
        <f t="shared" si="1336"/>
        <v>0.9561977314576291</v>
      </c>
      <c r="BM528">
        <f t="shared" si="1337"/>
        <v>248.58228783608848</v>
      </c>
      <c r="BN528">
        <f t="shared" si="1338"/>
        <v>16.572152522405897</v>
      </c>
      <c r="BO528">
        <f t="shared" si="1339"/>
        <v>16</v>
      </c>
      <c r="BP528">
        <f t="shared" si="1340"/>
        <v>34</v>
      </c>
      <c r="BQ528">
        <f t="shared" si="1341"/>
        <v>19</v>
      </c>
      <c r="BR528">
        <f t="shared" si="1342"/>
        <v>-18.195376395157062</v>
      </c>
      <c r="BS528" t="str">
        <f t="shared" si="1343"/>
        <v>NEGATIF</v>
      </c>
      <c r="BT528">
        <f t="shared" si="1279"/>
        <v>-0.31756922673514754</v>
      </c>
      <c r="BU528">
        <f t="shared" si="1280"/>
        <v>18</v>
      </c>
      <c r="BV528">
        <f t="shared" si="1281"/>
        <v>-2172</v>
      </c>
      <c r="BW528">
        <f t="shared" si="1282"/>
        <v>16</v>
      </c>
      <c r="BX528" t="str">
        <f t="shared" si="1283"/>
        <v>NEGATIF</v>
      </c>
      <c r="BY528">
        <f t="shared" si="1344"/>
        <v>72.605958451474734</v>
      </c>
      <c r="BZ528">
        <f t="shared" si="1345"/>
        <v>252.60595845147475</v>
      </c>
      <c r="CA528">
        <f t="shared" si="1346"/>
        <v>35.575892485764619</v>
      </c>
      <c r="CB528" t="str">
        <f t="shared" si="1347"/>
        <v>POSITIF</v>
      </c>
      <c r="CC528">
        <f t="shared" si="1348"/>
        <v>35</v>
      </c>
      <c r="CD528">
        <f t="shared" si="1349"/>
        <v>34</v>
      </c>
      <c r="CE528">
        <f t="shared" si="1350"/>
        <v>33</v>
      </c>
      <c r="CG528">
        <f t="shared" si="1351"/>
        <v>4.3385793848799947</v>
      </c>
      <c r="CH528">
        <f t="shared" si="1352"/>
        <v>0.40902432188915355</v>
      </c>
      <c r="CI528">
        <f t="shared" si="1353"/>
        <v>0.40906047590752082</v>
      </c>
    </row>
    <row r="529" spans="1:87">
      <c r="A529">
        <f t="shared" ref="A529:F529" si="1432">A235</f>
        <v>-7.0027777777777782</v>
      </c>
      <c r="B529">
        <f t="shared" si="1432"/>
        <v>111.315</v>
      </c>
      <c r="C529">
        <f t="shared" si="1432"/>
        <v>7</v>
      </c>
      <c r="D529">
        <f t="shared" si="1432"/>
        <v>2014</v>
      </c>
      <c r="E529">
        <f t="shared" si="1432"/>
        <v>3</v>
      </c>
      <c r="F529">
        <f t="shared" si="1432"/>
        <v>31</v>
      </c>
      <c r="G529">
        <f t="shared" si="1285"/>
        <v>-0.12222152900771403</v>
      </c>
      <c r="H529">
        <f t="shared" ref="H529:J529" si="1433">H235</f>
        <v>7</v>
      </c>
      <c r="I529">
        <f t="shared" si="1433"/>
        <v>30</v>
      </c>
      <c r="J529">
        <f t="shared" si="1433"/>
        <v>7.5</v>
      </c>
      <c r="L529">
        <f t="shared" ref="L529:M529" si="1434">L235</f>
        <v>20</v>
      </c>
      <c r="M529">
        <f t="shared" si="1434"/>
        <v>-13</v>
      </c>
      <c r="N529">
        <f t="shared" si="1288"/>
        <v>2456747.5208333335</v>
      </c>
      <c r="O529">
        <f t="shared" si="1289"/>
        <v>7.9452092914123363E-4</v>
      </c>
      <c r="P529">
        <f t="shared" si="1290"/>
        <v>2456747.5216278546</v>
      </c>
      <c r="Q529">
        <f t="shared" si="1291"/>
        <v>0.14243727933893377</v>
      </c>
      <c r="R529">
        <f t="shared" si="1292"/>
        <v>240.69440556699442</v>
      </c>
      <c r="S529">
        <f t="shared" si="1293"/>
        <v>65.859755230674637</v>
      </c>
      <c r="T529">
        <f t="shared" si="1294"/>
        <v>4.2009098682746213</v>
      </c>
      <c r="U529">
        <f t="shared" si="1295"/>
        <v>1.14946957333283</v>
      </c>
      <c r="V529">
        <f t="shared" si="1296"/>
        <v>209.54707566483597</v>
      </c>
      <c r="W529">
        <f t="shared" si="1297"/>
        <v>3.6572864082770735</v>
      </c>
      <c r="X529">
        <f t="shared" si="1298"/>
        <v>8.3175904694280689</v>
      </c>
      <c r="Y529">
        <f t="shared" si="1299"/>
        <v>0.14516933952402056</v>
      </c>
      <c r="Z529">
        <f t="shared" si="1300"/>
        <v>85.13274078624363</v>
      </c>
      <c r="AA529">
        <f t="shared" si="1301"/>
        <v>1.4858466279668174</v>
      </c>
      <c r="AB529">
        <f t="shared" si="1302"/>
        <v>20990.293998624777</v>
      </c>
      <c r="AC529">
        <f t="shared" si="1303"/>
        <v>-103.4689047911576</v>
      </c>
      <c r="AD529">
        <f t="shared" si="1304"/>
        <v>-2201.4801726811106</v>
      </c>
      <c r="AE529">
        <f t="shared" si="1305"/>
        <v>203.61321338859415</v>
      </c>
      <c r="AF529">
        <f t="shared" si="1306"/>
        <v>-460.89780482628134</v>
      </c>
      <c r="AG529">
        <f t="shared" si="1307"/>
        <v>2715.2063234273487</v>
      </c>
      <c r="AH529">
        <f t="shared" si="1308"/>
        <v>21143.266653142175</v>
      </c>
      <c r="AI529">
        <f t="shared" si="1309"/>
        <v>5.8731296258728261</v>
      </c>
      <c r="AJ529">
        <f t="shared" si="1310"/>
        <v>246.56753519286724</v>
      </c>
      <c r="AK529">
        <f t="shared" si="1311"/>
        <v>4.3034153176425249</v>
      </c>
      <c r="AL529">
        <f t="shared" si="1312"/>
        <v>246</v>
      </c>
      <c r="AM529">
        <f t="shared" si="1313"/>
        <v>34</v>
      </c>
      <c r="AN529">
        <f t="shared" si="1314"/>
        <v>3</v>
      </c>
      <c r="AP529">
        <f t="shared" si="1315"/>
        <v>3.2453119429121235</v>
      </c>
      <c r="AQ529">
        <f t="shared" si="1316"/>
        <v>5.6641378658110808E-2</v>
      </c>
      <c r="AR529" t="str">
        <f t="shared" si="1317"/>
        <v>POSITIF</v>
      </c>
      <c r="AS529">
        <f t="shared" si="1318"/>
        <v>3</v>
      </c>
      <c r="AT529">
        <f t="shared" si="1319"/>
        <v>14</v>
      </c>
      <c r="AU529">
        <f t="shared" si="1320"/>
        <v>43</v>
      </c>
      <c r="AV529">
        <f t="shared" si="1321"/>
        <v>0.97477638340891648</v>
      </c>
      <c r="AW529" s="4">
        <f t="shared" si="1322"/>
        <v>4.0615682642038187E-2</v>
      </c>
      <c r="AX529">
        <f t="shared" si="1323"/>
        <v>1.7013057361168218E-2</v>
      </c>
      <c r="AY529">
        <f t="shared" si="1324"/>
        <v>0.26560787886931325</v>
      </c>
      <c r="AZ529" s="4">
        <f t="shared" si="1325"/>
        <v>1.1066994952888052E-2</v>
      </c>
      <c r="BA529">
        <f t="shared" si="1326"/>
        <v>374906.61167397507</v>
      </c>
      <c r="BB529" t="s">
        <v>191</v>
      </c>
      <c r="BC529">
        <f t="shared" si="1327"/>
        <v>1.6702617634267766E-2</v>
      </c>
      <c r="BD529">
        <f t="shared" si="1328"/>
        <v>209.55141325481938</v>
      </c>
      <c r="BE529">
        <f t="shared" si="1329"/>
        <v>23.437438831405139</v>
      </c>
      <c r="BF529">
        <f t="shared" si="1330"/>
        <v>-2.0715010328349335E-3</v>
      </c>
      <c r="BG529">
        <f t="shared" si="1331"/>
        <v>23.435367330372305</v>
      </c>
      <c r="BH529" s="19">
        <f t="shared" si="1332"/>
        <v>0.14243727933893377</v>
      </c>
      <c r="BI529">
        <f t="shared" si="1333"/>
        <v>13.054243278705204</v>
      </c>
      <c r="BJ529">
        <f t="shared" si="1334"/>
        <v>20.475243278705204</v>
      </c>
      <c r="BK529">
        <f t="shared" si="1335"/>
        <v>58.537705710119013</v>
      </c>
      <c r="BL529">
        <f t="shared" si="1336"/>
        <v>1.0216757012050621</v>
      </c>
      <c r="BM529">
        <f t="shared" si="1337"/>
        <v>248.59094347045902</v>
      </c>
      <c r="BN529">
        <f t="shared" si="1338"/>
        <v>16.572729564697269</v>
      </c>
      <c r="BO529">
        <f t="shared" si="1339"/>
        <v>16</v>
      </c>
      <c r="BP529">
        <f t="shared" si="1340"/>
        <v>34</v>
      </c>
      <c r="BQ529">
        <f t="shared" si="1341"/>
        <v>21</v>
      </c>
      <c r="BR529">
        <f t="shared" si="1342"/>
        <v>-18.203212623865763</v>
      </c>
      <c r="BS529" t="str">
        <f t="shared" si="1343"/>
        <v>NEGATIF</v>
      </c>
      <c r="BT529">
        <f t="shared" si="1279"/>
        <v>-0.31770599472705369</v>
      </c>
      <c r="BU529">
        <f t="shared" si="1280"/>
        <v>18</v>
      </c>
      <c r="BV529">
        <f t="shared" si="1281"/>
        <v>-2173</v>
      </c>
      <c r="BW529">
        <f t="shared" si="1282"/>
        <v>48</v>
      </c>
      <c r="BX529" t="str">
        <f t="shared" si="1283"/>
        <v>NEGATIF</v>
      </c>
      <c r="BY529">
        <f t="shared" si="1344"/>
        <v>72.878713587150386</v>
      </c>
      <c r="BZ529">
        <f t="shared" si="1345"/>
        <v>252.8787135871504</v>
      </c>
      <c r="CA529">
        <f t="shared" si="1346"/>
        <v>32.019215333618554</v>
      </c>
      <c r="CB529" t="str">
        <f t="shared" si="1347"/>
        <v>POSITIF</v>
      </c>
      <c r="CC529">
        <f t="shared" si="1348"/>
        <v>32</v>
      </c>
      <c r="CD529">
        <f t="shared" si="1349"/>
        <v>1</v>
      </c>
      <c r="CE529">
        <f t="shared" si="1350"/>
        <v>9</v>
      </c>
      <c r="CG529">
        <f t="shared" si="1351"/>
        <v>4.3387304541986094</v>
      </c>
      <c r="CH529">
        <f t="shared" si="1352"/>
        <v>0.40902432132931044</v>
      </c>
      <c r="CI529">
        <f t="shared" si="1353"/>
        <v>0.40906047584279182</v>
      </c>
    </row>
    <row r="530" spans="1:87">
      <c r="A530">
        <f t="shared" ref="A530:F530" si="1435">A236</f>
        <v>-7.0027777777777782</v>
      </c>
      <c r="B530">
        <f t="shared" si="1435"/>
        <v>111.315</v>
      </c>
      <c r="C530">
        <f t="shared" si="1435"/>
        <v>7</v>
      </c>
      <c r="D530">
        <f t="shared" si="1435"/>
        <v>2014</v>
      </c>
      <c r="E530">
        <f t="shared" si="1435"/>
        <v>3</v>
      </c>
      <c r="F530">
        <f t="shared" si="1435"/>
        <v>31</v>
      </c>
      <c r="G530">
        <f t="shared" si="1285"/>
        <v>-0.12222152900771403</v>
      </c>
      <c r="H530">
        <f t="shared" ref="H530:J530" si="1436">H236</f>
        <v>7</v>
      </c>
      <c r="I530">
        <f t="shared" si="1436"/>
        <v>45</v>
      </c>
      <c r="J530">
        <f t="shared" si="1436"/>
        <v>7.75</v>
      </c>
      <c r="L530">
        <f t="shared" ref="L530:M530" si="1437">L236</f>
        <v>20</v>
      </c>
      <c r="M530">
        <f t="shared" si="1437"/>
        <v>-13</v>
      </c>
      <c r="N530">
        <f t="shared" si="1288"/>
        <v>2456747.53125</v>
      </c>
      <c r="O530">
        <f t="shared" si="1289"/>
        <v>7.9452092914123363E-4</v>
      </c>
      <c r="P530">
        <f t="shared" si="1290"/>
        <v>2456747.5320445211</v>
      </c>
      <c r="Q530">
        <f t="shared" si="1291"/>
        <v>0.14243756453171985</v>
      </c>
      <c r="R530">
        <f t="shared" si="1292"/>
        <v>240.69440556699442</v>
      </c>
      <c r="S530">
        <f t="shared" si="1293"/>
        <v>65.995848899940029</v>
      </c>
      <c r="T530">
        <f t="shared" si="1294"/>
        <v>4.2009098682746213</v>
      </c>
      <c r="U530">
        <f t="shared" si="1295"/>
        <v>1.1518448559526313</v>
      </c>
      <c r="V530">
        <f t="shared" si="1296"/>
        <v>209.54652406149029</v>
      </c>
      <c r="W530">
        <f t="shared" si="1297"/>
        <v>3.6572767809825262</v>
      </c>
      <c r="X530">
        <f t="shared" si="1298"/>
        <v>8.3278576290394994</v>
      </c>
      <c r="Y530">
        <f t="shared" si="1299"/>
        <v>0.1453485352640678</v>
      </c>
      <c r="Z530">
        <f t="shared" si="1300"/>
        <v>85.143007455610132</v>
      </c>
      <c r="AA530">
        <f t="shared" si="1301"/>
        <v>1.4860258151504766</v>
      </c>
      <c r="AB530">
        <f t="shared" si="1302"/>
        <v>21012.228712650605</v>
      </c>
      <c r="AC530">
        <f t="shared" si="1303"/>
        <v>-104.18354544275812</v>
      </c>
      <c r="AD530">
        <f t="shared" si="1304"/>
        <v>-2182.9940227173802</v>
      </c>
      <c r="AE530">
        <f t="shared" si="1305"/>
        <v>210.13414571324361</v>
      </c>
      <c r="AF530">
        <f t="shared" si="1306"/>
        <v>-461.86557491256121</v>
      </c>
      <c r="AG530">
        <f t="shared" si="1307"/>
        <v>2705.1109561614849</v>
      </c>
      <c r="AH530">
        <f t="shared" si="1308"/>
        <v>21178.430671452639</v>
      </c>
      <c r="AI530">
        <f t="shared" si="1309"/>
        <v>5.8828974087368442</v>
      </c>
      <c r="AJ530">
        <f t="shared" si="1310"/>
        <v>246.57730297573127</v>
      </c>
      <c r="AK530">
        <f t="shared" si="1311"/>
        <v>4.3035857976141223</v>
      </c>
      <c r="AL530">
        <f t="shared" si="1312"/>
        <v>246</v>
      </c>
      <c r="AM530">
        <f t="shared" si="1313"/>
        <v>34</v>
      </c>
      <c r="AN530">
        <f t="shared" si="1314"/>
        <v>38</v>
      </c>
      <c r="AP530">
        <f t="shared" si="1315"/>
        <v>3.2630523801839266</v>
      </c>
      <c r="AQ530">
        <f t="shared" si="1316"/>
        <v>5.695100769924729E-2</v>
      </c>
      <c r="AR530" t="str">
        <f t="shared" si="1317"/>
        <v>POSITIF</v>
      </c>
      <c r="AS530">
        <f t="shared" si="1318"/>
        <v>3</v>
      </c>
      <c r="AT530">
        <f t="shared" si="1319"/>
        <v>15</v>
      </c>
      <c r="AU530">
        <f t="shared" si="1320"/>
        <v>46</v>
      </c>
      <c r="AV530">
        <f t="shared" si="1321"/>
        <v>0.97467250866147015</v>
      </c>
      <c r="AW530" s="4">
        <f t="shared" si="1322"/>
        <v>4.0611354527561254E-2</v>
      </c>
      <c r="AX530">
        <f t="shared" si="1323"/>
        <v>1.7011244404815603E-2</v>
      </c>
      <c r="AY530">
        <f t="shared" si="1324"/>
        <v>0.26557957751953526</v>
      </c>
      <c r="AZ530" s="4">
        <f t="shared" si="1325"/>
        <v>1.1065815729980636E-2</v>
      </c>
      <c r="BA530">
        <f t="shared" si="1326"/>
        <v>374946.56311620754</v>
      </c>
      <c r="BB530" t="s">
        <v>191</v>
      </c>
      <c r="BC530">
        <f t="shared" si="1327"/>
        <v>1.6702617622289667E-2</v>
      </c>
      <c r="BD530">
        <f t="shared" si="1328"/>
        <v>209.55086165311073</v>
      </c>
      <c r="BE530">
        <f t="shared" si="1329"/>
        <v>23.437438827696443</v>
      </c>
      <c r="BF530">
        <f t="shared" si="1330"/>
        <v>-2.0715294200683385E-3</v>
      </c>
      <c r="BG530">
        <f t="shared" si="1331"/>
        <v>23.435367298276375</v>
      </c>
      <c r="BH530" s="19">
        <f t="shared" si="1332"/>
        <v>0.14243756453171985</v>
      </c>
      <c r="BI530">
        <f t="shared" si="1333"/>
        <v>13.304927742155268</v>
      </c>
      <c r="BJ530">
        <f t="shared" si="1334"/>
        <v>20.725927742155267</v>
      </c>
      <c r="BK530">
        <f t="shared" si="1335"/>
        <v>62.28911961027741</v>
      </c>
      <c r="BL530">
        <f t="shared" si="1336"/>
        <v>1.087150225367908</v>
      </c>
      <c r="BM530">
        <f t="shared" si="1337"/>
        <v>248.59979652205158</v>
      </c>
      <c r="BN530">
        <f t="shared" si="1338"/>
        <v>16.573319768136773</v>
      </c>
      <c r="BO530">
        <f t="shared" si="1339"/>
        <v>16</v>
      </c>
      <c r="BP530">
        <f t="shared" si="1340"/>
        <v>34</v>
      </c>
      <c r="BQ530">
        <f t="shared" si="1341"/>
        <v>23</v>
      </c>
      <c r="BR530">
        <f t="shared" si="1342"/>
        <v>-18.187342863664757</v>
      </c>
      <c r="BS530" t="str">
        <f t="shared" si="1343"/>
        <v>NEGATIF</v>
      </c>
      <c r="BT530">
        <f t="shared" si="1279"/>
        <v>-0.31742901516004418</v>
      </c>
      <c r="BU530">
        <f t="shared" si="1280"/>
        <v>18</v>
      </c>
      <c r="BV530">
        <f t="shared" si="1281"/>
        <v>-2172</v>
      </c>
      <c r="BW530">
        <f t="shared" si="1282"/>
        <v>45</v>
      </c>
      <c r="BX530" t="str">
        <f t="shared" si="1283"/>
        <v>NEGATIF</v>
      </c>
      <c r="BY530">
        <f t="shared" si="1344"/>
        <v>73.075207670491153</v>
      </c>
      <c r="BZ530">
        <f t="shared" si="1345"/>
        <v>253.07520767049115</v>
      </c>
      <c r="CA530">
        <f t="shared" si="1346"/>
        <v>28.459449923089529</v>
      </c>
      <c r="CB530" t="str">
        <f t="shared" si="1347"/>
        <v>POSITIF</v>
      </c>
      <c r="CC530">
        <f t="shared" si="1348"/>
        <v>28</v>
      </c>
      <c r="CD530">
        <f t="shared" si="1349"/>
        <v>27</v>
      </c>
      <c r="CE530">
        <f t="shared" si="1350"/>
        <v>34</v>
      </c>
      <c r="CG530">
        <f t="shared" si="1351"/>
        <v>4.338884969097748</v>
      </c>
      <c r="CH530">
        <f t="shared" si="1352"/>
        <v>0.40902432076913076</v>
      </c>
      <c r="CI530">
        <f t="shared" si="1353"/>
        <v>0.40906047577806287</v>
      </c>
    </row>
    <row r="531" spans="1:87">
      <c r="A531">
        <f t="shared" ref="A531:F531" si="1438">A237</f>
        <v>-7.0027777777777782</v>
      </c>
      <c r="B531">
        <f t="shared" si="1438"/>
        <v>111.315</v>
      </c>
      <c r="C531">
        <f t="shared" si="1438"/>
        <v>7</v>
      </c>
      <c r="D531">
        <f t="shared" si="1438"/>
        <v>2014</v>
      </c>
      <c r="E531">
        <f t="shared" si="1438"/>
        <v>3</v>
      </c>
      <c r="F531">
        <f t="shared" si="1438"/>
        <v>31</v>
      </c>
      <c r="G531">
        <f t="shared" si="1285"/>
        <v>-0.12222152900771403</v>
      </c>
      <c r="H531">
        <f t="shared" ref="H531:J531" si="1439">H237</f>
        <v>8</v>
      </c>
      <c r="I531">
        <f t="shared" si="1439"/>
        <v>0</v>
      </c>
      <c r="J531">
        <f t="shared" si="1439"/>
        <v>8</v>
      </c>
      <c r="L531">
        <f t="shared" ref="L531:M531" si="1440">L237</f>
        <v>20</v>
      </c>
      <c r="M531">
        <f t="shared" si="1440"/>
        <v>-13</v>
      </c>
      <c r="N531">
        <f t="shared" si="1288"/>
        <v>2456747.541666667</v>
      </c>
      <c r="O531">
        <f t="shared" si="1289"/>
        <v>7.9452092914123363E-4</v>
      </c>
      <c r="P531">
        <f t="shared" si="1290"/>
        <v>2456747.542461188</v>
      </c>
      <c r="Q531">
        <f t="shared" si="1291"/>
        <v>0.14243784972451867</v>
      </c>
      <c r="R531">
        <f t="shared" si="1292"/>
        <v>240.69440556699442</v>
      </c>
      <c r="S531">
        <f t="shared" si="1293"/>
        <v>66.13194257527357</v>
      </c>
      <c r="T531">
        <f t="shared" si="1294"/>
        <v>4.2009098682746213</v>
      </c>
      <c r="U531">
        <f t="shared" si="1295"/>
        <v>1.1542201386783417</v>
      </c>
      <c r="V531">
        <f t="shared" si="1296"/>
        <v>209.54597245811999</v>
      </c>
      <c r="W531">
        <f t="shared" si="1297"/>
        <v>3.6572671536875494</v>
      </c>
      <c r="X531">
        <f t="shared" si="1298"/>
        <v>8.3381247891111343</v>
      </c>
      <c r="Y531">
        <f t="shared" si="1299"/>
        <v>0.14552773101214714</v>
      </c>
      <c r="Z531">
        <f t="shared" si="1300"/>
        <v>85.153274125434109</v>
      </c>
      <c r="AA531">
        <f t="shared" si="1301"/>
        <v>1.4862050023421201</v>
      </c>
      <c r="AB531">
        <f t="shared" si="1302"/>
        <v>21034.046740518199</v>
      </c>
      <c r="AC531">
        <f t="shared" si="1303"/>
        <v>-104.88720375884915</v>
      </c>
      <c r="AD531">
        <f t="shared" si="1304"/>
        <v>-2163.587426732548</v>
      </c>
      <c r="AE531">
        <f t="shared" si="1305"/>
        <v>216.63292943698437</v>
      </c>
      <c r="AF531">
        <f t="shared" si="1306"/>
        <v>-462.83081052598266</v>
      </c>
      <c r="AG531">
        <f t="shared" si="1307"/>
        <v>2694.9958479857823</v>
      </c>
      <c r="AH531">
        <f t="shared" si="1308"/>
        <v>21214.370076923587</v>
      </c>
      <c r="AI531">
        <f t="shared" si="1309"/>
        <v>5.8928805769232184</v>
      </c>
      <c r="AJ531">
        <f t="shared" si="1310"/>
        <v>246.58728614391765</v>
      </c>
      <c r="AK531">
        <f t="shared" si="1311"/>
        <v>4.3037600367687547</v>
      </c>
      <c r="AL531">
        <f t="shared" si="1312"/>
        <v>246</v>
      </c>
      <c r="AM531">
        <f t="shared" si="1313"/>
        <v>35</v>
      </c>
      <c r="AN531">
        <f t="shared" si="1314"/>
        <v>14</v>
      </c>
      <c r="AP531">
        <f t="shared" si="1315"/>
        <v>3.25005865210735</v>
      </c>
      <c r="AQ531">
        <f t="shared" si="1316"/>
        <v>5.6724224362202202E-2</v>
      </c>
      <c r="AR531" t="str">
        <f t="shared" si="1317"/>
        <v>POSITIF</v>
      </c>
      <c r="AS531">
        <f t="shared" si="1318"/>
        <v>3</v>
      </c>
      <c r="AT531">
        <f t="shared" si="1319"/>
        <v>15</v>
      </c>
      <c r="AU531">
        <f t="shared" si="1320"/>
        <v>0</v>
      </c>
      <c r="AV531">
        <f t="shared" si="1321"/>
        <v>0.97456850517528382</v>
      </c>
      <c r="AW531" s="4">
        <f t="shared" si="1322"/>
        <v>4.0607021048970161E-2</v>
      </c>
      <c r="AX531">
        <f t="shared" si="1323"/>
        <v>1.7009429201548101E-2</v>
      </c>
      <c r="AY531">
        <f t="shared" si="1324"/>
        <v>0.26555124109324157</v>
      </c>
      <c r="AZ531" s="4">
        <f t="shared" si="1325"/>
        <v>1.1064635045551732E-2</v>
      </c>
      <c r="BA531">
        <f t="shared" si="1326"/>
        <v>374986.57260559389</v>
      </c>
      <c r="BB531" t="s">
        <v>191</v>
      </c>
      <c r="BC531">
        <f t="shared" si="1327"/>
        <v>1.6702617610311572E-2</v>
      </c>
      <c r="BD531">
        <f t="shared" si="1328"/>
        <v>209.55031005137741</v>
      </c>
      <c r="BE531">
        <f t="shared" si="1329"/>
        <v>23.437438823987748</v>
      </c>
      <c r="BF531">
        <f t="shared" si="1330"/>
        <v>-2.0715578265807413E-3</v>
      </c>
      <c r="BG531">
        <f t="shared" si="1331"/>
        <v>23.435367266161165</v>
      </c>
      <c r="BH531" s="19">
        <f t="shared" si="1332"/>
        <v>0.14243784972451867</v>
      </c>
      <c r="BI531">
        <f t="shared" si="1333"/>
        <v>13.555612216812248</v>
      </c>
      <c r="BJ531">
        <f t="shared" si="1334"/>
        <v>20.976612216812249</v>
      </c>
      <c r="BK531">
        <f t="shared" si="1335"/>
        <v>66.040338377823701</v>
      </c>
      <c r="BL531">
        <f t="shared" si="1336"/>
        <v>1.1526213438241946</v>
      </c>
      <c r="BM531">
        <f t="shared" si="1337"/>
        <v>248.60884487436002</v>
      </c>
      <c r="BN531">
        <f t="shared" si="1338"/>
        <v>16.573922991624002</v>
      </c>
      <c r="BO531">
        <f t="shared" si="1339"/>
        <v>16</v>
      </c>
      <c r="BP531">
        <f t="shared" si="1340"/>
        <v>34</v>
      </c>
      <c r="BQ531">
        <f t="shared" si="1341"/>
        <v>26</v>
      </c>
      <c r="BR531">
        <f t="shared" si="1342"/>
        <v>-18.201813793427455</v>
      </c>
      <c r="BS531" t="str">
        <f t="shared" si="1343"/>
        <v>NEGATIF</v>
      </c>
      <c r="BT531">
        <f t="shared" si="1279"/>
        <v>-0.3176815805302281</v>
      </c>
      <c r="BU531">
        <f t="shared" si="1280"/>
        <v>18</v>
      </c>
      <c r="BV531">
        <f t="shared" si="1281"/>
        <v>-2173</v>
      </c>
      <c r="BW531">
        <f t="shared" si="1282"/>
        <v>53</v>
      </c>
      <c r="BX531" t="str">
        <f t="shared" si="1283"/>
        <v>NEGATIF</v>
      </c>
      <c r="BY531">
        <f t="shared" si="1344"/>
        <v>73.145224388580687</v>
      </c>
      <c r="BZ531">
        <f t="shared" si="1345"/>
        <v>253.14522438858069</v>
      </c>
      <c r="CA531">
        <f t="shared" si="1346"/>
        <v>24.896367702431554</v>
      </c>
      <c r="CB531" t="str">
        <f t="shared" si="1347"/>
        <v>POSITIF</v>
      </c>
      <c r="CC531">
        <f t="shared" si="1348"/>
        <v>24</v>
      </c>
      <c r="CD531">
        <f t="shared" si="1349"/>
        <v>53</v>
      </c>
      <c r="CE531">
        <f t="shared" si="1350"/>
        <v>46</v>
      </c>
      <c r="CG531">
        <f t="shared" si="1351"/>
        <v>4.3390428926374112</v>
      </c>
      <c r="CH531">
        <f t="shared" si="1352"/>
        <v>0.40902432020861462</v>
      </c>
      <c r="CI531">
        <f t="shared" si="1353"/>
        <v>0.40906047571333393</v>
      </c>
    </row>
    <row r="532" spans="1:87">
      <c r="A532">
        <f t="shared" ref="A532:F532" si="1441">A238</f>
        <v>-7.0027777777777782</v>
      </c>
      <c r="B532">
        <f t="shared" si="1441"/>
        <v>111.315</v>
      </c>
      <c r="C532">
        <f t="shared" si="1441"/>
        <v>7</v>
      </c>
      <c r="D532">
        <f t="shared" si="1441"/>
        <v>2014</v>
      </c>
      <c r="E532">
        <f t="shared" si="1441"/>
        <v>3</v>
      </c>
      <c r="F532">
        <f t="shared" si="1441"/>
        <v>31</v>
      </c>
      <c r="G532">
        <f t="shared" si="1285"/>
        <v>-0.12222152900771403</v>
      </c>
      <c r="H532">
        <f t="shared" ref="H532:J532" si="1442">H238</f>
        <v>8</v>
      </c>
      <c r="I532">
        <f t="shared" si="1442"/>
        <v>15</v>
      </c>
      <c r="J532">
        <f t="shared" si="1442"/>
        <v>8.25</v>
      </c>
      <c r="L532">
        <f t="shared" ref="L532:M532" si="1443">L238</f>
        <v>20</v>
      </c>
      <c r="M532">
        <f t="shared" si="1443"/>
        <v>-13</v>
      </c>
      <c r="N532">
        <f t="shared" si="1288"/>
        <v>2456747.5520833335</v>
      </c>
      <c r="O532">
        <f t="shared" si="1289"/>
        <v>7.9452092914123363E-4</v>
      </c>
      <c r="P532">
        <f t="shared" si="1290"/>
        <v>2456747.5528778546</v>
      </c>
      <c r="Q532">
        <f t="shared" si="1291"/>
        <v>0.14243813491730475</v>
      </c>
      <c r="R532">
        <f t="shared" si="1292"/>
        <v>240.69440556699442</v>
      </c>
      <c r="S532">
        <f t="shared" si="1293"/>
        <v>66.268036244538962</v>
      </c>
      <c r="T532">
        <f t="shared" si="1294"/>
        <v>4.2009098682746213</v>
      </c>
      <c r="U532">
        <f t="shared" si="1295"/>
        <v>1.1565954212981431</v>
      </c>
      <c r="V532">
        <f t="shared" si="1296"/>
        <v>209.54542085477436</v>
      </c>
      <c r="W532">
        <f t="shared" si="1297"/>
        <v>3.6572575263930034</v>
      </c>
      <c r="X532">
        <f t="shared" si="1298"/>
        <v>8.3483919487225648</v>
      </c>
      <c r="Y532">
        <f t="shared" si="1299"/>
        <v>0.14570692675219438</v>
      </c>
      <c r="Z532">
        <f t="shared" si="1300"/>
        <v>85.163540794799701</v>
      </c>
      <c r="AA532">
        <f t="shared" si="1301"/>
        <v>1.4863841895257632</v>
      </c>
      <c r="AB532">
        <f t="shared" si="1302"/>
        <v>21055.74795718538</v>
      </c>
      <c r="AC532">
        <f t="shared" si="1303"/>
        <v>-105.57980550116645</v>
      </c>
      <c r="AD532">
        <f t="shared" si="1304"/>
        <v>-2143.2685691303554</v>
      </c>
      <c r="AE532">
        <f t="shared" si="1305"/>
        <v>223.1088789850547</v>
      </c>
      <c r="AF532">
        <f t="shared" si="1306"/>
        <v>-463.79348648271446</v>
      </c>
      <c r="AG532">
        <f t="shared" si="1307"/>
        <v>2684.8610749561749</v>
      </c>
      <c r="AH532">
        <f t="shared" si="1308"/>
        <v>21251.076050012372</v>
      </c>
      <c r="AI532">
        <f t="shared" si="1309"/>
        <v>5.9030766805589927</v>
      </c>
      <c r="AJ532">
        <f t="shared" si="1310"/>
        <v>246.59748224755342</v>
      </c>
      <c r="AK532">
        <f t="shared" si="1311"/>
        <v>4.3039379923480734</v>
      </c>
      <c r="AL532">
        <f t="shared" si="1312"/>
        <v>246</v>
      </c>
      <c r="AM532">
        <f t="shared" si="1313"/>
        <v>35</v>
      </c>
      <c r="AN532">
        <f t="shared" si="1314"/>
        <v>50</v>
      </c>
      <c r="AP532">
        <f t="shared" si="1315"/>
        <v>3.2476649025106403</v>
      </c>
      <c r="AQ532">
        <f t="shared" si="1316"/>
        <v>5.6682445550271333E-2</v>
      </c>
      <c r="AR532" t="str">
        <f t="shared" si="1317"/>
        <v>POSITIF</v>
      </c>
      <c r="AS532">
        <f t="shared" si="1318"/>
        <v>3</v>
      </c>
      <c r="AT532">
        <f t="shared" si="1319"/>
        <v>14</v>
      </c>
      <c r="AU532">
        <f t="shared" si="1320"/>
        <v>51</v>
      </c>
      <c r="AV532">
        <f t="shared" si="1321"/>
        <v>0.97446437369697425</v>
      </c>
      <c r="AW532" s="4">
        <f t="shared" si="1322"/>
        <v>4.0602682237373927E-2</v>
      </c>
      <c r="AX532">
        <f t="shared" si="1323"/>
        <v>1.7007611764396628E-2</v>
      </c>
      <c r="AY532">
        <f t="shared" si="1324"/>
        <v>0.26552286979384981</v>
      </c>
      <c r="AZ532" s="4">
        <f t="shared" si="1325"/>
        <v>1.1063452908077075E-2</v>
      </c>
      <c r="BA532">
        <f t="shared" si="1326"/>
        <v>375026.63988926809</v>
      </c>
      <c r="BB532" t="s">
        <v>191</v>
      </c>
      <c r="BC532">
        <f t="shared" si="1327"/>
        <v>1.6702617598333473E-2</v>
      </c>
      <c r="BD532">
        <f t="shared" si="1328"/>
        <v>209.54975844966876</v>
      </c>
      <c r="BE532">
        <f t="shared" si="1329"/>
        <v>23.437438820279052</v>
      </c>
      <c r="BF532">
        <f t="shared" si="1330"/>
        <v>-2.0715862523675052E-3</v>
      </c>
      <c r="BG532">
        <f t="shared" si="1331"/>
        <v>23.435367234026685</v>
      </c>
      <c r="BH532" s="19">
        <f t="shared" si="1332"/>
        <v>0.14243813491730475</v>
      </c>
      <c r="BI532">
        <f t="shared" si="1333"/>
        <v>13.806296680262312</v>
      </c>
      <c r="BJ532">
        <f t="shared" si="1334"/>
        <v>21.227296680262313</v>
      </c>
      <c r="BK532">
        <f t="shared" si="1335"/>
        <v>69.791363891466574</v>
      </c>
      <c r="BL532">
        <f t="shared" si="1336"/>
        <v>1.2180890893635741</v>
      </c>
      <c r="BM532">
        <f t="shared" si="1337"/>
        <v>248.61808631246814</v>
      </c>
      <c r="BN532">
        <f t="shared" si="1338"/>
        <v>16.574539087497875</v>
      </c>
      <c r="BO532">
        <f t="shared" si="1339"/>
        <v>16</v>
      </c>
      <c r="BP532">
        <f t="shared" si="1340"/>
        <v>34</v>
      </c>
      <c r="BQ532">
        <f t="shared" si="1341"/>
        <v>28</v>
      </c>
      <c r="BR532">
        <f t="shared" si="1342"/>
        <v>-18.20586730538966</v>
      </c>
      <c r="BS532" t="str">
        <f t="shared" si="1343"/>
        <v>NEGATIF</v>
      </c>
      <c r="BT532">
        <f t="shared" si="1279"/>
        <v>-0.31775232766023753</v>
      </c>
      <c r="BU532">
        <f t="shared" si="1280"/>
        <v>18</v>
      </c>
      <c r="BV532">
        <f t="shared" si="1281"/>
        <v>-2173</v>
      </c>
      <c r="BW532">
        <f t="shared" si="1282"/>
        <v>38</v>
      </c>
      <c r="BX532" t="str">
        <f t="shared" si="1283"/>
        <v>NEGATIF</v>
      </c>
      <c r="BY532">
        <f t="shared" si="1344"/>
        <v>73.144280820836997</v>
      </c>
      <c r="BZ532">
        <f t="shared" si="1345"/>
        <v>253.144280820837</v>
      </c>
      <c r="CA532">
        <f t="shared" si="1346"/>
        <v>21.333136766686767</v>
      </c>
      <c r="CB532" t="str">
        <f t="shared" si="1347"/>
        <v>POSITIF</v>
      </c>
      <c r="CC532">
        <f t="shared" si="1348"/>
        <v>21</v>
      </c>
      <c r="CD532">
        <f t="shared" si="1349"/>
        <v>19</v>
      </c>
      <c r="CE532">
        <f t="shared" si="1350"/>
        <v>59</v>
      </c>
      <c r="CG532">
        <f t="shared" si="1351"/>
        <v>4.3392041861600168</v>
      </c>
      <c r="CH532">
        <f t="shared" si="1352"/>
        <v>0.40902431964776215</v>
      </c>
      <c r="CI532">
        <f t="shared" si="1353"/>
        <v>0.40906047564860498</v>
      </c>
    </row>
    <row r="533" spans="1:87">
      <c r="A533">
        <f t="shared" ref="A533:F533" si="1444">A239</f>
        <v>-7.0027777777777782</v>
      </c>
      <c r="B533">
        <f t="shared" si="1444"/>
        <v>111.315</v>
      </c>
      <c r="C533">
        <f t="shared" si="1444"/>
        <v>7</v>
      </c>
      <c r="D533">
        <f t="shared" si="1444"/>
        <v>2014</v>
      </c>
      <c r="E533">
        <f t="shared" si="1444"/>
        <v>3</v>
      </c>
      <c r="F533">
        <f t="shared" si="1444"/>
        <v>31</v>
      </c>
      <c r="G533">
        <f t="shared" si="1285"/>
        <v>-0.12222152900771403</v>
      </c>
      <c r="H533">
        <f t="shared" ref="H533:J533" si="1445">H239</f>
        <v>8</v>
      </c>
      <c r="I533">
        <f t="shared" si="1445"/>
        <v>30</v>
      </c>
      <c r="J533">
        <f t="shared" si="1445"/>
        <v>8.5</v>
      </c>
      <c r="L533">
        <f t="shared" ref="L533:M533" si="1446">L239</f>
        <v>20</v>
      </c>
      <c r="M533">
        <f t="shared" si="1446"/>
        <v>-13</v>
      </c>
      <c r="N533">
        <f t="shared" si="1288"/>
        <v>2456747.5625</v>
      </c>
      <c r="O533">
        <f t="shared" si="1289"/>
        <v>7.9452092914123363E-4</v>
      </c>
      <c r="P533">
        <f t="shared" si="1290"/>
        <v>2456747.5632945211</v>
      </c>
      <c r="Q533">
        <f t="shared" si="1291"/>
        <v>0.14243842011009084</v>
      </c>
      <c r="R533">
        <f t="shared" si="1292"/>
        <v>240.69440556699442</v>
      </c>
      <c r="S533">
        <f t="shared" si="1293"/>
        <v>66.404129913789802</v>
      </c>
      <c r="T533">
        <f t="shared" si="1294"/>
        <v>4.2009098682746213</v>
      </c>
      <c r="U533">
        <f t="shared" si="1295"/>
        <v>1.1589707039176904</v>
      </c>
      <c r="V533">
        <f t="shared" si="1296"/>
        <v>209.54486925142868</v>
      </c>
      <c r="W533">
        <f t="shared" si="1297"/>
        <v>3.657247899098456</v>
      </c>
      <c r="X533">
        <f t="shared" si="1298"/>
        <v>8.3586591083349049</v>
      </c>
      <c r="Y533">
        <f t="shared" si="1299"/>
        <v>0.14588612249225749</v>
      </c>
      <c r="Z533">
        <f t="shared" si="1300"/>
        <v>85.173807464165293</v>
      </c>
      <c r="AA533">
        <f t="shared" si="1301"/>
        <v>1.4865633767094066</v>
      </c>
      <c r="AB533">
        <f t="shared" si="1302"/>
        <v>21077.332241187756</v>
      </c>
      <c r="AC533">
        <f t="shared" si="1303"/>
        <v>-106.26127769188558</v>
      </c>
      <c r="AD533">
        <f t="shared" si="1304"/>
        <v>-2122.0460163728062</v>
      </c>
      <c r="AE533">
        <f t="shared" si="1305"/>
        <v>229.56131205988368</v>
      </c>
      <c r="AF533">
        <f t="shared" si="1306"/>
        <v>-464.75357779486268</v>
      </c>
      <c r="AG533">
        <f t="shared" si="1307"/>
        <v>2674.7067119219605</v>
      </c>
      <c r="AH533">
        <f t="shared" si="1308"/>
        <v>21288.539393310046</v>
      </c>
      <c r="AI533">
        <f t="shared" si="1309"/>
        <v>5.9134831648083459</v>
      </c>
      <c r="AJ533">
        <f t="shared" si="1310"/>
        <v>246.60788873180277</v>
      </c>
      <c r="AK533">
        <f t="shared" si="1311"/>
        <v>4.3041196197617815</v>
      </c>
      <c r="AL533">
        <f t="shared" si="1312"/>
        <v>246</v>
      </c>
      <c r="AM533">
        <f t="shared" si="1313"/>
        <v>36</v>
      </c>
      <c r="AN533">
        <f t="shared" si="1314"/>
        <v>28</v>
      </c>
      <c r="AP533">
        <f t="shared" si="1315"/>
        <v>3.2484474690462726</v>
      </c>
      <c r="AQ533">
        <f t="shared" si="1316"/>
        <v>5.6696103912934039E-2</v>
      </c>
      <c r="AR533" t="str">
        <f t="shared" si="1317"/>
        <v>POSITIF</v>
      </c>
      <c r="AS533">
        <f t="shared" si="1318"/>
        <v>3</v>
      </c>
      <c r="AT533">
        <f t="shared" si="1319"/>
        <v>14</v>
      </c>
      <c r="AU533">
        <f t="shared" si="1320"/>
        <v>54</v>
      </c>
      <c r="AV533">
        <f t="shared" si="1321"/>
        <v>0.97436011495938113</v>
      </c>
      <c r="AW533" s="4">
        <f t="shared" si="1322"/>
        <v>4.0598338123307549E-2</v>
      </c>
      <c r="AX533">
        <f t="shared" si="1323"/>
        <v>1.7005792106151656E-2</v>
      </c>
      <c r="AY533">
        <f t="shared" si="1324"/>
        <v>0.26549446382102421</v>
      </c>
      <c r="AZ533" s="4">
        <f t="shared" si="1325"/>
        <v>1.1062269325876008E-2</v>
      </c>
      <c r="BA533">
        <f t="shared" si="1326"/>
        <v>375066.76471948146</v>
      </c>
      <c r="BB533" t="s">
        <v>191</v>
      </c>
      <c r="BC533">
        <f t="shared" si="1327"/>
        <v>1.6702617586355377E-2</v>
      </c>
      <c r="BD533">
        <f t="shared" si="1328"/>
        <v>209.54920684796011</v>
      </c>
      <c r="BE533">
        <f t="shared" si="1329"/>
        <v>23.437438816570356</v>
      </c>
      <c r="BF533">
        <f t="shared" si="1330"/>
        <v>-2.0716146974278124E-3</v>
      </c>
      <c r="BG533">
        <f t="shared" si="1331"/>
        <v>23.435367201872928</v>
      </c>
      <c r="BH533" s="19">
        <f t="shared" si="1332"/>
        <v>0.14243842011009084</v>
      </c>
      <c r="BI533">
        <f t="shared" si="1333"/>
        <v>14.056981143727899</v>
      </c>
      <c r="BJ533">
        <f t="shared" si="1334"/>
        <v>21.477981143727899</v>
      </c>
      <c r="BK533">
        <f t="shared" si="1335"/>
        <v>73.542198629566229</v>
      </c>
      <c r="BL533">
        <f t="shared" si="1336"/>
        <v>1.2835535052415923</v>
      </c>
      <c r="BM533">
        <f t="shared" si="1337"/>
        <v>248.62751852635225</v>
      </c>
      <c r="BN533">
        <f t="shared" si="1338"/>
        <v>16.575167901756817</v>
      </c>
      <c r="BO533">
        <f t="shared" si="1339"/>
        <v>16</v>
      </c>
      <c r="BP533">
        <f t="shared" si="1340"/>
        <v>34</v>
      </c>
      <c r="BQ533">
        <f t="shared" si="1341"/>
        <v>30</v>
      </c>
      <c r="BR533">
        <f t="shared" si="1342"/>
        <v>-18.206822978587649</v>
      </c>
      <c r="BS533" t="str">
        <f t="shared" si="1343"/>
        <v>NEGATIF</v>
      </c>
      <c r="BT533">
        <f t="shared" si="1279"/>
        <v>-0.3177690073041155</v>
      </c>
      <c r="BU533">
        <f t="shared" si="1280"/>
        <v>18</v>
      </c>
      <c r="BV533">
        <f t="shared" si="1281"/>
        <v>-2173</v>
      </c>
      <c r="BW533">
        <f t="shared" si="1282"/>
        <v>35</v>
      </c>
      <c r="BX533" t="str">
        <f t="shared" si="1283"/>
        <v>NEGATIF</v>
      </c>
      <c r="BY533">
        <f t="shared" si="1344"/>
        <v>73.070136176636765</v>
      </c>
      <c r="BZ533">
        <f t="shared" si="1345"/>
        <v>253.07013617663677</v>
      </c>
      <c r="CA533">
        <f t="shared" si="1346"/>
        <v>17.770825180598365</v>
      </c>
      <c r="CB533" t="str">
        <f t="shared" si="1347"/>
        <v>POSITIF</v>
      </c>
      <c r="CC533">
        <f t="shared" si="1348"/>
        <v>17</v>
      </c>
      <c r="CD533">
        <f t="shared" si="1349"/>
        <v>46</v>
      </c>
      <c r="CE533">
        <f t="shared" si="1350"/>
        <v>14</v>
      </c>
      <c r="CG533">
        <f t="shared" si="1351"/>
        <v>4.3393688093480467</v>
      </c>
      <c r="CH533">
        <f t="shared" si="1352"/>
        <v>0.40902431908657322</v>
      </c>
      <c r="CI533">
        <f t="shared" si="1353"/>
        <v>0.40906047558387604</v>
      </c>
    </row>
    <row r="534" spans="1:87">
      <c r="A534">
        <f t="shared" ref="A534:F534" si="1447">A240</f>
        <v>-7.0027777777777782</v>
      </c>
      <c r="B534">
        <f t="shared" si="1447"/>
        <v>111.315</v>
      </c>
      <c r="C534">
        <f t="shared" si="1447"/>
        <v>7</v>
      </c>
      <c r="D534">
        <f t="shared" si="1447"/>
        <v>2014</v>
      </c>
      <c r="E534">
        <f t="shared" si="1447"/>
        <v>3</v>
      </c>
      <c r="F534">
        <f t="shared" si="1447"/>
        <v>31</v>
      </c>
      <c r="G534">
        <f t="shared" si="1285"/>
        <v>-0.12222152900771403</v>
      </c>
      <c r="H534">
        <f t="shared" ref="H534:J534" si="1448">H240</f>
        <v>8</v>
      </c>
      <c r="I534">
        <f t="shared" si="1448"/>
        <v>45</v>
      </c>
      <c r="J534">
        <f t="shared" si="1448"/>
        <v>8.75</v>
      </c>
      <c r="L534">
        <f t="shared" ref="L534:M534" si="1449">L240</f>
        <v>20</v>
      </c>
      <c r="M534">
        <f t="shared" si="1449"/>
        <v>-13</v>
      </c>
      <c r="N534">
        <f t="shared" si="1288"/>
        <v>2456747.572916667</v>
      </c>
      <c r="O534">
        <f t="shared" si="1289"/>
        <v>7.9452092914123363E-4</v>
      </c>
      <c r="P534">
        <f t="shared" si="1290"/>
        <v>2456747.573711188</v>
      </c>
      <c r="Q534">
        <f t="shared" si="1291"/>
        <v>0.14243870530288966</v>
      </c>
      <c r="R534">
        <f t="shared" si="1292"/>
        <v>240.69440556699442</v>
      </c>
      <c r="S534">
        <f t="shared" si="1293"/>
        <v>66.540223589137895</v>
      </c>
      <c r="T534">
        <f t="shared" si="1294"/>
        <v>4.2009098682746213</v>
      </c>
      <c r="U534">
        <f t="shared" si="1295"/>
        <v>1.1613459866436548</v>
      </c>
      <c r="V534">
        <f t="shared" si="1296"/>
        <v>209.54431764805838</v>
      </c>
      <c r="W534">
        <f t="shared" si="1297"/>
        <v>3.6572382718034793</v>
      </c>
      <c r="X534">
        <f t="shared" si="1298"/>
        <v>8.3689262684056303</v>
      </c>
      <c r="Y534">
        <f t="shared" si="1299"/>
        <v>0.14606531824032093</v>
      </c>
      <c r="Z534">
        <f t="shared" si="1300"/>
        <v>85.18407413399018</v>
      </c>
      <c r="AA534">
        <f t="shared" si="1301"/>
        <v>1.4867425639010659</v>
      </c>
      <c r="AB534">
        <f t="shared" si="1302"/>
        <v>21098.799471709037</v>
      </c>
      <c r="AC534">
        <f t="shared" si="1303"/>
        <v>-106.93154852415383</v>
      </c>
      <c r="AD534">
        <f t="shared" si="1304"/>
        <v>-2099.9287158047418</v>
      </c>
      <c r="AE534">
        <f t="shared" si="1305"/>
        <v>235.98954883898952</v>
      </c>
      <c r="AF534">
        <f t="shared" si="1306"/>
        <v>-465.71105954188738</v>
      </c>
      <c r="AG534">
        <f t="shared" si="1307"/>
        <v>2664.532833871147</v>
      </c>
      <c r="AH534">
        <f t="shared" si="1308"/>
        <v>21326.75053054839</v>
      </c>
      <c r="AI534">
        <f t="shared" si="1309"/>
        <v>5.9240973695967751</v>
      </c>
      <c r="AJ534">
        <f t="shared" si="1310"/>
        <v>246.6185029365912</v>
      </c>
      <c r="AK534">
        <f t="shared" si="1311"/>
        <v>4.3043048725828212</v>
      </c>
      <c r="AL534">
        <f t="shared" si="1312"/>
        <v>246</v>
      </c>
      <c r="AM534">
        <f t="shared" si="1313"/>
        <v>37</v>
      </c>
      <c r="AN534">
        <f t="shared" si="1314"/>
        <v>6</v>
      </c>
      <c r="AP534">
        <f t="shared" si="1315"/>
        <v>3.2607727960621293</v>
      </c>
      <c r="AQ534">
        <f t="shared" si="1316"/>
        <v>5.6911221450745744E-2</v>
      </c>
      <c r="AR534" t="str">
        <f t="shared" si="1317"/>
        <v>POSITIF</v>
      </c>
      <c r="AS534">
        <f t="shared" si="1318"/>
        <v>3</v>
      </c>
      <c r="AT534">
        <f t="shared" si="1319"/>
        <v>15</v>
      </c>
      <c r="AU534">
        <f t="shared" si="1320"/>
        <v>38</v>
      </c>
      <c r="AV534">
        <f t="shared" si="1321"/>
        <v>0.9742557296953811</v>
      </c>
      <c r="AW534" s="4">
        <f t="shared" si="1322"/>
        <v>4.0593988737307546E-2</v>
      </c>
      <c r="AX534">
        <f t="shared" si="1323"/>
        <v>1.7003970239604291E-2</v>
      </c>
      <c r="AY534">
        <f t="shared" si="1324"/>
        <v>0.26546602337443864</v>
      </c>
      <c r="AZ534" s="4">
        <f t="shared" si="1325"/>
        <v>1.1061084307268277E-2</v>
      </c>
      <c r="BA534">
        <f t="shared" si="1326"/>
        <v>375106.94684828969</v>
      </c>
      <c r="BB534" t="s">
        <v>191</v>
      </c>
      <c r="BC534">
        <f t="shared" si="1327"/>
        <v>1.6702617574377278E-2</v>
      </c>
      <c r="BD534">
        <f t="shared" si="1328"/>
        <v>209.54865524622684</v>
      </c>
      <c r="BE534">
        <f t="shared" si="1329"/>
        <v>23.437438812861661</v>
      </c>
      <c r="BF534">
        <f t="shared" si="1330"/>
        <v>-2.0716431617608332E-3</v>
      </c>
      <c r="BG534">
        <f t="shared" si="1331"/>
        <v>23.435367169699902</v>
      </c>
      <c r="BH534" s="19">
        <f t="shared" si="1332"/>
        <v>0.14243870530288966</v>
      </c>
      <c r="BI534">
        <f t="shared" si="1333"/>
        <v>14.307665618384878</v>
      </c>
      <c r="BJ534">
        <f t="shared" si="1334"/>
        <v>21.728665618384877</v>
      </c>
      <c r="BK534">
        <f t="shared" si="1335"/>
        <v>77.292845165151192</v>
      </c>
      <c r="BL534">
        <f t="shared" si="1336"/>
        <v>1.3490146363660687</v>
      </c>
      <c r="BM534">
        <f t="shared" si="1337"/>
        <v>248.63713911062197</v>
      </c>
      <c r="BN534">
        <f t="shared" si="1338"/>
        <v>16.575809274041465</v>
      </c>
      <c r="BO534">
        <f t="shared" si="1339"/>
        <v>16</v>
      </c>
      <c r="BP534">
        <f t="shared" si="1340"/>
        <v>34</v>
      </c>
      <c r="BQ534">
        <f t="shared" si="1341"/>
        <v>32</v>
      </c>
      <c r="BR534">
        <f t="shared" si="1342"/>
        <v>-18.196430056991474</v>
      </c>
      <c r="BS534" t="str">
        <f t="shared" si="1343"/>
        <v>NEGATIF</v>
      </c>
      <c r="BT534">
        <f t="shared" si="1279"/>
        <v>-0.31758761660336066</v>
      </c>
      <c r="BU534">
        <f t="shared" si="1280"/>
        <v>18</v>
      </c>
      <c r="BV534">
        <f t="shared" si="1281"/>
        <v>-2172</v>
      </c>
      <c r="BW534">
        <f t="shared" si="1282"/>
        <v>12</v>
      </c>
      <c r="BX534" t="str">
        <f t="shared" si="1283"/>
        <v>NEGATIF</v>
      </c>
      <c r="BY534">
        <f t="shared" si="1344"/>
        <v>72.935473849988242</v>
      </c>
      <c r="BZ534">
        <f t="shared" si="1345"/>
        <v>252.93547384998823</v>
      </c>
      <c r="CA534">
        <f t="shared" si="1346"/>
        <v>14.210247515332497</v>
      </c>
      <c r="CB534" t="str">
        <f t="shared" si="1347"/>
        <v>POSITIF</v>
      </c>
      <c r="CC534">
        <f t="shared" si="1348"/>
        <v>14</v>
      </c>
      <c r="CD534">
        <f t="shared" si="1349"/>
        <v>12</v>
      </c>
      <c r="CE534">
        <f t="shared" si="1350"/>
        <v>36</v>
      </c>
      <c r="CG534">
        <f t="shared" si="1351"/>
        <v>4.3395367202195194</v>
      </c>
      <c r="CH534">
        <f t="shared" si="1352"/>
        <v>0.40902431852504795</v>
      </c>
      <c r="CI534">
        <f t="shared" si="1353"/>
        <v>0.40906047551914709</v>
      </c>
    </row>
    <row r="535" spans="1:87">
      <c r="A535">
        <f t="shared" ref="A535:F535" si="1450">A241</f>
        <v>-7.0027777777777782</v>
      </c>
      <c r="B535">
        <f t="shared" si="1450"/>
        <v>111.315</v>
      </c>
      <c r="C535">
        <f t="shared" si="1450"/>
        <v>7</v>
      </c>
      <c r="D535">
        <f t="shared" si="1450"/>
        <v>2014</v>
      </c>
      <c r="E535">
        <f t="shared" si="1450"/>
        <v>3</v>
      </c>
      <c r="F535">
        <f t="shared" si="1450"/>
        <v>31</v>
      </c>
      <c r="G535">
        <f t="shared" si="1285"/>
        <v>-0.12222152900771403</v>
      </c>
      <c r="H535">
        <f t="shared" ref="H535:J535" si="1451">H241</f>
        <v>9</v>
      </c>
      <c r="I535">
        <f t="shared" si="1451"/>
        <v>0</v>
      </c>
      <c r="J535">
        <f t="shared" si="1451"/>
        <v>9</v>
      </c>
      <c r="L535">
        <f t="shared" ref="L535:M535" si="1452">L241</f>
        <v>20</v>
      </c>
      <c r="M535">
        <f t="shared" si="1452"/>
        <v>-13</v>
      </c>
      <c r="N535">
        <f t="shared" si="1288"/>
        <v>2456747.5833333335</v>
      </c>
      <c r="O535">
        <f t="shared" si="1289"/>
        <v>7.9452092914123363E-4</v>
      </c>
      <c r="P535">
        <f t="shared" si="1290"/>
        <v>2456747.5841278546</v>
      </c>
      <c r="Q535">
        <f t="shared" si="1291"/>
        <v>0.14243899049567574</v>
      </c>
      <c r="R535">
        <f t="shared" si="1292"/>
        <v>240.69440556699442</v>
      </c>
      <c r="S535">
        <f t="shared" si="1293"/>
        <v>66.676317258403287</v>
      </c>
      <c r="T535">
        <f t="shared" si="1294"/>
        <v>4.2009098682746213</v>
      </c>
      <c r="U535">
        <f t="shared" si="1295"/>
        <v>1.1637212692634562</v>
      </c>
      <c r="V535">
        <f t="shared" si="1296"/>
        <v>209.54376604471275</v>
      </c>
      <c r="W535">
        <f t="shared" si="1297"/>
        <v>3.6572286445089328</v>
      </c>
      <c r="X535">
        <f t="shared" si="1298"/>
        <v>8.3791934280179703</v>
      </c>
      <c r="Y535">
        <f t="shared" si="1299"/>
        <v>0.14624451398038407</v>
      </c>
      <c r="Z535">
        <f t="shared" si="1300"/>
        <v>85.194340803355772</v>
      </c>
      <c r="AA535">
        <f t="shared" si="1301"/>
        <v>1.4869217510847093</v>
      </c>
      <c r="AB535">
        <f t="shared" si="1302"/>
        <v>21120.149525710596</v>
      </c>
      <c r="AC535">
        <f t="shared" si="1303"/>
        <v>-107.59054728243363</v>
      </c>
      <c r="AD535">
        <f t="shared" si="1304"/>
        <v>-2076.9259950158944</v>
      </c>
      <c r="AE535">
        <f t="shared" si="1305"/>
        <v>242.39291118809251</v>
      </c>
      <c r="AF535">
        <f t="shared" si="1306"/>
        <v>-466.66590674276341</v>
      </c>
      <c r="AG535">
        <f t="shared" si="1307"/>
        <v>2654.3395173038225</v>
      </c>
      <c r="AH535">
        <f t="shared" si="1308"/>
        <v>21365.699505161418</v>
      </c>
      <c r="AI535">
        <f t="shared" si="1309"/>
        <v>5.9349165292115051</v>
      </c>
      <c r="AJ535">
        <f t="shared" si="1310"/>
        <v>246.62932209620593</v>
      </c>
      <c r="AK535">
        <f t="shared" si="1311"/>
        <v>4.3044937025403964</v>
      </c>
      <c r="AL535">
        <f t="shared" si="1312"/>
        <v>246</v>
      </c>
      <c r="AM535">
        <f t="shared" si="1313"/>
        <v>37</v>
      </c>
      <c r="AN535">
        <f t="shared" si="1314"/>
        <v>45</v>
      </c>
      <c r="AP535">
        <f t="shared" si="1315"/>
        <v>3.2540914795838405</v>
      </c>
      <c r="AQ535">
        <f t="shared" si="1316"/>
        <v>5.6794610479831857E-2</v>
      </c>
      <c r="AR535" t="str">
        <f t="shared" si="1317"/>
        <v>POSITIF</v>
      </c>
      <c r="AS535">
        <f t="shared" si="1318"/>
        <v>3</v>
      </c>
      <c r="AT535">
        <f t="shared" si="1319"/>
        <v>15</v>
      </c>
      <c r="AU535">
        <f t="shared" si="1320"/>
        <v>14</v>
      </c>
      <c r="AV535">
        <f t="shared" si="1321"/>
        <v>0.97415121865198773</v>
      </c>
      <c r="AW535" s="4">
        <f t="shared" si="1322"/>
        <v>4.0589634110499491E-2</v>
      </c>
      <c r="AX535">
        <f t="shared" si="1323"/>
        <v>1.7002146177792384E-2</v>
      </c>
      <c r="AY535">
        <f t="shared" si="1324"/>
        <v>0.26543754865761909</v>
      </c>
      <c r="AZ535" s="4">
        <f t="shared" si="1325"/>
        <v>1.1059897860734129E-2</v>
      </c>
      <c r="BA535">
        <f t="shared" si="1326"/>
        <v>375147.18602212245</v>
      </c>
      <c r="BB535" t="s">
        <v>191</v>
      </c>
      <c r="BC535">
        <f t="shared" si="1327"/>
        <v>1.6702617562399182E-2</v>
      </c>
      <c r="BD535">
        <f t="shared" si="1328"/>
        <v>209.54810364451819</v>
      </c>
      <c r="BE535">
        <f t="shared" si="1329"/>
        <v>23.437438809152965</v>
      </c>
      <c r="BF535">
        <f t="shared" si="1330"/>
        <v>-2.0716716453619277E-3</v>
      </c>
      <c r="BG535">
        <f t="shared" si="1331"/>
        <v>23.435367137507605</v>
      </c>
      <c r="BH535" s="19">
        <f t="shared" si="1332"/>
        <v>0.14243899049567574</v>
      </c>
      <c r="BI535">
        <f t="shared" si="1333"/>
        <v>14.558350081834941</v>
      </c>
      <c r="BJ535">
        <f t="shared" si="1334"/>
        <v>21.979350081834941</v>
      </c>
      <c r="BK535">
        <f t="shared" si="1335"/>
        <v>81.043305663376074</v>
      </c>
      <c r="BL535">
        <f t="shared" si="1336"/>
        <v>1.4144725205260797</v>
      </c>
      <c r="BM535">
        <f t="shared" si="1337"/>
        <v>248.64694556414804</v>
      </c>
      <c r="BN535">
        <f t="shared" si="1338"/>
        <v>16.576463037609869</v>
      </c>
      <c r="BO535">
        <f t="shared" si="1339"/>
        <v>16</v>
      </c>
      <c r="BP535">
        <f t="shared" si="1340"/>
        <v>34</v>
      </c>
      <c r="BQ535">
        <f t="shared" si="1341"/>
        <v>35</v>
      </c>
      <c r="BR535">
        <f t="shared" si="1342"/>
        <v>-18.204812786688457</v>
      </c>
      <c r="BS535" t="str">
        <f t="shared" si="1343"/>
        <v>NEGATIF</v>
      </c>
      <c r="BT535">
        <f t="shared" si="1279"/>
        <v>-0.31773392283687768</v>
      </c>
      <c r="BU535">
        <f t="shared" si="1280"/>
        <v>18</v>
      </c>
      <c r="BV535">
        <f t="shared" si="1281"/>
        <v>-2173</v>
      </c>
      <c r="BW535">
        <f t="shared" si="1282"/>
        <v>42</v>
      </c>
      <c r="BX535" t="str">
        <f t="shared" si="1283"/>
        <v>NEGATIF</v>
      </c>
      <c r="BY535">
        <f t="shared" si="1344"/>
        <v>72.711921631871263</v>
      </c>
      <c r="BZ535">
        <f t="shared" si="1345"/>
        <v>252.71192163187126</v>
      </c>
      <c r="CA535">
        <f t="shared" si="1346"/>
        <v>10.654172142578611</v>
      </c>
      <c r="CB535" t="str">
        <f t="shared" si="1347"/>
        <v>POSITIF</v>
      </c>
      <c r="CC535">
        <f t="shared" si="1348"/>
        <v>10</v>
      </c>
      <c r="CD535">
        <f t="shared" si="1349"/>
        <v>39</v>
      </c>
      <c r="CE535">
        <f t="shared" si="1350"/>
        <v>15</v>
      </c>
      <c r="CG535">
        <f t="shared" si="1351"/>
        <v>4.3397078751214924</v>
      </c>
      <c r="CH535">
        <f t="shared" si="1352"/>
        <v>0.40902431796318639</v>
      </c>
      <c r="CI535">
        <f t="shared" si="1353"/>
        <v>0.40906047545441815</v>
      </c>
    </row>
    <row r="536" spans="1:87">
      <c r="A536">
        <f t="shared" ref="A536:F536" si="1453">A242</f>
        <v>-7.0027777777777782</v>
      </c>
      <c r="B536">
        <f t="shared" si="1453"/>
        <v>111.315</v>
      </c>
      <c r="C536">
        <f t="shared" si="1453"/>
        <v>7</v>
      </c>
      <c r="D536">
        <f t="shared" si="1453"/>
        <v>2014</v>
      </c>
      <c r="E536">
        <f t="shared" si="1453"/>
        <v>3</v>
      </c>
      <c r="F536">
        <f t="shared" si="1453"/>
        <v>31</v>
      </c>
      <c r="G536">
        <f t="shared" si="1285"/>
        <v>-0.12222152900771403</v>
      </c>
      <c r="H536">
        <f t="shared" ref="H536:J536" si="1454">H242</f>
        <v>9</v>
      </c>
      <c r="I536">
        <f t="shared" si="1454"/>
        <v>15</v>
      </c>
      <c r="J536">
        <f t="shared" si="1454"/>
        <v>9.25</v>
      </c>
      <c r="L536">
        <f t="shared" ref="L536:M536" si="1455">L242</f>
        <v>20</v>
      </c>
      <c r="M536">
        <f t="shared" si="1455"/>
        <v>-13</v>
      </c>
      <c r="N536">
        <f t="shared" si="1288"/>
        <v>2456747.59375</v>
      </c>
      <c r="O536">
        <f t="shared" si="1289"/>
        <v>7.9452092914123363E-4</v>
      </c>
      <c r="P536">
        <f t="shared" si="1290"/>
        <v>2456747.5945445211</v>
      </c>
      <c r="Q536">
        <f t="shared" si="1291"/>
        <v>0.14243927568846179</v>
      </c>
      <c r="R536">
        <f t="shared" si="1292"/>
        <v>240.69440556699442</v>
      </c>
      <c r="S536">
        <f t="shared" si="1293"/>
        <v>66.812410927639576</v>
      </c>
      <c r="T536">
        <f t="shared" si="1294"/>
        <v>4.2009098682746213</v>
      </c>
      <c r="U536">
        <f t="shared" si="1295"/>
        <v>1.1660965518827495</v>
      </c>
      <c r="V536">
        <f t="shared" si="1296"/>
        <v>209.54321444136713</v>
      </c>
      <c r="W536">
        <f t="shared" si="1297"/>
        <v>3.6572190172143868</v>
      </c>
      <c r="X536">
        <f t="shared" si="1298"/>
        <v>8.3894605876294008</v>
      </c>
      <c r="Y536">
        <f t="shared" si="1299"/>
        <v>0.14642370972043131</v>
      </c>
      <c r="Z536">
        <f t="shared" si="1300"/>
        <v>85.204607472720454</v>
      </c>
      <c r="AA536">
        <f t="shared" si="1301"/>
        <v>1.4871009382683364</v>
      </c>
      <c r="AB536">
        <f t="shared" si="1302"/>
        <v>21141.38228369374</v>
      </c>
      <c r="AC536">
        <f t="shared" si="1303"/>
        <v>-108.2382045293853</v>
      </c>
      <c r="AD536">
        <f t="shared" si="1304"/>
        <v>-2053.0475519874308</v>
      </c>
      <c r="AE536">
        <f t="shared" si="1305"/>
        <v>248.77072445747453</v>
      </c>
      <c r="AF536">
        <f t="shared" si="1306"/>
        <v>-467.61809461356142</v>
      </c>
      <c r="AG536">
        <f t="shared" si="1307"/>
        <v>2644.1268375019658</v>
      </c>
      <c r="AH536">
        <f t="shared" si="1308"/>
        <v>21405.375994522801</v>
      </c>
      <c r="AI536">
        <f t="shared" si="1309"/>
        <v>5.9459377762563337</v>
      </c>
      <c r="AJ536">
        <f t="shared" si="1310"/>
        <v>246.64034334325075</v>
      </c>
      <c r="AK536">
        <f t="shared" si="1311"/>
        <v>4.3046860595890042</v>
      </c>
      <c r="AL536">
        <f t="shared" si="1312"/>
        <v>246</v>
      </c>
      <c r="AM536">
        <f t="shared" si="1313"/>
        <v>38</v>
      </c>
      <c r="AN536">
        <f t="shared" si="1314"/>
        <v>25</v>
      </c>
      <c r="AP536">
        <f t="shared" si="1315"/>
        <v>3.2664088889498419</v>
      </c>
      <c r="AQ536">
        <f t="shared" si="1316"/>
        <v>5.7009589828584568E-2</v>
      </c>
      <c r="AR536" t="str">
        <f t="shared" si="1317"/>
        <v>POSITIF</v>
      </c>
      <c r="AS536">
        <f t="shared" si="1318"/>
        <v>3</v>
      </c>
      <c r="AT536">
        <f t="shared" si="1319"/>
        <v>15</v>
      </c>
      <c r="AU536">
        <f t="shared" si="1320"/>
        <v>59</v>
      </c>
      <c r="AV536">
        <f t="shared" si="1321"/>
        <v>0.9740465825623249</v>
      </c>
      <c r="AW536" s="4">
        <f t="shared" si="1322"/>
        <v>4.0585274273430207E-2</v>
      </c>
      <c r="AX536">
        <f t="shared" si="1323"/>
        <v>1.7000319933511355E-2</v>
      </c>
      <c r="AY536">
        <f t="shared" si="1324"/>
        <v>0.26540903987030717</v>
      </c>
      <c r="AZ536" s="4">
        <f t="shared" si="1325"/>
        <v>1.1058709994596133E-2</v>
      </c>
      <c r="BA536">
        <f t="shared" si="1326"/>
        <v>375187.48199257097</v>
      </c>
      <c r="BB536" t="s">
        <v>191</v>
      </c>
      <c r="BC536">
        <f t="shared" si="1327"/>
        <v>1.6702617550421087E-2</v>
      </c>
      <c r="BD536">
        <f t="shared" si="1328"/>
        <v>209.5475520428096</v>
      </c>
      <c r="BE536">
        <f t="shared" si="1329"/>
        <v>23.43743880544427</v>
      </c>
      <c r="BF536">
        <f t="shared" si="1330"/>
        <v>-2.0717001482302628E-3</v>
      </c>
      <c r="BG536">
        <f t="shared" si="1331"/>
        <v>23.435367105296038</v>
      </c>
      <c r="BH536" s="19">
        <f t="shared" si="1332"/>
        <v>0.14243927568846179</v>
      </c>
      <c r="BI536">
        <f t="shared" si="1333"/>
        <v>14.809034545316051</v>
      </c>
      <c r="BJ536">
        <f t="shared" si="1334"/>
        <v>22.230034545316052</v>
      </c>
      <c r="BK536">
        <f t="shared" si="1335"/>
        <v>84.793582886103195</v>
      </c>
      <c r="BL536">
        <f t="shared" si="1336"/>
        <v>1.4799272059252166</v>
      </c>
      <c r="BM536">
        <f t="shared" si="1337"/>
        <v>248.65693529363756</v>
      </c>
      <c r="BN536">
        <f t="shared" si="1338"/>
        <v>16.577129019575839</v>
      </c>
      <c r="BO536">
        <f t="shared" si="1339"/>
        <v>16</v>
      </c>
      <c r="BP536">
        <f t="shared" si="1340"/>
        <v>34</v>
      </c>
      <c r="BQ536">
        <f t="shared" si="1341"/>
        <v>37</v>
      </c>
      <c r="BR536">
        <f t="shared" si="1342"/>
        <v>-18.194493274014484</v>
      </c>
      <c r="BS536" t="str">
        <f t="shared" si="1343"/>
        <v>NEGATIF</v>
      </c>
      <c r="BT536">
        <f t="shared" si="1279"/>
        <v>-0.31755381336351557</v>
      </c>
      <c r="BU536">
        <f t="shared" si="1280"/>
        <v>18</v>
      </c>
      <c r="BV536">
        <f t="shared" si="1281"/>
        <v>-2172</v>
      </c>
      <c r="BW536">
        <f t="shared" si="1282"/>
        <v>19</v>
      </c>
      <c r="BX536" t="str">
        <f t="shared" si="1283"/>
        <v>NEGATIF</v>
      </c>
      <c r="BY536">
        <f t="shared" si="1344"/>
        <v>72.439123607569385</v>
      </c>
      <c r="BZ536">
        <f t="shared" si="1345"/>
        <v>252.4391236075694</v>
      </c>
      <c r="CA536">
        <f t="shared" si="1346"/>
        <v>7.1017603689705266</v>
      </c>
      <c r="CB536" t="str">
        <f t="shared" si="1347"/>
        <v>POSITIF</v>
      </c>
      <c r="CC536">
        <f t="shared" si="1348"/>
        <v>7</v>
      </c>
      <c r="CD536">
        <f t="shared" si="1349"/>
        <v>6</v>
      </c>
      <c r="CE536">
        <f t="shared" si="1350"/>
        <v>6</v>
      </c>
      <c r="CG536">
        <f t="shared" si="1351"/>
        <v>4.3398822287924688</v>
      </c>
      <c r="CH536">
        <f t="shared" si="1352"/>
        <v>0.40902431740098849</v>
      </c>
      <c r="CI536">
        <f t="shared" si="1353"/>
        <v>0.4090604753896892</v>
      </c>
    </row>
    <row r="537" spans="1:87">
      <c r="A537">
        <f t="shared" ref="A537:F537" si="1456">A243</f>
        <v>-7.0027777777777782</v>
      </c>
      <c r="B537">
        <f t="shared" si="1456"/>
        <v>111.315</v>
      </c>
      <c r="C537">
        <f t="shared" si="1456"/>
        <v>7</v>
      </c>
      <c r="D537">
        <f t="shared" si="1456"/>
        <v>2014</v>
      </c>
      <c r="E537">
        <f t="shared" si="1456"/>
        <v>3</v>
      </c>
      <c r="F537">
        <f t="shared" si="1456"/>
        <v>31</v>
      </c>
      <c r="G537">
        <f t="shared" si="1285"/>
        <v>-0.12222152900771403</v>
      </c>
      <c r="H537">
        <f t="shared" ref="H537:J537" si="1457">H243</f>
        <v>9</v>
      </c>
      <c r="I537">
        <f t="shared" si="1457"/>
        <v>30</v>
      </c>
      <c r="J537">
        <f t="shared" si="1457"/>
        <v>9.5</v>
      </c>
      <c r="L537">
        <f t="shared" ref="L537:M537" si="1458">L243</f>
        <v>20</v>
      </c>
      <c r="M537">
        <f t="shared" si="1458"/>
        <v>-13</v>
      </c>
      <c r="N537">
        <f t="shared" si="1288"/>
        <v>2456747.604166667</v>
      </c>
      <c r="O537">
        <f t="shared" si="1289"/>
        <v>7.9452092914123363E-4</v>
      </c>
      <c r="P537">
        <f t="shared" si="1290"/>
        <v>2456747.604961188</v>
      </c>
      <c r="Q537">
        <f t="shared" si="1291"/>
        <v>0.14243956088126064</v>
      </c>
      <c r="R537">
        <f t="shared" si="1292"/>
        <v>240.69440556699442</v>
      </c>
      <c r="S537">
        <f t="shared" si="1293"/>
        <v>66.94850460300222</v>
      </c>
      <c r="T537">
        <f t="shared" si="1294"/>
        <v>4.2009098682746213</v>
      </c>
      <c r="U537">
        <f t="shared" si="1295"/>
        <v>1.168471834608968</v>
      </c>
      <c r="V537">
        <f t="shared" si="1296"/>
        <v>209.54266283799677</v>
      </c>
      <c r="W537">
        <f t="shared" si="1297"/>
        <v>3.6572093899194091</v>
      </c>
      <c r="X537">
        <f t="shared" si="1298"/>
        <v>8.3997277477010357</v>
      </c>
      <c r="Y537">
        <f t="shared" si="1299"/>
        <v>0.14660290546851062</v>
      </c>
      <c r="Z537">
        <f t="shared" si="1300"/>
        <v>85.21487414254625</v>
      </c>
      <c r="AA537">
        <f t="shared" si="1301"/>
        <v>1.4872801254600119</v>
      </c>
      <c r="AB537">
        <f t="shared" si="1302"/>
        <v>21162.497626816457</v>
      </c>
      <c r="AC537">
        <f t="shared" si="1303"/>
        <v>-108.87445202142129</v>
      </c>
      <c r="AD537">
        <f t="shared" si="1304"/>
        <v>-2028.3034537780979</v>
      </c>
      <c r="AE537">
        <f t="shared" si="1305"/>
        <v>255.12231668806544</v>
      </c>
      <c r="AF537">
        <f t="shared" si="1306"/>
        <v>-468.56759843996815</v>
      </c>
      <c r="AG537">
        <f t="shared" si="1307"/>
        <v>2633.8948698808113</v>
      </c>
      <c r="AH537">
        <f t="shared" si="1308"/>
        <v>21445.76930914585</v>
      </c>
      <c r="AI537">
        <f t="shared" si="1309"/>
        <v>5.957158141429403</v>
      </c>
      <c r="AJ537">
        <f t="shared" si="1310"/>
        <v>246.65156370842382</v>
      </c>
      <c r="AK537">
        <f t="shared" si="1311"/>
        <v>4.3048818919045511</v>
      </c>
      <c r="AL537">
        <f t="shared" si="1312"/>
        <v>246</v>
      </c>
      <c r="AM537">
        <f t="shared" si="1313"/>
        <v>39</v>
      </c>
      <c r="AN537">
        <f t="shared" si="1314"/>
        <v>5</v>
      </c>
      <c r="AP537">
        <f t="shared" si="1315"/>
        <v>3.2529737571855519</v>
      </c>
      <c r="AQ537">
        <f t="shared" si="1316"/>
        <v>5.6775102543858431E-2</v>
      </c>
      <c r="AR537" t="str">
        <f t="shared" si="1317"/>
        <v>POSITIF</v>
      </c>
      <c r="AS537">
        <f t="shared" si="1318"/>
        <v>3</v>
      </c>
      <c r="AT537">
        <f t="shared" si="1319"/>
        <v>15</v>
      </c>
      <c r="AU537">
        <f t="shared" si="1320"/>
        <v>10</v>
      </c>
      <c r="AV537">
        <f t="shared" si="1321"/>
        <v>0.97394182215949854</v>
      </c>
      <c r="AW537" s="4">
        <f t="shared" si="1322"/>
        <v>4.0580909256645772E-2</v>
      </c>
      <c r="AX537">
        <f t="shared" si="1323"/>
        <v>1.6998491519556319E-2</v>
      </c>
      <c r="AY537">
        <f t="shared" si="1324"/>
        <v>0.26538049721223939</v>
      </c>
      <c r="AZ537" s="4">
        <f t="shared" si="1325"/>
        <v>1.105752071717664E-2</v>
      </c>
      <c r="BA537">
        <f t="shared" si="1326"/>
        <v>375227.83451104932</v>
      </c>
      <c r="BB537" t="s">
        <v>191</v>
      </c>
      <c r="BC537">
        <f t="shared" si="1327"/>
        <v>1.6702617538442988E-2</v>
      </c>
      <c r="BD537">
        <f t="shared" si="1328"/>
        <v>209.54700044107622</v>
      </c>
      <c r="BE537">
        <f t="shared" si="1329"/>
        <v>23.437438801735574</v>
      </c>
      <c r="BF537">
        <f t="shared" si="1330"/>
        <v>-2.0717286703650162E-3</v>
      </c>
      <c r="BG537">
        <f t="shared" si="1331"/>
        <v>23.435367073065208</v>
      </c>
      <c r="BH537" s="19">
        <f t="shared" si="1332"/>
        <v>0.14243956088126064</v>
      </c>
      <c r="BI537">
        <f t="shared" si="1333"/>
        <v>15.059719019973029</v>
      </c>
      <c r="BJ537">
        <f t="shared" si="1334"/>
        <v>22.48071901997303</v>
      </c>
      <c r="BK537">
        <f t="shared" si="1335"/>
        <v>88.543679686173277</v>
      </c>
      <c r="BL537">
        <f t="shared" si="1336"/>
        <v>1.5453787423549432</v>
      </c>
      <c r="BM537">
        <f t="shared" si="1337"/>
        <v>248.66710561342217</v>
      </c>
      <c r="BN537">
        <f t="shared" si="1338"/>
        <v>16.577807040894811</v>
      </c>
      <c r="BO537">
        <f t="shared" si="1339"/>
        <v>16</v>
      </c>
      <c r="BP537">
        <f t="shared" si="1340"/>
        <v>34</v>
      </c>
      <c r="BQ537">
        <f t="shared" si="1341"/>
        <v>40</v>
      </c>
      <c r="BR537">
        <f t="shared" si="1342"/>
        <v>-18.209601212708545</v>
      </c>
      <c r="BS537" t="str">
        <f t="shared" si="1343"/>
        <v>NEGATIF</v>
      </c>
      <c r="BT537">
        <f t="shared" si="1279"/>
        <v>-0.31781749663691639</v>
      </c>
      <c r="BU537">
        <f t="shared" si="1280"/>
        <v>18</v>
      </c>
      <c r="BV537">
        <f t="shared" si="1281"/>
        <v>-2173</v>
      </c>
      <c r="BW537">
        <f t="shared" si="1282"/>
        <v>25</v>
      </c>
      <c r="BX537" t="str">
        <f t="shared" si="1283"/>
        <v>NEGATIF</v>
      </c>
      <c r="BY537">
        <f t="shared" si="1344"/>
        <v>72.072520363638546</v>
      </c>
      <c r="BZ537">
        <f t="shared" si="1345"/>
        <v>252.07252036363855</v>
      </c>
      <c r="CA537">
        <f t="shared" si="1346"/>
        <v>3.5580888636925212</v>
      </c>
      <c r="CB537" t="str">
        <f t="shared" si="1347"/>
        <v>POSITIF</v>
      </c>
      <c r="CC537">
        <f t="shared" si="1348"/>
        <v>3</v>
      </c>
      <c r="CD537">
        <f t="shared" si="1349"/>
        <v>33</v>
      </c>
      <c r="CE537">
        <f t="shared" si="1350"/>
        <v>29</v>
      </c>
      <c r="CG537">
        <f t="shared" si="1351"/>
        <v>4.3400597343586904</v>
      </c>
      <c r="CH537">
        <f t="shared" si="1352"/>
        <v>0.40902431683845442</v>
      </c>
      <c r="CI537">
        <f t="shared" si="1353"/>
        <v>0.40906047532496026</v>
      </c>
    </row>
    <row r="538" spans="1:87">
      <c r="A538">
        <f t="shared" ref="A538:F538" si="1459">A244</f>
        <v>-7.0027777777777782</v>
      </c>
      <c r="B538">
        <f t="shared" si="1459"/>
        <v>111.315</v>
      </c>
      <c r="C538">
        <f t="shared" si="1459"/>
        <v>7</v>
      </c>
      <c r="D538">
        <f t="shared" si="1459"/>
        <v>2014</v>
      </c>
      <c r="E538">
        <f t="shared" si="1459"/>
        <v>3</v>
      </c>
      <c r="F538">
        <f t="shared" si="1459"/>
        <v>31</v>
      </c>
      <c r="G538">
        <f t="shared" si="1285"/>
        <v>-0.12222152900771403</v>
      </c>
      <c r="H538">
        <f t="shared" ref="H538:J538" si="1460">H244</f>
        <v>9</v>
      </c>
      <c r="I538">
        <f t="shared" si="1460"/>
        <v>45</v>
      </c>
      <c r="J538">
        <f t="shared" si="1460"/>
        <v>9.75</v>
      </c>
      <c r="L538">
        <f t="shared" ref="L538:M538" si="1461">L244</f>
        <v>20</v>
      </c>
      <c r="M538">
        <f t="shared" si="1461"/>
        <v>-13</v>
      </c>
      <c r="N538">
        <f t="shared" si="1288"/>
        <v>2456747.6145833335</v>
      </c>
      <c r="O538">
        <f t="shared" si="1289"/>
        <v>7.9452092914123363E-4</v>
      </c>
      <c r="P538">
        <f t="shared" si="1290"/>
        <v>2456747.6153778546</v>
      </c>
      <c r="Q538">
        <f t="shared" si="1291"/>
        <v>0.14243984607404669</v>
      </c>
      <c r="R538">
        <f t="shared" si="1292"/>
        <v>240.69440556699442</v>
      </c>
      <c r="S538">
        <f t="shared" si="1293"/>
        <v>67.084598272253061</v>
      </c>
      <c r="T538">
        <f t="shared" si="1294"/>
        <v>4.2009098682746213</v>
      </c>
      <c r="U538">
        <f t="shared" si="1295"/>
        <v>1.1708471172285153</v>
      </c>
      <c r="V538">
        <f t="shared" si="1296"/>
        <v>209.54211123465114</v>
      </c>
      <c r="W538">
        <f t="shared" si="1297"/>
        <v>3.6571997626248627</v>
      </c>
      <c r="X538">
        <f t="shared" si="1298"/>
        <v>8.4099949073124662</v>
      </c>
      <c r="Y538">
        <f t="shared" si="1299"/>
        <v>0.14678210120855786</v>
      </c>
      <c r="Z538">
        <f t="shared" si="1300"/>
        <v>85.225140811910933</v>
      </c>
      <c r="AA538">
        <f t="shared" si="1301"/>
        <v>1.4874593126436391</v>
      </c>
      <c r="AB538">
        <f t="shared" si="1302"/>
        <v>21183.495434047905</v>
      </c>
      <c r="AC538">
        <f t="shared" si="1303"/>
        <v>-109.49922263234076</v>
      </c>
      <c r="AD538">
        <f t="shared" si="1304"/>
        <v>-2002.7041357929575</v>
      </c>
      <c r="AE538">
        <f t="shared" si="1305"/>
        <v>261.44701782880196</v>
      </c>
      <c r="AF538">
        <f t="shared" si="1306"/>
        <v>-469.51439344949677</v>
      </c>
      <c r="AG538">
        <f t="shared" si="1307"/>
        <v>2623.643691381325</v>
      </c>
      <c r="AH538">
        <f t="shared" si="1308"/>
        <v>21486.868391383243</v>
      </c>
      <c r="AI538">
        <f t="shared" si="1309"/>
        <v>5.9685745531620116</v>
      </c>
      <c r="AJ538">
        <f t="shared" si="1310"/>
        <v>246.66298012015642</v>
      </c>
      <c r="AK538">
        <f t="shared" si="1311"/>
        <v>4.3050811458780478</v>
      </c>
      <c r="AL538">
        <f t="shared" si="1312"/>
        <v>246</v>
      </c>
      <c r="AM538">
        <f t="shared" si="1313"/>
        <v>39</v>
      </c>
      <c r="AN538">
        <f t="shared" si="1314"/>
        <v>46</v>
      </c>
      <c r="AP538">
        <f t="shared" si="1315"/>
        <v>3.2528785398851081</v>
      </c>
      <c r="AQ538">
        <f t="shared" si="1316"/>
        <v>5.6773440688460824E-2</v>
      </c>
      <c r="AR538" t="str">
        <f t="shared" si="1317"/>
        <v>POSITIF</v>
      </c>
      <c r="AS538">
        <f t="shared" si="1318"/>
        <v>3</v>
      </c>
      <c r="AT538">
        <f t="shared" si="1319"/>
        <v>15</v>
      </c>
      <c r="AU538">
        <f t="shared" si="1320"/>
        <v>10</v>
      </c>
      <c r="AV538">
        <f t="shared" si="1321"/>
        <v>0.97383693819085815</v>
      </c>
      <c r="AW538" s="4">
        <f t="shared" si="1322"/>
        <v>4.0576539091285758E-2</v>
      </c>
      <c r="AX538">
        <f t="shared" si="1323"/>
        <v>1.6996660948970985E-2</v>
      </c>
      <c r="AY538">
        <f t="shared" si="1324"/>
        <v>0.26535192088703324</v>
      </c>
      <c r="AZ538" s="4">
        <f t="shared" si="1325"/>
        <v>1.1056330036959718E-2</v>
      </c>
      <c r="BA538">
        <f t="shared" si="1326"/>
        <v>375268.24332329829</v>
      </c>
      <c r="BB538" t="s">
        <v>191</v>
      </c>
      <c r="BC538">
        <f t="shared" si="1327"/>
        <v>1.6702617526464892E-2</v>
      </c>
      <c r="BD538">
        <f t="shared" si="1328"/>
        <v>209.54644883936763</v>
      </c>
      <c r="BE538">
        <f t="shared" si="1329"/>
        <v>23.437438798026879</v>
      </c>
      <c r="BF538">
        <f t="shared" si="1330"/>
        <v>-2.0717572117615237E-3</v>
      </c>
      <c r="BG538">
        <f t="shared" si="1331"/>
        <v>23.435367040815116</v>
      </c>
      <c r="BH538" s="19">
        <f t="shared" si="1332"/>
        <v>0.14243984607404669</v>
      </c>
      <c r="BI538">
        <f t="shared" si="1333"/>
        <v>15.310403483438616</v>
      </c>
      <c r="BJ538">
        <f t="shared" si="1334"/>
        <v>22.731403483438616</v>
      </c>
      <c r="BK538">
        <f t="shared" si="1335"/>
        <v>92.293598506458437</v>
      </c>
      <c r="BL538">
        <f t="shared" si="1336"/>
        <v>1.6108271724514207</v>
      </c>
      <c r="BM538">
        <f t="shared" si="1337"/>
        <v>248.67745374512077</v>
      </c>
      <c r="BN538">
        <f t="shared" si="1338"/>
        <v>16.578496916341386</v>
      </c>
      <c r="BO538">
        <f t="shared" si="1339"/>
        <v>16</v>
      </c>
      <c r="BP538">
        <f t="shared" si="1340"/>
        <v>34</v>
      </c>
      <c r="BQ538">
        <f t="shared" si="1341"/>
        <v>42</v>
      </c>
      <c r="BR538">
        <f t="shared" si="1342"/>
        <v>-18.211585960668142</v>
      </c>
      <c r="BS538" t="str">
        <f t="shared" si="1343"/>
        <v>NEGATIF</v>
      </c>
      <c r="BT538">
        <f t="shared" si="1279"/>
        <v>-0.31785213702363363</v>
      </c>
      <c r="BU538">
        <f t="shared" si="1280"/>
        <v>18</v>
      </c>
      <c r="BV538">
        <f t="shared" si="1281"/>
        <v>-2173</v>
      </c>
      <c r="BW538">
        <f t="shared" si="1282"/>
        <v>18</v>
      </c>
      <c r="BX538" t="str">
        <f t="shared" si="1283"/>
        <v>NEGATIF</v>
      </c>
      <c r="BY538">
        <f t="shared" si="1344"/>
        <v>71.649424004346088</v>
      </c>
      <c r="BZ538">
        <f t="shared" si="1345"/>
        <v>251.64942400434609</v>
      </c>
      <c r="CA538">
        <f t="shared" si="1346"/>
        <v>2.1233017277346125E-2</v>
      </c>
      <c r="CB538" t="str">
        <f t="shared" si="1347"/>
        <v>POSITIF</v>
      </c>
      <c r="CC538">
        <f t="shared" si="1348"/>
        <v>0</v>
      </c>
      <c r="CD538">
        <f t="shared" si="1349"/>
        <v>1</v>
      </c>
      <c r="CE538">
        <f t="shared" si="1350"/>
        <v>16</v>
      </c>
      <c r="CG538">
        <f t="shared" si="1351"/>
        <v>4.3402403433282615</v>
      </c>
      <c r="CH538">
        <f t="shared" si="1352"/>
        <v>0.40902431627558411</v>
      </c>
      <c r="CI538">
        <f t="shared" si="1353"/>
        <v>0.40906047526023132</v>
      </c>
    </row>
    <row r="539" spans="1:87">
      <c r="A539">
        <f t="shared" ref="A539:F539" si="1462">A245</f>
        <v>-7.0027777777777782</v>
      </c>
      <c r="B539">
        <f t="shared" si="1462"/>
        <v>111.315</v>
      </c>
      <c r="C539">
        <f t="shared" si="1462"/>
        <v>7</v>
      </c>
      <c r="D539">
        <f t="shared" si="1462"/>
        <v>2014</v>
      </c>
      <c r="E539">
        <f t="shared" si="1462"/>
        <v>3</v>
      </c>
      <c r="F539">
        <f t="shared" si="1462"/>
        <v>31</v>
      </c>
      <c r="G539">
        <f t="shared" si="1285"/>
        <v>-0.12222152900771403</v>
      </c>
      <c r="H539">
        <f t="shared" ref="H539:J539" si="1463">H245</f>
        <v>10</v>
      </c>
      <c r="I539">
        <f t="shared" si="1463"/>
        <v>0</v>
      </c>
      <c r="J539">
        <f t="shared" si="1463"/>
        <v>10</v>
      </c>
      <c r="L539">
        <f t="shared" ref="L539:M539" si="1464">L245</f>
        <v>20</v>
      </c>
      <c r="M539">
        <f t="shared" si="1464"/>
        <v>-13</v>
      </c>
      <c r="N539">
        <f t="shared" si="1288"/>
        <v>2456747.625</v>
      </c>
      <c r="O539">
        <f t="shared" si="1289"/>
        <v>7.9452092914123363E-4</v>
      </c>
      <c r="P539">
        <f t="shared" si="1290"/>
        <v>2456747.6257945211</v>
      </c>
      <c r="Q539">
        <f t="shared" si="1291"/>
        <v>0.14244013126683278</v>
      </c>
      <c r="R539">
        <f t="shared" si="1292"/>
        <v>240.69440556699442</v>
      </c>
      <c r="S539">
        <f t="shared" si="1293"/>
        <v>67.220691941503901</v>
      </c>
      <c r="T539">
        <f t="shared" si="1294"/>
        <v>4.2009098682746213</v>
      </c>
      <c r="U539">
        <f t="shared" si="1295"/>
        <v>1.1732223998480626</v>
      </c>
      <c r="V539">
        <f t="shared" si="1296"/>
        <v>209.54155963130552</v>
      </c>
      <c r="W539">
        <f t="shared" si="1297"/>
        <v>3.6571901353303167</v>
      </c>
      <c r="X539">
        <f t="shared" si="1298"/>
        <v>8.4202620669248063</v>
      </c>
      <c r="Y539">
        <f t="shared" si="1299"/>
        <v>0.14696129694862101</v>
      </c>
      <c r="Z539">
        <f t="shared" si="1300"/>
        <v>85.235407481276525</v>
      </c>
      <c r="AA539">
        <f t="shared" si="1301"/>
        <v>1.4876384998272825</v>
      </c>
      <c r="AB539">
        <f t="shared" si="1302"/>
        <v>21204.375587870112</v>
      </c>
      <c r="AC539">
        <f t="shared" si="1303"/>
        <v>-110.11245053162766</v>
      </c>
      <c r="AD539">
        <f t="shared" si="1304"/>
        <v>-1976.2603907245987</v>
      </c>
      <c r="AE539">
        <f t="shared" si="1305"/>
        <v>267.74416152000305</v>
      </c>
      <c r="AF539">
        <f t="shared" si="1306"/>
        <v>-470.45845506842585</v>
      </c>
      <c r="AG539">
        <f t="shared" si="1307"/>
        <v>2613.3733777083298</v>
      </c>
      <c r="AH539">
        <f t="shared" si="1308"/>
        <v>21528.661830773792</v>
      </c>
      <c r="AI539">
        <f t="shared" si="1309"/>
        <v>5.9801838418816091</v>
      </c>
      <c r="AJ539">
        <f t="shared" si="1310"/>
        <v>246.67458940887602</v>
      </c>
      <c r="AK539">
        <f t="shared" si="1311"/>
        <v>4.3052837661900192</v>
      </c>
      <c r="AL539">
        <f t="shared" si="1312"/>
        <v>246</v>
      </c>
      <c r="AM539">
        <f t="shared" si="1313"/>
        <v>40</v>
      </c>
      <c r="AN539">
        <f t="shared" si="1314"/>
        <v>28</v>
      </c>
      <c r="AP539">
        <f t="shared" si="1315"/>
        <v>3.2640169759590703</v>
      </c>
      <c r="AQ539">
        <f t="shared" si="1316"/>
        <v>5.6967843071474379E-2</v>
      </c>
      <c r="AR539" t="str">
        <f t="shared" si="1317"/>
        <v>POSITIF</v>
      </c>
      <c r="AS539">
        <f t="shared" si="1318"/>
        <v>3</v>
      </c>
      <c r="AT539">
        <f t="shared" si="1319"/>
        <v>15</v>
      </c>
      <c r="AU539">
        <f t="shared" si="1320"/>
        <v>50</v>
      </c>
      <c r="AV539">
        <f t="shared" si="1321"/>
        <v>0.9737319313896996</v>
      </c>
      <c r="AW539" s="4">
        <f t="shared" si="1322"/>
        <v>4.0572163807904148E-2</v>
      </c>
      <c r="AX539">
        <f t="shared" si="1323"/>
        <v>1.6994828234553783E-2</v>
      </c>
      <c r="AY539">
        <f t="shared" si="1324"/>
        <v>0.26532331109447727</v>
      </c>
      <c r="AZ539" s="4">
        <f t="shared" si="1325"/>
        <v>1.1055137962269887E-2</v>
      </c>
      <c r="BA539">
        <f t="shared" si="1326"/>
        <v>375308.70818028407</v>
      </c>
      <c r="BB539" t="s">
        <v>191</v>
      </c>
      <c r="BC539">
        <f t="shared" si="1327"/>
        <v>1.6702617514486793E-2</v>
      </c>
      <c r="BD539">
        <f t="shared" si="1328"/>
        <v>209.54589723765898</v>
      </c>
      <c r="BE539">
        <f t="shared" si="1329"/>
        <v>23.437438794318183</v>
      </c>
      <c r="BF539">
        <f t="shared" si="1330"/>
        <v>-2.0717857724189561E-3</v>
      </c>
      <c r="BG539">
        <f t="shared" si="1331"/>
        <v>23.435367008545764</v>
      </c>
      <c r="BH539" s="19">
        <f t="shared" si="1332"/>
        <v>0.14244013126683278</v>
      </c>
      <c r="BI539">
        <f t="shared" si="1333"/>
        <v>15.561087946904202</v>
      </c>
      <c r="BJ539">
        <f t="shared" si="1334"/>
        <v>22.982087946904201</v>
      </c>
      <c r="BK539">
        <f t="shared" si="1335"/>
        <v>96.043342382069653</v>
      </c>
      <c r="BL539">
        <f t="shared" si="1336"/>
        <v>1.6762725491873292</v>
      </c>
      <c r="BM539">
        <f t="shared" si="1337"/>
        <v>248.68797682149335</v>
      </c>
      <c r="BN539">
        <f t="shared" si="1338"/>
        <v>16.579198454766225</v>
      </c>
      <c r="BO539">
        <f t="shared" si="1339"/>
        <v>16</v>
      </c>
      <c r="BP539">
        <f t="shared" si="1340"/>
        <v>34</v>
      </c>
      <c r="BQ539">
        <f t="shared" si="1341"/>
        <v>45</v>
      </c>
      <c r="BR539">
        <f t="shared" si="1342"/>
        <v>-18.202523566035321</v>
      </c>
      <c r="BS539" t="str">
        <f t="shared" si="1343"/>
        <v>NEGATIF</v>
      </c>
      <c r="BT539">
        <f t="shared" si="1279"/>
        <v>-0.31769396839917585</v>
      </c>
      <c r="BU539">
        <f t="shared" si="1280"/>
        <v>18</v>
      </c>
      <c r="BV539">
        <f t="shared" si="1281"/>
        <v>-2173</v>
      </c>
      <c r="BW539">
        <f t="shared" si="1282"/>
        <v>50</v>
      </c>
      <c r="BX539" t="str">
        <f t="shared" si="1283"/>
        <v>NEGATIF</v>
      </c>
      <c r="BY539">
        <f t="shared" si="1344"/>
        <v>71.164960448476421</v>
      </c>
      <c r="BZ539">
        <f t="shared" si="1345"/>
        <v>251.16496044847642</v>
      </c>
      <c r="CA539">
        <f t="shared" si="1346"/>
        <v>-3.5076655226685016</v>
      </c>
      <c r="CB539" t="str">
        <f t="shared" si="1347"/>
        <v>NEGATIF</v>
      </c>
      <c r="CC539">
        <f t="shared" si="1348"/>
        <v>3</v>
      </c>
      <c r="CD539">
        <f t="shared" si="1349"/>
        <v>30</v>
      </c>
      <c r="CE539">
        <f t="shared" si="1350"/>
        <v>27</v>
      </c>
      <c r="CG539">
        <f t="shared" si="1351"/>
        <v>4.3404240056584014</v>
      </c>
      <c r="CH539">
        <f t="shared" si="1352"/>
        <v>0.40902431571237768</v>
      </c>
      <c r="CI539">
        <f t="shared" si="1353"/>
        <v>0.40906047519550237</v>
      </c>
    </row>
    <row r="540" spans="1:87">
      <c r="A540">
        <f t="shared" ref="A540:F540" si="1465">A246</f>
        <v>-7.0027777777777782</v>
      </c>
      <c r="B540">
        <f t="shared" si="1465"/>
        <v>111.315</v>
      </c>
      <c r="C540">
        <f t="shared" si="1465"/>
        <v>7</v>
      </c>
      <c r="D540">
        <f t="shared" si="1465"/>
        <v>2014</v>
      </c>
      <c r="E540">
        <f t="shared" si="1465"/>
        <v>3</v>
      </c>
      <c r="F540">
        <f t="shared" si="1465"/>
        <v>31</v>
      </c>
      <c r="G540">
        <f t="shared" si="1285"/>
        <v>-0.12222152900771403</v>
      </c>
      <c r="H540">
        <f t="shared" ref="H540:J540" si="1466">H246</f>
        <v>10</v>
      </c>
      <c r="I540">
        <f t="shared" si="1466"/>
        <v>15</v>
      </c>
      <c r="J540">
        <f t="shared" si="1466"/>
        <v>10.25</v>
      </c>
      <c r="L540">
        <f t="shared" ref="L540:M540" si="1467">L246</f>
        <v>20</v>
      </c>
      <c r="M540">
        <f t="shared" si="1467"/>
        <v>-13</v>
      </c>
      <c r="N540">
        <f t="shared" si="1288"/>
        <v>2456747.635416667</v>
      </c>
      <c r="O540">
        <f t="shared" si="1289"/>
        <v>7.9452092914123363E-4</v>
      </c>
      <c r="P540">
        <f t="shared" si="1290"/>
        <v>2456747.636211188</v>
      </c>
      <c r="Q540">
        <f t="shared" si="1291"/>
        <v>0.1424404164596316</v>
      </c>
      <c r="R540">
        <f t="shared" si="1292"/>
        <v>240.69440556699442</v>
      </c>
      <c r="S540">
        <f t="shared" si="1293"/>
        <v>67.356785616851994</v>
      </c>
      <c r="T540">
        <f t="shared" si="1294"/>
        <v>4.2009098682746213</v>
      </c>
      <c r="U540">
        <f t="shared" si="1295"/>
        <v>1.1755976825740271</v>
      </c>
      <c r="V540">
        <f t="shared" si="1296"/>
        <v>209.54100802793522</v>
      </c>
      <c r="W540">
        <f t="shared" si="1297"/>
        <v>3.6571805080353399</v>
      </c>
      <c r="X540">
        <f t="shared" si="1298"/>
        <v>8.4305292269955316</v>
      </c>
      <c r="Y540">
        <f t="shared" si="1299"/>
        <v>0.14714049269668444</v>
      </c>
      <c r="Z540">
        <f t="shared" si="1300"/>
        <v>85.245674151101412</v>
      </c>
      <c r="AA540">
        <f t="shared" si="1301"/>
        <v>1.4878176870189419</v>
      </c>
      <c r="AB540">
        <f t="shared" si="1302"/>
        <v>21225.137971405526</v>
      </c>
      <c r="AC540">
        <f t="shared" si="1303"/>
        <v>-110.7140711032406</v>
      </c>
      <c r="AD540">
        <f t="shared" si="1304"/>
        <v>-1948.9833671709166</v>
      </c>
      <c r="AE540">
        <f t="shared" si="1305"/>
        <v>274.01308429946459</v>
      </c>
      <c r="AF540">
        <f t="shared" si="1306"/>
        <v>-471.39975879376794</v>
      </c>
      <c r="AG540">
        <f t="shared" si="1307"/>
        <v>2603.0840047067654</v>
      </c>
      <c r="AH540">
        <f t="shared" si="1308"/>
        <v>21571.137863343833</v>
      </c>
      <c r="AI540">
        <f t="shared" si="1309"/>
        <v>5.9919827398177317</v>
      </c>
      <c r="AJ540">
        <f t="shared" si="1310"/>
        <v>246.68638830681215</v>
      </c>
      <c r="AK540">
        <f t="shared" si="1311"/>
        <v>4.305489695807112</v>
      </c>
      <c r="AL540">
        <f t="shared" si="1312"/>
        <v>246</v>
      </c>
      <c r="AM540">
        <f t="shared" si="1313"/>
        <v>41</v>
      </c>
      <c r="AN540">
        <f t="shared" si="1314"/>
        <v>10</v>
      </c>
      <c r="AP540">
        <f t="shared" si="1315"/>
        <v>3.2641112398288503</v>
      </c>
      <c r="AQ540">
        <f t="shared" si="1316"/>
        <v>5.6969488286367706E-2</v>
      </c>
      <c r="AR540" t="str">
        <f t="shared" si="1317"/>
        <v>POSITIF</v>
      </c>
      <c r="AS540">
        <f t="shared" si="1318"/>
        <v>3</v>
      </c>
      <c r="AT540">
        <f t="shared" si="1319"/>
        <v>15</v>
      </c>
      <c r="AU540">
        <f t="shared" si="1320"/>
        <v>50</v>
      </c>
      <c r="AV540">
        <f t="shared" si="1321"/>
        <v>0.97362680248936961</v>
      </c>
      <c r="AW540" s="4">
        <f t="shared" si="1322"/>
        <v>4.0567783437057067E-2</v>
      </c>
      <c r="AX540">
        <f t="shared" si="1323"/>
        <v>1.6992993389104025E-2</v>
      </c>
      <c r="AY540">
        <f t="shared" si="1324"/>
        <v>0.26529466803437379</v>
      </c>
      <c r="AZ540" s="4">
        <f t="shared" si="1325"/>
        <v>1.1053944501432241E-2</v>
      </c>
      <c r="BA540">
        <f t="shared" si="1326"/>
        <v>375349.22883276676</v>
      </c>
      <c r="BB540" t="s">
        <v>191</v>
      </c>
      <c r="BC540">
        <f t="shared" si="1327"/>
        <v>1.6702617502508697E-2</v>
      </c>
      <c r="BD540">
        <f t="shared" si="1328"/>
        <v>209.54534563592571</v>
      </c>
      <c r="BE540">
        <f t="shared" si="1329"/>
        <v>23.437438790609487</v>
      </c>
      <c r="BF540">
        <f t="shared" si="1330"/>
        <v>-2.0718143523364781E-3</v>
      </c>
      <c r="BG540">
        <f t="shared" si="1331"/>
        <v>23.43536697625715</v>
      </c>
      <c r="BH540" s="19">
        <f t="shared" si="1332"/>
        <v>0.1424404164596316</v>
      </c>
      <c r="BI540">
        <f t="shared" si="1333"/>
        <v>15.811772421561182</v>
      </c>
      <c r="BJ540">
        <f t="shared" si="1334"/>
        <v>23.232772421561183</v>
      </c>
      <c r="BK540">
        <f t="shared" si="1335"/>
        <v>99.792914437162779</v>
      </c>
      <c r="BL540">
        <f t="shared" si="1336"/>
        <v>1.7417149270894745</v>
      </c>
      <c r="BM540">
        <f t="shared" si="1337"/>
        <v>248.69867188625494</v>
      </c>
      <c r="BN540">
        <f t="shared" si="1338"/>
        <v>16.579911459083664</v>
      </c>
      <c r="BO540">
        <f t="shared" si="1339"/>
        <v>16</v>
      </c>
      <c r="BP540">
        <f t="shared" si="1340"/>
        <v>34</v>
      </c>
      <c r="BQ540">
        <f t="shared" si="1341"/>
        <v>47</v>
      </c>
      <c r="BR540">
        <f t="shared" si="1342"/>
        <v>-18.204382869519282</v>
      </c>
      <c r="BS540" t="str">
        <f t="shared" si="1343"/>
        <v>NEGATIF</v>
      </c>
      <c r="BT540">
        <f t="shared" si="1279"/>
        <v>-0.31772641936676477</v>
      </c>
      <c r="BU540">
        <f t="shared" si="1280"/>
        <v>18</v>
      </c>
      <c r="BV540">
        <f t="shared" si="1281"/>
        <v>-2173</v>
      </c>
      <c r="BW540">
        <f t="shared" si="1282"/>
        <v>44</v>
      </c>
      <c r="BX540" t="str">
        <f t="shared" si="1283"/>
        <v>NEGATIF</v>
      </c>
      <c r="BY540">
        <f t="shared" si="1344"/>
        <v>70.593425387470987</v>
      </c>
      <c r="BZ540">
        <f t="shared" si="1345"/>
        <v>250.59342538747097</v>
      </c>
      <c r="CA540">
        <f t="shared" si="1346"/>
        <v>-7.0237748701083316</v>
      </c>
      <c r="CB540" t="str">
        <f t="shared" si="1347"/>
        <v>NEGATIF</v>
      </c>
      <c r="CC540">
        <f t="shared" si="1348"/>
        <v>7</v>
      </c>
      <c r="CD540">
        <f t="shared" si="1349"/>
        <v>1</v>
      </c>
      <c r="CE540">
        <f t="shared" si="1350"/>
        <v>25</v>
      </c>
      <c r="CG540">
        <f t="shared" si="1351"/>
        <v>4.3406106697522056</v>
      </c>
      <c r="CH540">
        <f t="shared" si="1352"/>
        <v>0.40902431514883503</v>
      </c>
      <c r="CI540">
        <f t="shared" si="1353"/>
        <v>0.40906047513077343</v>
      </c>
    </row>
    <row r="541" spans="1:87">
      <c r="A541">
        <f t="shared" ref="A541:F541" si="1468">A247</f>
        <v>-7.0027777777777782</v>
      </c>
      <c r="B541">
        <f t="shared" si="1468"/>
        <v>111.315</v>
      </c>
      <c r="C541">
        <f t="shared" si="1468"/>
        <v>7</v>
      </c>
      <c r="D541">
        <f t="shared" si="1468"/>
        <v>2014</v>
      </c>
      <c r="E541">
        <f t="shared" si="1468"/>
        <v>3</v>
      </c>
      <c r="F541">
        <f t="shared" si="1468"/>
        <v>31</v>
      </c>
      <c r="G541">
        <f t="shared" si="1285"/>
        <v>-0.12222152900771403</v>
      </c>
      <c r="H541">
        <f t="shared" ref="H541:J541" si="1469">H247</f>
        <v>10</v>
      </c>
      <c r="I541">
        <f t="shared" si="1469"/>
        <v>30</v>
      </c>
      <c r="J541">
        <f t="shared" si="1469"/>
        <v>10.5</v>
      </c>
      <c r="L541">
        <f t="shared" ref="L541:M541" si="1470">L247</f>
        <v>20</v>
      </c>
      <c r="M541">
        <f t="shared" si="1470"/>
        <v>-13</v>
      </c>
      <c r="N541">
        <f t="shared" si="1288"/>
        <v>2456747.6458333335</v>
      </c>
      <c r="O541">
        <f t="shared" si="1289"/>
        <v>7.9452092914123363E-4</v>
      </c>
      <c r="P541">
        <f t="shared" si="1290"/>
        <v>2456747.6466278546</v>
      </c>
      <c r="Q541">
        <f t="shared" si="1291"/>
        <v>0.14244070165241768</v>
      </c>
      <c r="R541">
        <f t="shared" si="1292"/>
        <v>240.69440556699442</v>
      </c>
      <c r="S541">
        <f t="shared" si="1293"/>
        <v>67.492879286117386</v>
      </c>
      <c r="T541">
        <f t="shared" si="1294"/>
        <v>4.2009098682746213</v>
      </c>
      <c r="U541">
        <f t="shared" si="1295"/>
        <v>1.1779729651938284</v>
      </c>
      <c r="V541">
        <f t="shared" si="1296"/>
        <v>209.54045642458954</v>
      </c>
      <c r="W541">
        <f t="shared" si="1297"/>
        <v>3.6571708807407926</v>
      </c>
      <c r="X541">
        <f t="shared" si="1298"/>
        <v>8.4407963866078717</v>
      </c>
      <c r="Y541">
        <f t="shared" si="1299"/>
        <v>0.14731968843674756</v>
      </c>
      <c r="Z541">
        <f t="shared" si="1300"/>
        <v>85.255940820467004</v>
      </c>
      <c r="AA541">
        <f t="shared" si="1301"/>
        <v>1.4879968742025851</v>
      </c>
      <c r="AB541">
        <f t="shared" si="1302"/>
        <v>21245.782465655324</v>
      </c>
      <c r="AC541">
        <f t="shared" si="1303"/>
        <v>-111.30402087444573</v>
      </c>
      <c r="AD541">
        <f t="shared" si="1304"/>
        <v>-1920.8845687457481</v>
      </c>
      <c r="AE541">
        <f t="shared" si="1305"/>
        <v>280.25312483942605</v>
      </c>
      <c r="AF541">
        <f t="shared" si="1306"/>
        <v>-472.33828006819374</v>
      </c>
      <c r="AG541">
        <f t="shared" si="1307"/>
        <v>2592.7756497447381</v>
      </c>
      <c r="AH541">
        <f t="shared" si="1308"/>
        <v>21614.2843705511</v>
      </c>
      <c r="AI541">
        <f t="shared" si="1309"/>
        <v>6.0039678807086387</v>
      </c>
      <c r="AJ541">
        <f t="shared" si="1310"/>
        <v>246.69837344770306</v>
      </c>
      <c r="AK541">
        <f t="shared" si="1311"/>
        <v>4.3056988759769732</v>
      </c>
      <c r="AL541">
        <f t="shared" si="1312"/>
        <v>246</v>
      </c>
      <c r="AM541">
        <f t="shared" si="1313"/>
        <v>41</v>
      </c>
      <c r="AN541">
        <f t="shared" si="1314"/>
        <v>54</v>
      </c>
      <c r="AP541">
        <f t="shared" si="1315"/>
        <v>3.2692658132554571</v>
      </c>
      <c r="AQ541">
        <f t="shared" si="1316"/>
        <v>5.7059452564197803E-2</v>
      </c>
      <c r="AR541" t="str">
        <f t="shared" si="1317"/>
        <v>POSITIF</v>
      </c>
      <c r="AS541">
        <f t="shared" si="1318"/>
        <v>3</v>
      </c>
      <c r="AT541">
        <f t="shared" si="1319"/>
        <v>16</v>
      </c>
      <c r="AU541">
        <f t="shared" si="1320"/>
        <v>9</v>
      </c>
      <c r="AV541">
        <f t="shared" si="1321"/>
        <v>0.97352155223739378</v>
      </c>
      <c r="AW541" s="4">
        <f t="shared" si="1322"/>
        <v>4.0563398009891408E-2</v>
      </c>
      <c r="AX541">
        <f t="shared" si="1323"/>
        <v>1.699115642566849E-2</v>
      </c>
      <c r="AY541">
        <f t="shared" si="1324"/>
        <v>0.26526599191038819</v>
      </c>
      <c r="AZ541" s="4">
        <f t="shared" si="1325"/>
        <v>1.1052749662932841E-2</v>
      </c>
      <c r="BA541">
        <f t="shared" si="1326"/>
        <v>375389.80502585199</v>
      </c>
      <c r="BB541" t="s">
        <v>191</v>
      </c>
      <c r="BC541">
        <f t="shared" si="1327"/>
        <v>1.6702617490530598E-2</v>
      </c>
      <c r="BD541">
        <f t="shared" si="1328"/>
        <v>209.54479403421706</v>
      </c>
      <c r="BE541">
        <f t="shared" si="1329"/>
        <v>23.437438786900792</v>
      </c>
      <c r="BF541">
        <f t="shared" si="1330"/>
        <v>-2.0718429515094233E-3</v>
      </c>
      <c r="BG541">
        <f t="shared" si="1331"/>
        <v>23.435366943949283</v>
      </c>
      <c r="BH541" s="19">
        <f t="shared" si="1332"/>
        <v>0.14244070165241768</v>
      </c>
      <c r="BI541">
        <f t="shared" si="1333"/>
        <v>16.062456885026769</v>
      </c>
      <c r="BJ541">
        <f t="shared" si="1334"/>
        <v>23.483456885026769</v>
      </c>
      <c r="BK541">
        <f t="shared" si="1335"/>
        <v>103.54231738160269</v>
      </c>
      <c r="BL541">
        <f t="shared" si="1336"/>
        <v>1.8071543534539207</v>
      </c>
      <c r="BM541">
        <f t="shared" si="1337"/>
        <v>248.70953589379883</v>
      </c>
      <c r="BN541">
        <f t="shared" si="1338"/>
        <v>16.580635726253256</v>
      </c>
      <c r="BO541">
        <f t="shared" si="1339"/>
        <v>16</v>
      </c>
      <c r="BP541">
        <f t="shared" si="1340"/>
        <v>34</v>
      </c>
      <c r="BQ541">
        <f t="shared" si="1341"/>
        <v>50</v>
      </c>
      <c r="BR541">
        <f t="shared" si="1342"/>
        <v>-18.201281623826048</v>
      </c>
      <c r="BS541" t="str">
        <f t="shared" si="1343"/>
        <v>NEGATIF</v>
      </c>
      <c r="BT541">
        <f t="shared" si="1279"/>
        <v>-0.31767229241850453</v>
      </c>
      <c r="BU541">
        <f t="shared" si="1280"/>
        <v>18</v>
      </c>
      <c r="BV541">
        <f t="shared" si="1281"/>
        <v>-2173</v>
      </c>
      <c r="BW541">
        <f t="shared" si="1282"/>
        <v>55</v>
      </c>
      <c r="BX541" t="str">
        <f t="shared" si="1283"/>
        <v>NEGATIF</v>
      </c>
      <c r="BY541">
        <f t="shared" si="1344"/>
        <v>69.945221195546253</v>
      </c>
      <c r="BZ541">
        <f t="shared" si="1345"/>
        <v>249.94522119554625</v>
      </c>
      <c r="CA541">
        <f t="shared" si="1346"/>
        <v>-10.527419023625232</v>
      </c>
      <c r="CB541" t="str">
        <f t="shared" si="1347"/>
        <v>NEGATIF</v>
      </c>
      <c r="CC541">
        <f t="shared" si="1348"/>
        <v>10</v>
      </c>
      <c r="CD541">
        <f t="shared" si="1349"/>
        <v>31</v>
      </c>
      <c r="CE541">
        <f t="shared" si="1350"/>
        <v>38</v>
      </c>
      <c r="CG541">
        <f t="shared" si="1351"/>
        <v>4.3408002824538077</v>
      </c>
      <c r="CH541">
        <f t="shared" si="1352"/>
        <v>0.40902431458495642</v>
      </c>
      <c r="CI541">
        <f t="shared" si="1353"/>
        <v>0.40906047506604448</v>
      </c>
    </row>
    <row r="542" spans="1:87">
      <c r="A542">
        <f t="shared" ref="A542:F542" si="1471">A248</f>
        <v>-7.0027777777777782</v>
      </c>
      <c r="B542">
        <f t="shared" si="1471"/>
        <v>111.315</v>
      </c>
      <c r="C542">
        <f t="shared" si="1471"/>
        <v>7</v>
      </c>
      <c r="D542">
        <f t="shared" si="1471"/>
        <v>2014</v>
      </c>
      <c r="E542">
        <f t="shared" si="1471"/>
        <v>3</v>
      </c>
      <c r="F542">
        <f t="shared" si="1471"/>
        <v>31</v>
      </c>
      <c r="G542">
        <f t="shared" si="1285"/>
        <v>-0.12222152900771403</v>
      </c>
      <c r="H542">
        <f t="shared" ref="H542:J542" si="1472">H248</f>
        <v>10</v>
      </c>
      <c r="I542">
        <f t="shared" si="1472"/>
        <v>45</v>
      </c>
      <c r="J542">
        <f t="shared" si="1472"/>
        <v>10.75</v>
      </c>
      <c r="L542">
        <f t="shared" ref="L542:M542" si="1473">L248</f>
        <v>20</v>
      </c>
      <c r="M542">
        <f t="shared" si="1473"/>
        <v>-13</v>
      </c>
      <c r="N542">
        <f t="shared" si="1288"/>
        <v>2456747.65625</v>
      </c>
      <c r="O542">
        <f t="shared" si="1289"/>
        <v>7.9452092914123363E-4</v>
      </c>
      <c r="P542">
        <f t="shared" si="1290"/>
        <v>2456747.6570445211</v>
      </c>
      <c r="Q542">
        <f t="shared" si="1291"/>
        <v>0.14244098684520376</v>
      </c>
      <c r="R542">
        <f t="shared" si="1292"/>
        <v>240.69440556699442</v>
      </c>
      <c r="S542">
        <f t="shared" si="1293"/>
        <v>67.628972955368226</v>
      </c>
      <c r="T542">
        <f t="shared" si="1294"/>
        <v>4.2009098682746213</v>
      </c>
      <c r="U542">
        <f t="shared" si="1295"/>
        <v>1.1803482478133758</v>
      </c>
      <c r="V542">
        <f t="shared" si="1296"/>
        <v>209.53990482124391</v>
      </c>
      <c r="W542">
        <f t="shared" si="1297"/>
        <v>3.6571612534462465</v>
      </c>
      <c r="X542">
        <f t="shared" si="1298"/>
        <v>8.4510635462193022</v>
      </c>
      <c r="Y542">
        <f t="shared" si="1299"/>
        <v>0.1474988841767948</v>
      </c>
      <c r="Z542">
        <f t="shared" si="1300"/>
        <v>85.266207489832595</v>
      </c>
      <c r="AA542">
        <f t="shared" si="1301"/>
        <v>1.4881760613862283</v>
      </c>
      <c r="AB542">
        <f t="shared" si="1302"/>
        <v>21266.308955072418</v>
      </c>
      <c r="AC542">
        <f t="shared" si="1303"/>
        <v>-111.8822376835587</v>
      </c>
      <c r="AD542">
        <f t="shared" si="1304"/>
        <v>-1891.9758419267087</v>
      </c>
      <c r="AE542">
        <f t="shared" si="1305"/>
        <v>286.46362569839818</v>
      </c>
      <c r="AF542">
        <f t="shared" si="1306"/>
        <v>-473.27399453325728</v>
      </c>
      <c r="AG542">
        <f t="shared" si="1307"/>
        <v>2582.4483889523835</v>
      </c>
      <c r="AH542">
        <f t="shared" si="1308"/>
        <v>21658.088895579673</v>
      </c>
      <c r="AI542">
        <f t="shared" si="1309"/>
        <v>6.0161358043276865</v>
      </c>
      <c r="AJ542">
        <f t="shared" si="1310"/>
        <v>246.71054137132211</v>
      </c>
      <c r="AK542">
        <f t="shared" si="1311"/>
        <v>4.3059112463072573</v>
      </c>
      <c r="AL542">
        <f t="shared" si="1312"/>
        <v>246</v>
      </c>
      <c r="AM542">
        <f t="shared" si="1313"/>
        <v>42</v>
      </c>
      <c r="AN542">
        <f t="shared" si="1314"/>
        <v>37</v>
      </c>
      <c r="AP542">
        <f t="shared" si="1315"/>
        <v>3.2562670690632802</v>
      </c>
      <c r="AQ542">
        <f t="shared" si="1316"/>
        <v>5.6832581679419826E-2</v>
      </c>
      <c r="AR542" t="str">
        <f t="shared" si="1317"/>
        <v>POSITIF</v>
      </c>
      <c r="AS542">
        <f t="shared" si="1318"/>
        <v>3</v>
      </c>
      <c r="AT542">
        <f t="shared" si="1319"/>
        <v>15</v>
      </c>
      <c r="AU542">
        <f t="shared" si="1320"/>
        <v>22</v>
      </c>
      <c r="AV542">
        <f t="shared" si="1321"/>
        <v>0.97341618136725105</v>
      </c>
      <c r="AW542" s="4">
        <f t="shared" si="1322"/>
        <v>4.0559007556968792E-2</v>
      </c>
      <c r="AX542">
        <f t="shared" si="1323"/>
        <v>1.6989317357048807E-2</v>
      </c>
      <c r="AY542">
        <f t="shared" si="1324"/>
        <v>0.26523728292235882</v>
      </c>
      <c r="AZ542" s="4">
        <f t="shared" si="1325"/>
        <v>1.1051553455098284E-2</v>
      </c>
      <c r="BA542">
        <f t="shared" si="1326"/>
        <v>375430.43650986889</v>
      </c>
      <c r="BB542" t="s">
        <v>191</v>
      </c>
      <c r="BC542">
        <f t="shared" si="1327"/>
        <v>1.6702617478552503E-2</v>
      </c>
      <c r="BD542">
        <f t="shared" si="1328"/>
        <v>209.54424243250841</v>
      </c>
      <c r="BE542">
        <f t="shared" si="1329"/>
        <v>23.437438783192096</v>
      </c>
      <c r="BF542">
        <f t="shared" si="1330"/>
        <v>-2.0718715699369469E-3</v>
      </c>
      <c r="BG542">
        <f t="shared" si="1331"/>
        <v>23.435366911622161</v>
      </c>
      <c r="BH542" s="19">
        <f t="shared" si="1332"/>
        <v>0.14244098684520376</v>
      </c>
      <c r="BI542">
        <f t="shared" si="1333"/>
        <v>16.313141348492355</v>
      </c>
      <c r="BJ542">
        <f t="shared" si="1334"/>
        <v>23.734141348492354</v>
      </c>
      <c r="BK542">
        <f t="shared" si="1335"/>
        <v>107.29155451409567</v>
      </c>
      <c r="BL542">
        <f t="shared" si="1336"/>
        <v>1.8725908858539542</v>
      </c>
      <c r="BM542">
        <f t="shared" si="1337"/>
        <v>248.72056571328966</v>
      </c>
      <c r="BN542">
        <f t="shared" si="1338"/>
        <v>16.581371047552643</v>
      </c>
      <c r="BO542">
        <f t="shared" si="1339"/>
        <v>16</v>
      </c>
      <c r="BP542">
        <f t="shared" si="1340"/>
        <v>34</v>
      </c>
      <c r="BQ542">
        <f t="shared" si="1341"/>
        <v>52</v>
      </c>
      <c r="BR542">
        <f t="shared" si="1342"/>
        <v>-18.216112377847914</v>
      </c>
      <c r="BS542" t="str">
        <f t="shared" si="1343"/>
        <v>NEGATIF</v>
      </c>
      <c r="BT542">
        <f t="shared" si="1279"/>
        <v>-0.31793113790673949</v>
      </c>
      <c r="BU542">
        <f t="shared" si="1280"/>
        <v>18</v>
      </c>
      <c r="BV542">
        <f t="shared" si="1281"/>
        <v>-2173</v>
      </c>
      <c r="BW542">
        <f t="shared" si="1282"/>
        <v>1</v>
      </c>
      <c r="BX542" t="str">
        <f t="shared" si="1283"/>
        <v>NEGATIF</v>
      </c>
      <c r="BY542">
        <f t="shared" si="1344"/>
        <v>69.190470835578239</v>
      </c>
      <c r="BZ542">
        <f t="shared" si="1345"/>
        <v>249.19047083557825</v>
      </c>
      <c r="CA542">
        <f t="shared" si="1346"/>
        <v>-14.011709136679029</v>
      </c>
      <c r="CB542" t="str">
        <f t="shared" si="1347"/>
        <v>NEGATIF</v>
      </c>
      <c r="CC542">
        <f t="shared" si="1348"/>
        <v>14</v>
      </c>
      <c r="CD542">
        <f t="shared" si="1349"/>
        <v>0</v>
      </c>
      <c r="CE542">
        <f t="shared" si="1350"/>
        <v>42</v>
      </c>
      <c r="CG542">
        <f t="shared" si="1351"/>
        <v>4.3409927891198237</v>
      </c>
      <c r="CH542">
        <f t="shared" si="1352"/>
        <v>0.40902431402074169</v>
      </c>
      <c r="CI542">
        <f t="shared" si="1353"/>
        <v>0.40906047500131548</v>
      </c>
    </row>
    <row r="543" spans="1:87">
      <c r="A543">
        <f t="shared" ref="A543:F543" si="1474">A249</f>
        <v>-7.0027777777777782</v>
      </c>
      <c r="B543">
        <f t="shared" si="1474"/>
        <v>111.315</v>
      </c>
      <c r="C543">
        <f t="shared" si="1474"/>
        <v>7</v>
      </c>
      <c r="D543">
        <f t="shared" si="1474"/>
        <v>2014</v>
      </c>
      <c r="E543">
        <f t="shared" si="1474"/>
        <v>3</v>
      </c>
      <c r="F543">
        <f t="shared" si="1474"/>
        <v>31</v>
      </c>
      <c r="G543">
        <f t="shared" si="1285"/>
        <v>-0.12222152900771403</v>
      </c>
      <c r="H543">
        <f t="shared" ref="H543:J543" si="1475">H249</f>
        <v>11</v>
      </c>
      <c r="I543">
        <f t="shared" si="1475"/>
        <v>0</v>
      </c>
      <c r="J543">
        <f t="shared" si="1475"/>
        <v>11</v>
      </c>
      <c r="L543">
        <f t="shared" ref="L543:M543" si="1476">L249</f>
        <v>20</v>
      </c>
      <c r="M543">
        <f t="shared" si="1476"/>
        <v>-13</v>
      </c>
      <c r="N543">
        <f t="shared" si="1288"/>
        <v>2456747.666666667</v>
      </c>
      <c r="O543">
        <f t="shared" si="1289"/>
        <v>7.9452092914123363E-4</v>
      </c>
      <c r="P543">
        <f t="shared" si="1290"/>
        <v>2456747.667461188</v>
      </c>
      <c r="Q543">
        <f t="shared" si="1291"/>
        <v>0.14244127203800258</v>
      </c>
      <c r="R543">
        <f t="shared" si="1292"/>
        <v>240.69440556699442</v>
      </c>
      <c r="S543">
        <f t="shared" si="1293"/>
        <v>67.765066630716319</v>
      </c>
      <c r="T543">
        <f t="shared" si="1294"/>
        <v>4.2009098682746213</v>
      </c>
      <c r="U543">
        <f t="shared" si="1295"/>
        <v>1.1827235305393402</v>
      </c>
      <c r="V543">
        <f t="shared" si="1296"/>
        <v>209.53935321787361</v>
      </c>
      <c r="W543">
        <f t="shared" si="1297"/>
        <v>3.6571516261512698</v>
      </c>
      <c r="X543">
        <f t="shared" si="1298"/>
        <v>8.4613307062909371</v>
      </c>
      <c r="Y543">
        <f t="shared" si="1299"/>
        <v>0.14767807992487414</v>
      </c>
      <c r="Z543">
        <f t="shared" si="1300"/>
        <v>85.276474159657482</v>
      </c>
      <c r="AA543">
        <f t="shared" si="1301"/>
        <v>1.4883552485778877</v>
      </c>
      <c r="AB543">
        <f t="shared" si="1302"/>
        <v>21286.717324760968</v>
      </c>
      <c r="AC543">
        <f t="shared" si="1303"/>
        <v>-112.44866060381699</v>
      </c>
      <c r="AD543">
        <f t="shared" si="1304"/>
        <v>-1862.2693745374286</v>
      </c>
      <c r="AE543">
        <f t="shared" si="1305"/>
        <v>292.64393254319424</v>
      </c>
      <c r="AF543">
        <f t="shared" si="1306"/>
        <v>-474.20687790357101</v>
      </c>
      <c r="AG543">
        <f t="shared" si="1307"/>
        <v>2572.1022985935047</v>
      </c>
      <c r="AH543">
        <f t="shared" si="1308"/>
        <v>21702.538642852851</v>
      </c>
      <c r="AI543">
        <f t="shared" si="1309"/>
        <v>6.0284829563480145</v>
      </c>
      <c r="AJ543">
        <f t="shared" si="1310"/>
        <v>246.72288852334242</v>
      </c>
      <c r="AK543">
        <f t="shared" si="1311"/>
        <v>4.3061267447632554</v>
      </c>
      <c r="AL543">
        <f t="shared" si="1312"/>
        <v>246</v>
      </c>
      <c r="AM543">
        <f t="shared" si="1313"/>
        <v>43</v>
      </c>
      <c r="AN543">
        <f t="shared" si="1314"/>
        <v>22</v>
      </c>
      <c r="AP543">
        <f t="shared" si="1315"/>
        <v>3.2572125432339853</v>
      </c>
      <c r="AQ543">
        <f t="shared" si="1316"/>
        <v>5.6849083316691196E-2</v>
      </c>
      <c r="AR543" t="str">
        <f t="shared" si="1317"/>
        <v>POSITIF</v>
      </c>
      <c r="AS543">
        <f t="shared" si="1318"/>
        <v>3</v>
      </c>
      <c r="AT543">
        <f t="shared" si="1319"/>
        <v>15</v>
      </c>
      <c r="AU543">
        <f t="shared" si="1320"/>
        <v>25</v>
      </c>
      <c r="AV543">
        <f t="shared" si="1321"/>
        <v>0.97331069061240505</v>
      </c>
      <c r="AW543" s="4">
        <f t="shared" si="1322"/>
        <v>4.055461210885021E-2</v>
      </c>
      <c r="AX543">
        <f t="shared" si="1323"/>
        <v>1.6987476196046333E-2</v>
      </c>
      <c r="AY543">
        <f t="shared" si="1324"/>
        <v>0.26520854127012011</v>
      </c>
      <c r="AZ543" s="4">
        <f t="shared" si="1325"/>
        <v>1.1050355886255005E-2</v>
      </c>
      <c r="BA543">
        <f t="shared" si="1326"/>
        <v>375471.12303496344</v>
      </c>
      <c r="BB543" t="s">
        <v>191</v>
      </c>
      <c r="BC543">
        <f t="shared" si="1327"/>
        <v>1.6702617466574404E-2</v>
      </c>
      <c r="BD543">
        <f t="shared" si="1328"/>
        <v>209.54369083077509</v>
      </c>
      <c r="BE543">
        <f t="shared" si="1329"/>
        <v>23.437438779483401</v>
      </c>
      <c r="BF543">
        <f t="shared" si="1330"/>
        <v>-2.0719002076182167E-3</v>
      </c>
      <c r="BG543">
        <f t="shared" si="1331"/>
        <v>23.435366879275783</v>
      </c>
      <c r="BH543" s="19">
        <f t="shared" si="1332"/>
        <v>0.14244127203800258</v>
      </c>
      <c r="BI543">
        <f t="shared" si="1333"/>
        <v>16.563825823180377</v>
      </c>
      <c r="BJ543">
        <f t="shared" si="1334"/>
        <v>23.984825823180376</v>
      </c>
      <c r="BK543">
        <f t="shared" si="1335"/>
        <v>111.040629219176</v>
      </c>
      <c r="BL543">
        <f t="shared" si="1336"/>
        <v>1.9380245833608414</v>
      </c>
      <c r="BM543">
        <f t="shared" si="1337"/>
        <v>248.73175812852966</v>
      </c>
      <c r="BN543">
        <f t="shared" si="1338"/>
        <v>16.582117208568643</v>
      </c>
      <c r="BO543">
        <f t="shared" si="1339"/>
        <v>16</v>
      </c>
      <c r="BP543">
        <f t="shared" si="1340"/>
        <v>34</v>
      </c>
      <c r="BQ543">
        <f t="shared" si="1341"/>
        <v>55</v>
      </c>
      <c r="BR543">
        <f t="shared" si="1342"/>
        <v>-18.21722009502416</v>
      </c>
      <c r="BS543" t="str">
        <f t="shared" si="1343"/>
        <v>NEGATIF</v>
      </c>
      <c r="BT543">
        <f t="shared" si="1279"/>
        <v>-0.31795047121864589</v>
      </c>
      <c r="BU543">
        <f t="shared" si="1280"/>
        <v>18</v>
      </c>
      <c r="BV543">
        <f t="shared" si="1281"/>
        <v>-2174</v>
      </c>
      <c r="BW543">
        <f t="shared" si="1282"/>
        <v>58</v>
      </c>
      <c r="BX543" t="str">
        <f t="shared" si="1283"/>
        <v>NEGATIF</v>
      </c>
      <c r="BY543">
        <f t="shared" si="1344"/>
        <v>68.35207850509515</v>
      </c>
      <c r="BZ543">
        <f t="shared" si="1345"/>
        <v>248.35207850509516</v>
      </c>
      <c r="CA543">
        <f t="shared" si="1346"/>
        <v>-17.480230241287941</v>
      </c>
      <c r="CB543" t="str">
        <f t="shared" si="1347"/>
        <v>NEGATIF</v>
      </c>
      <c r="CC543">
        <f t="shared" si="1348"/>
        <v>17</v>
      </c>
      <c r="CD543">
        <f t="shared" si="1349"/>
        <v>28</v>
      </c>
      <c r="CE543">
        <f t="shared" si="1350"/>
        <v>48</v>
      </c>
      <c r="CG543">
        <f t="shared" si="1351"/>
        <v>4.3411881336170115</v>
      </c>
      <c r="CH543">
        <f t="shared" si="1352"/>
        <v>0.40902431345619089</v>
      </c>
      <c r="CI543">
        <f t="shared" si="1353"/>
        <v>0.40906047493658654</v>
      </c>
    </row>
    <row r="544" spans="1:87">
      <c r="A544">
        <f t="shared" ref="A544:F544" si="1477">A250</f>
        <v>-7.0027777777777782</v>
      </c>
      <c r="B544">
        <f t="shared" si="1477"/>
        <v>111.315</v>
      </c>
      <c r="C544">
        <f t="shared" si="1477"/>
        <v>7</v>
      </c>
      <c r="D544">
        <f t="shared" si="1477"/>
        <v>2014</v>
      </c>
      <c r="E544">
        <f t="shared" si="1477"/>
        <v>3</v>
      </c>
      <c r="F544">
        <f t="shared" si="1477"/>
        <v>31</v>
      </c>
      <c r="G544">
        <f t="shared" si="1285"/>
        <v>-0.12222152900771403</v>
      </c>
      <c r="H544">
        <f t="shared" ref="H544:J544" si="1478">H250</f>
        <v>11</v>
      </c>
      <c r="I544">
        <f t="shared" si="1478"/>
        <v>15</v>
      </c>
      <c r="J544">
        <f t="shared" si="1478"/>
        <v>11.25</v>
      </c>
      <c r="L544">
        <f t="shared" ref="L544:M544" si="1479">L250</f>
        <v>20</v>
      </c>
      <c r="M544">
        <f t="shared" si="1479"/>
        <v>-13</v>
      </c>
      <c r="N544">
        <f t="shared" si="1288"/>
        <v>2456747.6770833335</v>
      </c>
      <c r="O544">
        <f t="shared" si="1289"/>
        <v>7.9452092914123363E-4</v>
      </c>
      <c r="P544">
        <f t="shared" si="1290"/>
        <v>2456747.6778778546</v>
      </c>
      <c r="Q544">
        <f t="shared" si="1291"/>
        <v>0.14244155723078866</v>
      </c>
      <c r="R544">
        <f t="shared" si="1292"/>
        <v>240.69440556699442</v>
      </c>
      <c r="S544">
        <f t="shared" si="1293"/>
        <v>67.90116029996716</v>
      </c>
      <c r="T544">
        <f t="shared" si="1294"/>
        <v>4.2009098682746213</v>
      </c>
      <c r="U544">
        <f t="shared" si="1295"/>
        <v>1.1850988131588875</v>
      </c>
      <c r="V544">
        <f t="shared" si="1296"/>
        <v>209.53880161452793</v>
      </c>
      <c r="W544">
        <f t="shared" si="1297"/>
        <v>3.6571419988567224</v>
      </c>
      <c r="X544">
        <f t="shared" si="1298"/>
        <v>8.4715978659023676</v>
      </c>
      <c r="Y544">
        <f t="shared" si="1299"/>
        <v>0.14785727566492138</v>
      </c>
      <c r="Z544">
        <f t="shared" si="1300"/>
        <v>85.286740829023074</v>
      </c>
      <c r="AA544">
        <f t="shared" si="1301"/>
        <v>1.4885344357615309</v>
      </c>
      <c r="AB544">
        <f t="shared" si="1302"/>
        <v>21307.007457749009</v>
      </c>
      <c r="AC544">
        <f t="shared" si="1303"/>
        <v>-113.00322987574147</v>
      </c>
      <c r="AD544">
        <f t="shared" si="1304"/>
        <v>-1831.7776947782697</v>
      </c>
      <c r="AE544">
        <f t="shared" si="1305"/>
        <v>298.79339339441844</v>
      </c>
      <c r="AF544">
        <f t="shared" si="1306"/>
        <v>-475.13690584221638</v>
      </c>
      <c r="AG544">
        <f t="shared" si="1307"/>
        <v>2561.7374564638189</v>
      </c>
      <c r="AH544">
        <f t="shared" si="1308"/>
        <v>21747.620477111017</v>
      </c>
      <c r="AI544">
        <f t="shared" si="1309"/>
        <v>6.0410056880863934</v>
      </c>
      <c r="AJ544">
        <f t="shared" si="1310"/>
        <v>246.73541125508081</v>
      </c>
      <c r="AK544">
        <f t="shared" si="1311"/>
        <v>4.3063453076634346</v>
      </c>
      <c r="AL544">
        <f t="shared" si="1312"/>
        <v>246</v>
      </c>
      <c r="AM544">
        <f t="shared" si="1313"/>
        <v>44</v>
      </c>
      <c r="AN544">
        <f t="shared" si="1314"/>
        <v>7</v>
      </c>
      <c r="AP544">
        <f t="shared" si="1315"/>
        <v>3.2593543900292343</v>
      </c>
      <c r="AQ544">
        <f t="shared" si="1316"/>
        <v>5.6886465595341579E-2</v>
      </c>
      <c r="AR544" t="str">
        <f t="shared" si="1317"/>
        <v>POSITIF</v>
      </c>
      <c r="AS544">
        <f t="shared" si="1318"/>
        <v>3</v>
      </c>
      <c r="AT544">
        <f t="shared" si="1319"/>
        <v>15</v>
      </c>
      <c r="AU544">
        <f t="shared" si="1320"/>
        <v>33</v>
      </c>
      <c r="AV544">
        <f t="shared" si="1321"/>
        <v>0.97320508072054535</v>
      </c>
      <c r="AW544" s="4">
        <f t="shared" si="1322"/>
        <v>4.0550211696689389E-2</v>
      </c>
      <c r="AX544">
        <f t="shared" si="1323"/>
        <v>1.6985632955710706E-2</v>
      </c>
      <c r="AY544">
        <f t="shared" si="1324"/>
        <v>0.26517976715738223</v>
      </c>
      <c r="AZ544" s="4">
        <f t="shared" si="1325"/>
        <v>1.1049156964890927E-2</v>
      </c>
      <c r="BA544">
        <f t="shared" si="1326"/>
        <v>375511.86434560292</v>
      </c>
      <c r="BB544" t="s">
        <v>191</v>
      </c>
      <c r="BC544">
        <f t="shared" si="1327"/>
        <v>1.6702617454596308E-2</v>
      </c>
      <c r="BD544">
        <f t="shared" si="1328"/>
        <v>209.54313922906644</v>
      </c>
      <c r="BE544">
        <f t="shared" si="1329"/>
        <v>23.437438775774705</v>
      </c>
      <c r="BF544">
        <f t="shared" si="1330"/>
        <v>-2.0719288645485471E-3</v>
      </c>
      <c r="BG544">
        <f t="shared" si="1331"/>
        <v>23.435366846910156</v>
      </c>
      <c r="BH544" s="19">
        <f t="shared" si="1332"/>
        <v>0.14244155723078866</v>
      </c>
      <c r="BI544">
        <f t="shared" si="1333"/>
        <v>16.814510286645962</v>
      </c>
      <c r="BJ544">
        <f t="shared" si="1334"/>
        <v>0.23551028664596174</v>
      </c>
      <c r="BK544">
        <f t="shared" si="1335"/>
        <v>114.78954446197284</v>
      </c>
      <c r="BL544">
        <f t="shared" si="1336"/>
        <v>2.0034554977258487</v>
      </c>
      <c r="BM544">
        <f t="shared" si="1337"/>
        <v>248.74310983771659</v>
      </c>
      <c r="BN544">
        <f t="shared" si="1338"/>
        <v>16.582873989181106</v>
      </c>
      <c r="BO544">
        <f t="shared" si="1339"/>
        <v>16</v>
      </c>
      <c r="BP544">
        <f t="shared" si="1340"/>
        <v>34</v>
      </c>
      <c r="BQ544">
        <f t="shared" si="1341"/>
        <v>58</v>
      </c>
      <c r="BR544">
        <f t="shared" si="1342"/>
        <v>-18.217175879866421</v>
      </c>
      <c r="BS544" t="str">
        <f t="shared" si="1343"/>
        <v>NEGATIF</v>
      </c>
      <c r="BT544">
        <f t="shared" si="1279"/>
        <v>-0.317949699518564</v>
      </c>
      <c r="BU544">
        <f t="shared" si="1280"/>
        <v>18</v>
      </c>
      <c r="BV544">
        <f t="shared" si="1281"/>
        <v>-2174</v>
      </c>
      <c r="BW544">
        <f t="shared" si="1282"/>
        <v>58</v>
      </c>
      <c r="BX544" t="str">
        <f t="shared" si="1283"/>
        <v>NEGATIF</v>
      </c>
      <c r="BY544">
        <f t="shared" si="1344"/>
        <v>67.406694556277372</v>
      </c>
      <c r="BZ544">
        <f t="shared" si="1345"/>
        <v>247.40669455627739</v>
      </c>
      <c r="CA544">
        <f t="shared" si="1346"/>
        <v>-20.927497347385906</v>
      </c>
      <c r="CB544" t="str">
        <f t="shared" si="1347"/>
        <v>NEGATIF</v>
      </c>
      <c r="CC544">
        <f t="shared" si="1348"/>
        <v>20</v>
      </c>
      <c r="CD544">
        <f t="shared" si="1349"/>
        <v>55</v>
      </c>
      <c r="CE544">
        <f t="shared" si="1350"/>
        <v>38</v>
      </c>
      <c r="CG544">
        <f t="shared" si="1351"/>
        <v>4.3413862583180522</v>
      </c>
      <c r="CH544">
        <f t="shared" si="1352"/>
        <v>0.40902431289130414</v>
      </c>
      <c r="CI544">
        <f t="shared" si="1353"/>
        <v>0.40906047487185759</v>
      </c>
    </row>
    <row r="545" spans="1:87">
      <c r="A545">
        <f t="shared" ref="A545:F545" si="1480">A251</f>
        <v>-7.0027777777777782</v>
      </c>
      <c r="B545">
        <f t="shared" si="1480"/>
        <v>111.315</v>
      </c>
      <c r="C545">
        <f t="shared" si="1480"/>
        <v>7</v>
      </c>
      <c r="D545">
        <f t="shared" si="1480"/>
        <v>2014</v>
      </c>
      <c r="E545">
        <f t="shared" si="1480"/>
        <v>3</v>
      </c>
      <c r="F545">
        <f t="shared" si="1480"/>
        <v>31</v>
      </c>
      <c r="G545">
        <f t="shared" si="1285"/>
        <v>-0.12222152900771403</v>
      </c>
      <c r="H545">
        <f t="shared" ref="H545:J545" si="1481">H251</f>
        <v>11</v>
      </c>
      <c r="I545">
        <f t="shared" si="1481"/>
        <v>30</v>
      </c>
      <c r="J545">
        <f t="shared" si="1481"/>
        <v>11.5</v>
      </c>
      <c r="L545">
        <f t="shared" ref="L545:M545" si="1482">L251</f>
        <v>20</v>
      </c>
      <c r="M545">
        <f t="shared" si="1482"/>
        <v>-13</v>
      </c>
      <c r="N545">
        <f t="shared" si="1288"/>
        <v>2456747.6875</v>
      </c>
      <c r="O545">
        <f t="shared" si="1289"/>
        <v>7.9452092914123363E-4</v>
      </c>
      <c r="P545">
        <f t="shared" si="1290"/>
        <v>2456747.6882945211</v>
      </c>
      <c r="Q545">
        <f t="shared" si="1291"/>
        <v>0.14244184242357474</v>
      </c>
      <c r="R545">
        <f t="shared" si="1292"/>
        <v>240.69440556699442</v>
      </c>
      <c r="S545">
        <f t="shared" si="1293"/>
        <v>68.037253969232552</v>
      </c>
      <c r="T545">
        <f t="shared" si="1294"/>
        <v>4.2009098682746213</v>
      </c>
      <c r="U545">
        <f t="shared" si="1295"/>
        <v>1.1874740957786887</v>
      </c>
      <c r="V545">
        <f t="shared" si="1296"/>
        <v>209.5382500111823</v>
      </c>
      <c r="W545">
        <f t="shared" si="1297"/>
        <v>3.657132371562176</v>
      </c>
      <c r="X545">
        <f t="shared" si="1298"/>
        <v>8.4818650255147077</v>
      </c>
      <c r="Y545">
        <f t="shared" si="1299"/>
        <v>0.14803647140498449</v>
      </c>
      <c r="Z545">
        <f t="shared" si="1300"/>
        <v>85.297007498388666</v>
      </c>
      <c r="AA545">
        <f t="shared" si="1301"/>
        <v>1.4887136229451741</v>
      </c>
      <c r="AB545">
        <f t="shared" si="1302"/>
        <v>21327.179240479451</v>
      </c>
      <c r="AC545">
        <f t="shared" si="1303"/>
        <v>-113.54588706586733</v>
      </c>
      <c r="AD545">
        <f t="shared" si="1304"/>
        <v>-1800.5136579497284</v>
      </c>
      <c r="AE545">
        <f t="shared" si="1305"/>
        <v>304.91136035408437</v>
      </c>
      <c r="AF545">
        <f t="shared" si="1306"/>
        <v>-476.06405421234928</v>
      </c>
      <c r="AG545">
        <f t="shared" si="1307"/>
        <v>2551.3539391069703</v>
      </c>
      <c r="AH545">
        <f t="shared" si="1308"/>
        <v>21793.320940712561</v>
      </c>
      <c r="AI545">
        <f t="shared" si="1309"/>
        <v>6.0537002613090447</v>
      </c>
      <c r="AJ545">
        <f t="shared" si="1310"/>
        <v>246.74810582830347</v>
      </c>
      <c r="AK545">
        <f t="shared" si="1311"/>
        <v>4.3065668697633059</v>
      </c>
      <c r="AL545">
        <f t="shared" si="1312"/>
        <v>246</v>
      </c>
      <c r="AM545">
        <f t="shared" si="1313"/>
        <v>44</v>
      </c>
      <c r="AN545">
        <f t="shared" si="1314"/>
        <v>53</v>
      </c>
      <c r="AP545">
        <f t="shared" si="1315"/>
        <v>3.2720307752233371</v>
      </c>
      <c r="AQ545">
        <f t="shared" si="1316"/>
        <v>5.7107710254229734E-2</v>
      </c>
      <c r="AR545" t="str">
        <f t="shared" si="1317"/>
        <v>POSITIF</v>
      </c>
      <c r="AS545">
        <f t="shared" si="1318"/>
        <v>3</v>
      </c>
      <c r="AT545">
        <f t="shared" si="1319"/>
        <v>16</v>
      </c>
      <c r="AU545">
        <f t="shared" si="1320"/>
        <v>19</v>
      </c>
      <c r="AV545">
        <f t="shared" si="1321"/>
        <v>0.97309935242519896</v>
      </c>
      <c r="AW545" s="4">
        <f t="shared" si="1322"/>
        <v>4.0545806351049957E-2</v>
      </c>
      <c r="AX545">
        <f t="shared" si="1323"/>
        <v>1.6983787648844388E-2</v>
      </c>
      <c r="AY545">
        <f t="shared" si="1324"/>
        <v>0.26515096078399664</v>
      </c>
      <c r="AZ545" s="4">
        <f t="shared" si="1325"/>
        <v>1.1047956699333193E-2</v>
      </c>
      <c r="BA545">
        <f t="shared" si="1326"/>
        <v>375552.6601915239</v>
      </c>
      <c r="BB545" t="s">
        <v>191</v>
      </c>
      <c r="BC545">
        <f t="shared" si="1327"/>
        <v>1.6702617442618209E-2</v>
      </c>
      <c r="BD545">
        <f t="shared" si="1328"/>
        <v>209.54258762735779</v>
      </c>
      <c r="BE545">
        <f t="shared" si="1329"/>
        <v>23.43743877206601</v>
      </c>
      <c r="BF545">
        <f t="shared" si="1330"/>
        <v>-2.0719575407270947E-3</v>
      </c>
      <c r="BG545">
        <f t="shared" si="1331"/>
        <v>23.435366814525281</v>
      </c>
      <c r="BH545" s="19">
        <f t="shared" si="1332"/>
        <v>0.14244184242357474</v>
      </c>
      <c r="BI545">
        <f t="shared" si="1333"/>
        <v>17.065194750127073</v>
      </c>
      <c r="BJ545">
        <f t="shared" si="1334"/>
        <v>0.48619475012707269</v>
      </c>
      <c r="BK545">
        <f t="shared" si="1335"/>
        <v>118.53830379411724</v>
      </c>
      <c r="BL545">
        <f t="shared" si="1336"/>
        <v>2.0688836909366324</v>
      </c>
      <c r="BM545">
        <f t="shared" si="1337"/>
        <v>248.75461745778887</v>
      </c>
      <c r="BN545">
        <f t="shared" si="1338"/>
        <v>16.58364116385259</v>
      </c>
      <c r="BO545">
        <f t="shared" si="1339"/>
        <v>16</v>
      </c>
      <c r="BP545">
        <f t="shared" si="1340"/>
        <v>35</v>
      </c>
      <c r="BQ545">
        <f t="shared" si="1341"/>
        <v>1</v>
      </c>
      <c r="BR545">
        <f t="shared" si="1342"/>
        <v>-18.206769295572332</v>
      </c>
      <c r="BS545" t="str">
        <f t="shared" si="1343"/>
        <v>NEGATIF</v>
      </c>
      <c r="BT545">
        <f t="shared" si="1279"/>
        <v>-0.31776807035874582</v>
      </c>
      <c r="BU545">
        <f t="shared" si="1280"/>
        <v>18</v>
      </c>
      <c r="BV545">
        <f t="shared" si="1281"/>
        <v>-2173</v>
      </c>
      <c r="BW545">
        <f t="shared" si="1282"/>
        <v>35</v>
      </c>
      <c r="BX545" t="str">
        <f t="shared" si="1283"/>
        <v>NEGATIF</v>
      </c>
      <c r="BY545">
        <f t="shared" si="1344"/>
        <v>66.350735630257276</v>
      </c>
      <c r="BZ545">
        <f t="shared" si="1345"/>
        <v>246.35073563025728</v>
      </c>
      <c r="CA545">
        <f t="shared" si="1346"/>
        <v>-24.352522687156604</v>
      </c>
      <c r="CB545" t="str">
        <f t="shared" si="1347"/>
        <v>NEGATIF</v>
      </c>
      <c r="CC545">
        <f t="shared" si="1348"/>
        <v>24</v>
      </c>
      <c r="CD545">
        <f t="shared" si="1349"/>
        <v>21</v>
      </c>
      <c r="CE545">
        <f t="shared" si="1350"/>
        <v>9</v>
      </c>
      <c r="CG545">
        <f t="shared" si="1351"/>
        <v>4.3415871041773819</v>
      </c>
      <c r="CH545">
        <f t="shared" si="1352"/>
        <v>0.40902431232608144</v>
      </c>
      <c r="CI545">
        <f t="shared" si="1353"/>
        <v>0.40906047480712865</v>
      </c>
    </row>
    <row r="546" spans="1:87">
      <c r="A546">
        <f t="shared" ref="A546:F546" si="1483">A252</f>
        <v>-7.0027777777777782</v>
      </c>
      <c r="B546">
        <f t="shared" si="1483"/>
        <v>111.315</v>
      </c>
      <c r="C546">
        <f t="shared" si="1483"/>
        <v>7</v>
      </c>
      <c r="D546">
        <f t="shared" si="1483"/>
        <v>2014</v>
      </c>
      <c r="E546">
        <f t="shared" si="1483"/>
        <v>3</v>
      </c>
      <c r="F546">
        <f t="shared" si="1483"/>
        <v>31</v>
      </c>
      <c r="G546">
        <f t="shared" si="1285"/>
        <v>-0.12222152900771403</v>
      </c>
      <c r="H546">
        <f t="shared" ref="H546:J546" si="1484">H252</f>
        <v>11</v>
      </c>
      <c r="I546">
        <f t="shared" si="1484"/>
        <v>45</v>
      </c>
      <c r="J546">
        <f t="shared" si="1484"/>
        <v>11.75</v>
      </c>
      <c r="L546">
        <f t="shared" ref="L546:M546" si="1485">L252</f>
        <v>20</v>
      </c>
      <c r="M546">
        <f t="shared" si="1485"/>
        <v>-13</v>
      </c>
      <c r="N546">
        <f t="shared" si="1288"/>
        <v>2456747.697916667</v>
      </c>
      <c r="O546">
        <f t="shared" si="1289"/>
        <v>7.9452092914123363E-4</v>
      </c>
      <c r="P546">
        <f t="shared" si="1290"/>
        <v>2456747.698711188</v>
      </c>
      <c r="Q546">
        <f t="shared" si="1291"/>
        <v>0.14244212761637357</v>
      </c>
      <c r="R546">
        <f t="shared" si="1292"/>
        <v>240.69440556699442</v>
      </c>
      <c r="S546">
        <f t="shared" si="1293"/>
        <v>68.173347644580645</v>
      </c>
      <c r="T546">
        <f t="shared" si="1294"/>
        <v>4.2009098682746213</v>
      </c>
      <c r="U546">
        <f t="shared" si="1295"/>
        <v>1.1898493785046533</v>
      </c>
      <c r="V546">
        <f t="shared" si="1296"/>
        <v>209.537698407812</v>
      </c>
      <c r="W546">
        <f t="shared" si="1297"/>
        <v>3.6571227442671992</v>
      </c>
      <c r="X546">
        <f t="shared" si="1298"/>
        <v>8.492132185585433</v>
      </c>
      <c r="Y546">
        <f t="shared" si="1299"/>
        <v>0.14821566715304796</v>
      </c>
      <c r="Z546">
        <f t="shared" si="1300"/>
        <v>85.307274168212643</v>
      </c>
      <c r="AA546">
        <f t="shared" si="1301"/>
        <v>1.4888928101368177</v>
      </c>
      <c r="AB546">
        <f t="shared" si="1302"/>
        <v>21347.232560035267</v>
      </c>
      <c r="AC546">
        <f t="shared" si="1303"/>
        <v>-114.07657499409996</v>
      </c>
      <c r="AD546">
        <f t="shared" si="1304"/>
        <v>-1768.4904448843702</v>
      </c>
      <c r="AE546">
        <f t="shared" si="1305"/>
        <v>310.99718883760119</v>
      </c>
      <c r="AF546">
        <f t="shared" si="1306"/>
        <v>-476.98829895146974</v>
      </c>
      <c r="AG546">
        <f t="shared" si="1307"/>
        <v>2540.9518232052428</v>
      </c>
      <c r="AH546">
        <f t="shared" si="1308"/>
        <v>21839.626253248174</v>
      </c>
      <c r="AI546">
        <f t="shared" si="1309"/>
        <v>6.0665628481244926</v>
      </c>
      <c r="AJ546">
        <f t="shared" si="1310"/>
        <v>246.76096841511892</v>
      </c>
      <c r="AK546">
        <f t="shared" si="1311"/>
        <v>4.3067913642535594</v>
      </c>
      <c r="AL546">
        <f t="shared" si="1312"/>
        <v>246</v>
      </c>
      <c r="AM546">
        <f t="shared" si="1313"/>
        <v>45</v>
      </c>
      <c r="AN546">
        <f t="shared" si="1314"/>
        <v>39</v>
      </c>
      <c r="AP546">
        <f t="shared" si="1315"/>
        <v>3.2624183962354008</v>
      </c>
      <c r="AQ546">
        <f t="shared" si="1316"/>
        <v>5.6939942591940719E-2</v>
      </c>
      <c r="AR546" t="str">
        <f t="shared" si="1317"/>
        <v>POSITIF</v>
      </c>
      <c r="AS546">
        <f t="shared" si="1318"/>
        <v>3</v>
      </c>
      <c r="AT546">
        <f t="shared" si="1319"/>
        <v>15</v>
      </c>
      <c r="AU546">
        <f t="shared" si="1320"/>
        <v>44</v>
      </c>
      <c r="AV546">
        <f t="shared" si="1321"/>
        <v>0.97299350645992311</v>
      </c>
      <c r="AW546" s="4">
        <f t="shared" si="1322"/>
        <v>4.0541396102496796E-2</v>
      </c>
      <c r="AX546">
        <f t="shared" si="1323"/>
        <v>1.6981940288250376E-2</v>
      </c>
      <c r="AY546">
        <f t="shared" si="1324"/>
        <v>0.26512212234982324</v>
      </c>
      <c r="AZ546" s="4">
        <f t="shared" si="1325"/>
        <v>1.1046755097909302E-2</v>
      </c>
      <c r="BA546">
        <f t="shared" si="1326"/>
        <v>375593.51032225962</v>
      </c>
      <c r="BB546" t="s">
        <v>191</v>
      </c>
      <c r="BC546">
        <f t="shared" si="1327"/>
        <v>1.6702617430640113E-2</v>
      </c>
      <c r="BD546">
        <f t="shared" si="1328"/>
        <v>209.54203602562453</v>
      </c>
      <c r="BE546">
        <f t="shared" si="1329"/>
        <v>23.437438768357314</v>
      </c>
      <c r="BF546">
        <f t="shared" si="1330"/>
        <v>-2.0719862361530152E-3</v>
      </c>
      <c r="BG546">
        <f t="shared" si="1331"/>
        <v>23.435366782121161</v>
      </c>
      <c r="BH546" s="19">
        <f t="shared" si="1332"/>
        <v>0.14244212761637357</v>
      </c>
      <c r="BI546">
        <f t="shared" si="1333"/>
        <v>17.315879224799573</v>
      </c>
      <c r="BJ546">
        <f t="shared" si="1334"/>
        <v>0.7368792247995728</v>
      </c>
      <c r="BK546">
        <f t="shared" si="1335"/>
        <v>122.28691084767505</v>
      </c>
      <c r="BL546">
        <f t="shared" si="1336"/>
        <v>2.1343092263846994</v>
      </c>
      <c r="BM546">
        <f t="shared" si="1337"/>
        <v>248.76627752431853</v>
      </c>
      <c r="BN546">
        <f t="shared" si="1338"/>
        <v>16.584418501621236</v>
      </c>
      <c r="BO546">
        <f t="shared" si="1339"/>
        <v>16</v>
      </c>
      <c r="BP546">
        <f t="shared" si="1340"/>
        <v>35</v>
      </c>
      <c r="BQ546">
        <f t="shared" si="1341"/>
        <v>3</v>
      </c>
      <c r="BR546">
        <f t="shared" si="1342"/>
        <v>-18.218371517292894</v>
      </c>
      <c r="BS546" t="str">
        <f t="shared" si="1343"/>
        <v>NEGATIF</v>
      </c>
      <c r="BT546">
        <f t="shared" si="1279"/>
        <v>-0.31797056732831608</v>
      </c>
      <c r="BU546">
        <f t="shared" si="1280"/>
        <v>18</v>
      </c>
      <c r="BV546">
        <f t="shared" si="1281"/>
        <v>-2174</v>
      </c>
      <c r="BW546">
        <f t="shared" si="1282"/>
        <v>53</v>
      </c>
      <c r="BX546" t="str">
        <f t="shared" si="1283"/>
        <v>NEGATIF</v>
      </c>
      <c r="BY546">
        <f t="shared" si="1344"/>
        <v>65.133882347031474</v>
      </c>
      <c r="BZ546">
        <f t="shared" si="1345"/>
        <v>245.13388234703149</v>
      </c>
      <c r="CA546">
        <f t="shared" si="1346"/>
        <v>-27.741398458402049</v>
      </c>
      <c r="CB546" t="str">
        <f t="shared" si="1347"/>
        <v>NEGATIF</v>
      </c>
      <c r="CC546">
        <f t="shared" si="1348"/>
        <v>27</v>
      </c>
      <c r="CD546">
        <f t="shared" si="1349"/>
        <v>44</v>
      </c>
      <c r="CE546">
        <f t="shared" si="1350"/>
        <v>29</v>
      </c>
      <c r="CG546">
        <f t="shared" si="1351"/>
        <v>4.3417906107293263</v>
      </c>
      <c r="CH546">
        <f t="shared" si="1352"/>
        <v>0.40902431176052284</v>
      </c>
      <c r="CI546">
        <f t="shared" si="1353"/>
        <v>0.4090604747423997</v>
      </c>
    </row>
    <row r="547" spans="1:87">
      <c r="A547">
        <f t="shared" ref="A547:F547" si="1486">A253</f>
        <v>-7.0027777777777782</v>
      </c>
      <c r="B547">
        <f t="shared" si="1486"/>
        <v>111.315</v>
      </c>
      <c r="C547">
        <f t="shared" si="1486"/>
        <v>7</v>
      </c>
      <c r="D547">
        <f t="shared" si="1486"/>
        <v>2014</v>
      </c>
      <c r="E547">
        <f t="shared" si="1486"/>
        <v>3</v>
      </c>
      <c r="F547">
        <f t="shared" si="1486"/>
        <v>31</v>
      </c>
      <c r="G547">
        <f t="shared" si="1285"/>
        <v>-0.12222152900771403</v>
      </c>
      <c r="H547">
        <f t="shared" ref="H547:J547" si="1487">H253</f>
        <v>12</v>
      </c>
      <c r="I547">
        <f t="shared" si="1487"/>
        <v>0</v>
      </c>
      <c r="J547">
        <f t="shared" si="1487"/>
        <v>12</v>
      </c>
      <c r="L547">
        <f t="shared" ref="L547:M547" si="1488">L253</f>
        <v>20</v>
      </c>
      <c r="M547">
        <f t="shared" si="1488"/>
        <v>-13</v>
      </c>
      <c r="N547">
        <f t="shared" si="1288"/>
        <v>2456747.7083333335</v>
      </c>
      <c r="O547">
        <f t="shared" si="1289"/>
        <v>7.9452092914123363E-4</v>
      </c>
      <c r="P547">
        <f t="shared" si="1290"/>
        <v>2456747.7091278546</v>
      </c>
      <c r="Q547">
        <f t="shared" si="1291"/>
        <v>0.14244241280915965</v>
      </c>
      <c r="R547">
        <f t="shared" si="1292"/>
        <v>240.69440556699442</v>
      </c>
      <c r="S547">
        <f t="shared" si="1293"/>
        <v>68.309441313831485</v>
      </c>
      <c r="T547">
        <f t="shared" si="1294"/>
        <v>4.2009098682746213</v>
      </c>
      <c r="U547">
        <f t="shared" si="1295"/>
        <v>1.1922246611242007</v>
      </c>
      <c r="V547">
        <f t="shared" si="1296"/>
        <v>209.53714680446632</v>
      </c>
      <c r="W547">
        <f t="shared" si="1297"/>
        <v>3.6571131169726523</v>
      </c>
      <c r="X547">
        <f t="shared" si="1298"/>
        <v>8.5023993451977731</v>
      </c>
      <c r="Y547">
        <f t="shared" si="1299"/>
        <v>0.14839486289311107</v>
      </c>
      <c r="Z547">
        <f t="shared" si="1300"/>
        <v>85.317540837579145</v>
      </c>
      <c r="AA547">
        <f t="shared" si="1301"/>
        <v>1.4890719973204767</v>
      </c>
      <c r="AB547">
        <f t="shared" si="1302"/>
        <v>21367.167301481637</v>
      </c>
      <c r="AC547">
        <f t="shared" si="1303"/>
        <v>-114.59523767130732</v>
      </c>
      <c r="AD547">
        <f t="shared" si="1304"/>
        <v>-1735.7215608195311</v>
      </c>
      <c r="AE547">
        <f t="shared" si="1305"/>
        <v>317.05023683399628</v>
      </c>
      <c r="AF547">
        <f t="shared" si="1306"/>
        <v>-477.90961594901819</v>
      </c>
      <c r="AG547">
        <f t="shared" si="1307"/>
        <v>2530.5311869738275</v>
      </c>
      <c r="AH547">
        <f t="shared" si="1308"/>
        <v>21886.522310849603</v>
      </c>
      <c r="AI547">
        <f t="shared" si="1309"/>
        <v>6.079589530791556</v>
      </c>
      <c r="AJ547">
        <f t="shared" si="1310"/>
        <v>246.77399509778598</v>
      </c>
      <c r="AK547">
        <f t="shared" si="1311"/>
        <v>4.3070187227567116</v>
      </c>
      <c r="AL547">
        <f t="shared" si="1312"/>
        <v>246</v>
      </c>
      <c r="AM547">
        <f t="shared" si="1313"/>
        <v>46</v>
      </c>
      <c r="AN547">
        <f t="shared" si="1314"/>
        <v>26</v>
      </c>
      <c r="AP547">
        <f t="shared" si="1315"/>
        <v>3.2718077014872864</v>
      </c>
      <c r="AQ547">
        <f t="shared" si="1316"/>
        <v>5.7103816883060925E-2</v>
      </c>
      <c r="AR547" t="str">
        <f t="shared" si="1317"/>
        <v>POSITIF</v>
      </c>
      <c r="AS547">
        <f t="shared" si="1318"/>
        <v>3</v>
      </c>
      <c r="AT547">
        <f t="shared" si="1319"/>
        <v>16</v>
      </c>
      <c r="AU547">
        <f t="shared" si="1320"/>
        <v>18</v>
      </c>
      <c r="AV547">
        <f t="shared" si="1321"/>
        <v>0.97288754357248286</v>
      </c>
      <c r="AW547" s="4">
        <f t="shared" si="1322"/>
        <v>4.0536980982186784E-2</v>
      </c>
      <c r="AX547">
        <f t="shared" si="1323"/>
        <v>1.6980090886979621E-2</v>
      </c>
      <c r="AY547">
        <f t="shared" si="1324"/>
        <v>0.26509325205859269</v>
      </c>
      <c r="AZ547" s="4">
        <f t="shared" si="1325"/>
        <v>1.1045552169108028E-2</v>
      </c>
      <c r="BA547">
        <f t="shared" si="1326"/>
        <v>375634.41448166553</v>
      </c>
      <c r="BB547" t="s">
        <v>191</v>
      </c>
      <c r="BC547">
        <f t="shared" si="1327"/>
        <v>1.6702617418662014E-2</v>
      </c>
      <c r="BD547">
        <f t="shared" si="1328"/>
        <v>209.54148442391588</v>
      </c>
      <c r="BE547">
        <f t="shared" si="1329"/>
        <v>23.437438764648618</v>
      </c>
      <c r="BF547">
        <f t="shared" si="1330"/>
        <v>-2.0720149508216177E-3</v>
      </c>
      <c r="BG547">
        <f t="shared" si="1331"/>
        <v>23.435366749697796</v>
      </c>
      <c r="BH547" s="19">
        <f t="shared" si="1332"/>
        <v>0.14244241280915965</v>
      </c>
      <c r="BI547">
        <f t="shared" si="1333"/>
        <v>17.566563688265159</v>
      </c>
      <c r="BJ547">
        <f t="shared" si="1334"/>
        <v>0.98756368826515839</v>
      </c>
      <c r="BK547">
        <f t="shared" si="1335"/>
        <v>126.03536883265122</v>
      </c>
      <c r="BL547">
        <f t="shared" si="1336"/>
        <v>2.199732160095206</v>
      </c>
      <c r="BM547">
        <f t="shared" si="1337"/>
        <v>248.77808649132618</v>
      </c>
      <c r="BN547">
        <f t="shared" si="1338"/>
        <v>16.585205766088411</v>
      </c>
      <c r="BO547">
        <f t="shared" si="1339"/>
        <v>16</v>
      </c>
      <c r="BP547">
        <f t="shared" si="1340"/>
        <v>35</v>
      </c>
      <c r="BQ547">
        <f t="shared" si="1341"/>
        <v>6</v>
      </c>
      <c r="BR547">
        <f t="shared" si="1342"/>
        <v>-18.211259113980361</v>
      </c>
      <c r="BS547" t="str">
        <f t="shared" si="1343"/>
        <v>NEGATIF</v>
      </c>
      <c r="BT547">
        <f t="shared" si="1279"/>
        <v>-0.3178464324727826</v>
      </c>
      <c r="BU547">
        <f t="shared" si="1280"/>
        <v>18</v>
      </c>
      <c r="BV547">
        <f t="shared" si="1281"/>
        <v>-2173</v>
      </c>
      <c r="BW547">
        <f t="shared" si="1282"/>
        <v>19</v>
      </c>
      <c r="BX547" t="str">
        <f t="shared" si="1283"/>
        <v>NEGATIF</v>
      </c>
      <c r="BY547">
        <f t="shared" si="1344"/>
        <v>63.779364116215525</v>
      </c>
      <c r="BZ547">
        <f t="shared" si="1345"/>
        <v>243.77936411621553</v>
      </c>
      <c r="CA547">
        <f t="shared" si="1346"/>
        <v>-31.10093333017193</v>
      </c>
      <c r="CB547" t="str">
        <f t="shared" si="1347"/>
        <v>NEGATIF</v>
      </c>
      <c r="CC547">
        <f t="shared" si="1348"/>
        <v>31</v>
      </c>
      <c r="CD547">
        <f t="shared" si="1349"/>
        <v>6</v>
      </c>
      <c r="CE547">
        <f t="shared" si="1350"/>
        <v>3</v>
      </c>
      <c r="CG547">
        <f t="shared" si="1351"/>
        <v>4.3419967160848696</v>
      </c>
      <c r="CH547">
        <f t="shared" si="1352"/>
        <v>0.40902431119462834</v>
      </c>
      <c r="CI547">
        <f t="shared" si="1353"/>
        <v>0.40906047467767076</v>
      </c>
    </row>
    <row r="548" spans="1:87">
      <c r="A548">
        <f t="shared" ref="A548:F548" si="1489">A254</f>
        <v>-7.0027777777777782</v>
      </c>
      <c r="B548">
        <f t="shared" si="1489"/>
        <v>111.315</v>
      </c>
      <c r="C548">
        <f t="shared" si="1489"/>
        <v>7</v>
      </c>
      <c r="D548">
        <f t="shared" si="1489"/>
        <v>2014</v>
      </c>
      <c r="E548">
        <f t="shared" si="1489"/>
        <v>3</v>
      </c>
      <c r="F548">
        <f t="shared" si="1489"/>
        <v>31</v>
      </c>
      <c r="G548">
        <f t="shared" si="1285"/>
        <v>-0.12222152900771403</v>
      </c>
      <c r="H548">
        <f t="shared" ref="H548:J548" si="1490">H254</f>
        <v>12</v>
      </c>
      <c r="I548">
        <f t="shared" si="1490"/>
        <v>15</v>
      </c>
      <c r="J548">
        <f t="shared" si="1490"/>
        <v>12.25</v>
      </c>
      <c r="L548">
        <f t="shared" ref="L548:M548" si="1491">L254</f>
        <v>20</v>
      </c>
      <c r="M548">
        <f t="shared" si="1491"/>
        <v>-13</v>
      </c>
      <c r="N548">
        <f t="shared" si="1288"/>
        <v>2456747.71875</v>
      </c>
      <c r="O548">
        <f t="shared" si="1289"/>
        <v>7.9452092914123363E-4</v>
      </c>
      <c r="P548">
        <f t="shared" si="1290"/>
        <v>2456747.7195445211</v>
      </c>
      <c r="Q548">
        <f t="shared" si="1291"/>
        <v>0.14244269800194573</v>
      </c>
      <c r="R548">
        <f t="shared" si="1292"/>
        <v>240.69440556699442</v>
      </c>
      <c r="S548">
        <f t="shared" si="1293"/>
        <v>68.445534983096877</v>
      </c>
      <c r="T548">
        <f t="shared" si="1294"/>
        <v>4.2009098682746213</v>
      </c>
      <c r="U548">
        <f t="shared" si="1295"/>
        <v>1.1945999437440018</v>
      </c>
      <c r="V548">
        <f t="shared" si="1296"/>
        <v>209.53659520112069</v>
      </c>
      <c r="W548">
        <f t="shared" si="1297"/>
        <v>3.6571034896781058</v>
      </c>
      <c r="X548">
        <f t="shared" si="1298"/>
        <v>8.5126665048101131</v>
      </c>
      <c r="Y548">
        <f t="shared" si="1299"/>
        <v>0.14857405863317419</v>
      </c>
      <c r="Z548">
        <f t="shared" si="1300"/>
        <v>85.327807506944737</v>
      </c>
      <c r="AA548">
        <f t="shared" si="1301"/>
        <v>1.4892511845041199</v>
      </c>
      <c r="AB548">
        <f t="shared" si="1302"/>
        <v>21386.983353250645</v>
      </c>
      <c r="AC548">
        <f t="shared" si="1303"/>
        <v>-115.10182044732902</v>
      </c>
      <c r="AD548">
        <f t="shared" si="1304"/>
        <v>-1702.2208211276848</v>
      </c>
      <c r="AE548">
        <f t="shared" si="1305"/>
        <v>323.06986660174653</v>
      </c>
      <c r="AF548">
        <f t="shared" si="1306"/>
        <v>-478.827981295104</v>
      </c>
      <c r="AG548">
        <f t="shared" si="1307"/>
        <v>2520.0921073683858</v>
      </c>
      <c r="AH548">
        <f t="shared" si="1308"/>
        <v>21933.994704350658</v>
      </c>
      <c r="AI548">
        <f t="shared" si="1309"/>
        <v>6.0927763067640717</v>
      </c>
      <c r="AJ548">
        <f t="shared" si="1310"/>
        <v>246.7871818737585</v>
      </c>
      <c r="AK548">
        <f t="shared" si="1311"/>
        <v>4.307248875415155</v>
      </c>
      <c r="AL548">
        <f t="shared" si="1312"/>
        <v>246</v>
      </c>
      <c r="AM548">
        <f t="shared" si="1313"/>
        <v>47</v>
      </c>
      <c r="AN548">
        <f t="shared" si="1314"/>
        <v>13</v>
      </c>
      <c r="AP548">
        <f t="shared" si="1315"/>
        <v>3.2772771221894335</v>
      </c>
      <c r="AQ548">
        <f t="shared" si="1316"/>
        <v>5.7199276282490129E-2</v>
      </c>
      <c r="AR548" t="str">
        <f t="shared" si="1317"/>
        <v>POSITIF</v>
      </c>
      <c r="AS548">
        <f t="shared" si="1318"/>
        <v>3</v>
      </c>
      <c r="AT548">
        <f t="shared" si="1319"/>
        <v>16</v>
      </c>
      <c r="AU548">
        <f t="shared" si="1320"/>
        <v>38</v>
      </c>
      <c r="AV548">
        <f t="shared" si="1321"/>
        <v>0.97278146449641822</v>
      </c>
      <c r="AW548" s="4">
        <f t="shared" si="1322"/>
        <v>4.0532561020684095E-2</v>
      </c>
      <c r="AX548">
        <f t="shared" si="1323"/>
        <v>1.6978239457834821E-2</v>
      </c>
      <c r="AY548">
        <f t="shared" si="1324"/>
        <v>0.2650643501101605</v>
      </c>
      <c r="AZ548" s="4">
        <f t="shared" si="1325"/>
        <v>1.1044347921256687E-2</v>
      </c>
      <c r="BA548">
        <f t="shared" si="1326"/>
        <v>375675.37241889146</v>
      </c>
      <c r="BB548" t="s">
        <v>191</v>
      </c>
      <c r="BC548">
        <f t="shared" si="1327"/>
        <v>1.6702617406683919E-2</v>
      </c>
      <c r="BD548">
        <f t="shared" si="1328"/>
        <v>209.54093282220722</v>
      </c>
      <c r="BE548">
        <f t="shared" si="1329"/>
        <v>23.437438760939923</v>
      </c>
      <c r="BF548">
        <f t="shared" si="1330"/>
        <v>-2.0720436847320497E-3</v>
      </c>
      <c r="BG548">
        <f t="shared" si="1331"/>
        <v>23.435366717255192</v>
      </c>
      <c r="BH548" s="19">
        <f t="shared" si="1332"/>
        <v>0.14244269800194573</v>
      </c>
      <c r="BI548">
        <f t="shared" si="1333"/>
        <v>17.817248151730745</v>
      </c>
      <c r="BJ548">
        <f t="shared" si="1334"/>
        <v>1.238248151730744</v>
      </c>
      <c r="BK548">
        <f t="shared" si="1335"/>
        <v>129.78368154011704</v>
      </c>
      <c r="BL548">
        <f t="shared" si="1336"/>
        <v>2.2651525582348278</v>
      </c>
      <c r="BM548">
        <f t="shared" si="1337"/>
        <v>248.79004073584412</v>
      </c>
      <c r="BN548">
        <f t="shared" si="1338"/>
        <v>16.586002715722941</v>
      </c>
      <c r="BO548">
        <f t="shared" si="1339"/>
        <v>16</v>
      </c>
      <c r="BP548">
        <f t="shared" si="1340"/>
        <v>35</v>
      </c>
      <c r="BQ548">
        <f t="shared" si="1341"/>
        <v>9</v>
      </c>
      <c r="BR548">
        <f t="shared" si="1342"/>
        <v>-18.208037836322191</v>
      </c>
      <c r="BS548" t="str">
        <f t="shared" si="1343"/>
        <v>NEGATIF</v>
      </c>
      <c r="BT548">
        <f t="shared" si="1279"/>
        <v>-0.31779021057152662</v>
      </c>
      <c r="BU548">
        <f t="shared" si="1280"/>
        <v>18</v>
      </c>
      <c r="BV548">
        <f t="shared" si="1281"/>
        <v>-2173</v>
      </c>
      <c r="BW548">
        <f t="shared" si="1282"/>
        <v>31</v>
      </c>
      <c r="BX548" t="str">
        <f t="shared" si="1283"/>
        <v>NEGATIF</v>
      </c>
      <c r="BY548">
        <f t="shared" si="1344"/>
        <v>62.238942403506968</v>
      </c>
      <c r="BZ548">
        <f t="shared" si="1345"/>
        <v>242.23894240350697</v>
      </c>
      <c r="CA548">
        <f t="shared" si="1346"/>
        <v>-34.417614511644864</v>
      </c>
      <c r="CB548" t="str">
        <f t="shared" si="1347"/>
        <v>NEGATIF</v>
      </c>
      <c r="CC548">
        <f t="shared" si="1348"/>
        <v>34</v>
      </c>
      <c r="CD548">
        <f t="shared" si="1349"/>
        <v>25</v>
      </c>
      <c r="CE548">
        <f t="shared" si="1350"/>
        <v>3</v>
      </c>
      <c r="CG548">
        <f t="shared" si="1351"/>
        <v>4.342205357011296</v>
      </c>
      <c r="CH548">
        <f t="shared" si="1352"/>
        <v>0.40902431062839811</v>
      </c>
      <c r="CI548">
        <f t="shared" si="1353"/>
        <v>0.40906047461294182</v>
      </c>
    </row>
    <row r="549" spans="1:87">
      <c r="A549">
        <f t="shared" ref="A549:F549" si="1492">A255</f>
        <v>-7.0027777777777782</v>
      </c>
      <c r="B549">
        <f t="shared" si="1492"/>
        <v>111.315</v>
      </c>
      <c r="C549">
        <f t="shared" si="1492"/>
        <v>7</v>
      </c>
      <c r="D549">
        <f t="shared" si="1492"/>
        <v>2014</v>
      </c>
      <c r="E549">
        <f t="shared" si="1492"/>
        <v>3</v>
      </c>
      <c r="F549">
        <f t="shared" si="1492"/>
        <v>31</v>
      </c>
      <c r="G549">
        <f t="shared" si="1285"/>
        <v>-0.12222152900771403</v>
      </c>
      <c r="H549">
        <f t="shared" ref="H549:J549" si="1493">H255</f>
        <v>12</v>
      </c>
      <c r="I549">
        <f t="shared" si="1493"/>
        <v>30</v>
      </c>
      <c r="J549">
        <f t="shared" si="1493"/>
        <v>12.5</v>
      </c>
      <c r="L549">
        <f t="shared" ref="L549:M549" si="1494">L255</f>
        <v>20</v>
      </c>
      <c r="M549">
        <f t="shared" si="1494"/>
        <v>-13</v>
      </c>
      <c r="N549">
        <f t="shared" si="1288"/>
        <v>2456747.729166667</v>
      </c>
      <c r="O549">
        <f t="shared" si="1289"/>
        <v>7.9452092914123363E-4</v>
      </c>
      <c r="P549">
        <f t="shared" si="1290"/>
        <v>2456747.729961188</v>
      </c>
      <c r="Q549">
        <f t="shared" si="1291"/>
        <v>0.14244298319474455</v>
      </c>
      <c r="R549">
        <f t="shared" si="1292"/>
        <v>240.69440556699442</v>
      </c>
      <c r="S549">
        <f t="shared" si="1293"/>
        <v>68.58162865844497</v>
      </c>
      <c r="T549">
        <f t="shared" si="1294"/>
        <v>4.2009098682746213</v>
      </c>
      <c r="U549">
        <f t="shared" si="1295"/>
        <v>1.1969752264699662</v>
      </c>
      <c r="V549">
        <f t="shared" si="1296"/>
        <v>209.53604359775039</v>
      </c>
      <c r="W549">
        <f t="shared" si="1297"/>
        <v>3.6570938623831291</v>
      </c>
      <c r="X549">
        <f t="shared" si="1298"/>
        <v>8.5229336648808385</v>
      </c>
      <c r="Y549">
        <f t="shared" si="1299"/>
        <v>0.14875325438123763</v>
      </c>
      <c r="Z549">
        <f t="shared" si="1300"/>
        <v>85.338074176768714</v>
      </c>
      <c r="AA549">
        <f t="shared" si="1301"/>
        <v>1.4894303716957635</v>
      </c>
      <c r="AB549">
        <f t="shared" si="1302"/>
        <v>21406.6806044164</v>
      </c>
      <c r="AC549">
        <f t="shared" si="1303"/>
        <v>-115.59626994323386</v>
      </c>
      <c r="AD549">
        <f t="shared" si="1304"/>
        <v>-1668.0023496327717</v>
      </c>
      <c r="AE549">
        <f t="shared" si="1305"/>
        <v>329.05544391737158</v>
      </c>
      <c r="AF549">
        <f t="shared" si="1306"/>
        <v>-479.7433711560758</v>
      </c>
      <c r="AG549">
        <f t="shared" si="1307"/>
        <v>2509.6346614810277</v>
      </c>
      <c r="AH549">
        <f t="shared" si="1308"/>
        <v>21982.028719082718</v>
      </c>
      <c r="AI549">
        <f t="shared" si="1309"/>
        <v>6.1061190886340881</v>
      </c>
      <c r="AJ549">
        <f t="shared" si="1310"/>
        <v>246.80052465562852</v>
      </c>
      <c r="AK549">
        <f t="shared" si="1311"/>
        <v>4.3074817508901617</v>
      </c>
      <c r="AL549">
        <f t="shared" si="1312"/>
        <v>246</v>
      </c>
      <c r="AM549">
        <f t="shared" si="1313"/>
        <v>48</v>
      </c>
      <c r="AN549">
        <f t="shared" si="1314"/>
        <v>1</v>
      </c>
      <c r="AP549">
        <f t="shared" si="1315"/>
        <v>3.2702547432648741</v>
      </c>
      <c r="AQ549">
        <f t="shared" si="1316"/>
        <v>5.7076712648933908E-2</v>
      </c>
      <c r="AR549" t="str">
        <f t="shared" si="1317"/>
        <v>POSITIF</v>
      </c>
      <c r="AS549">
        <f t="shared" si="1318"/>
        <v>3</v>
      </c>
      <c r="AT549">
        <f t="shared" si="1319"/>
        <v>16</v>
      </c>
      <c r="AU549">
        <f t="shared" si="1320"/>
        <v>12</v>
      </c>
      <c r="AV549">
        <f t="shared" si="1321"/>
        <v>0.97267526996528098</v>
      </c>
      <c r="AW549" s="4">
        <f t="shared" si="1322"/>
        <v>4.0528136248553372E-2</v>
      </c>
      <c r="AX549">
        <f t="shared" si="1323"/>
        <v>1.6976386013618863E-2</v>
      </c>
      <c r="AY549">
        <f t="shared" si="1324"/>
        <v>0.26503541670438469</v>
      </c>
      <c r="AZ549" s="4">
        <f t="shared" si="1325"/>
        <v>1.1043142362682695E-2</v>
      </c>
      <c r="BA549">
        <f t="shared" si="1326"/>
        <v>375716.383882889</v>
      </c>
      <c r="BB549" t="s">
        <v>191</v>
      </c>
      <c r="BC549">
        <f t="shared" si="1327"/>
        <v>1.670261739470582E-2</v>
      </c>
      <c r="BD549">
        <f t="shared" si="1328"/>
        <v>209.54038122047396</v>
      </c>
      <c r="BE549">
        <f t="shared" si="1329"/>
        <v>23.437438757231227</v>
      </c>
      <c r="BF549">
        <f t="shared" si="1330"/>
        <v>-2.0720724378834629E-3</v>
      </c>
      <c r="BG549">
        <f t="shared" si="1331"/>
        <v>23.435366684793344</v>
      </c>
      <c r="BH549" s="19">
        <f t="shared" si="1332"/>
        <v>0.14244298319474455</v>
      </c>
      <c r="BI549">
        <f t="shared" si="1333"/>
        <v>18.067932626403248</v>
      </c>
      <c r="BJ549">
        <f t="shared" si="1334"/>
        <v>1.4889326264032476</v>
      </c>
      <c r="BK549">
        <f t="shared" si="1335"/>
        <v>133.53185283819474</v>
      </c>
      <c r="BL549">
        <f t="shared" si="1336"/>
        <v>2.3305704883150331</v>
      </c>
      <c r="BM549">
        <f t="shared" si="1337"/>
        <v>248.80213655785397</v>
      </c>
      <c r="BN549">
        <f t="shared" si="1338"/>
        <v>16.586809103856933</v>
      </c>
      <c r="BO549">
        <f t="shared" si="1339"/>
        <v>16</v>
      </c>
      <c r="BP549">
        <f t="shared" si="1340"/>
        <v>35</v>
      </c>
      <c r="BQ549">
        <f t="shared" si="1341"/>
        <v>12</v>
      </c>
      <c r="BR549">
        <f t="shared" si="1342"/>
        <v>-18.217161663583529</v>
      </c>
      <c r="BS549" t="str">
        <f t="shared" si="1343"/>
        <v>NEGATIF</v>
      </c>
      <c r="BT549">
        <f t="shared" si="1279"/>
        <v>-0.31794945139762015</v>
      </c>
      <c r="BU549">
        <f t="shared" si="1280"/>
        <v>18</v>
      </c>
      <c r="BV549">
        <f t="shared" si="1281"/>
        <v>-2174</v>
      </c>
      <c r="BW549">
        <f t="shared" si="1282"/>
        <v>58</v>
      </c>
      <c r="BX549" t="str">
        <f t="shared" si="1283"/>
        <v>NEGATIF</v>
      </c>
      <c r="BY549">
        <f t="shared" si="1344"/>
        <v>60.472996282517926</v>
      </c>
      <c r="BZ549">
        <f t="shared" si="1345"/>
        <v>240.47299628251793</v>
      </c>
      <c r="CA549">
        <f t="shared" si="1346"/>
        <v>-37.679355963995683</v>
      </c>
      <c r="CB549" t="str">
        <f t="shared" si="1347"/>
        <v>NEGATIF</v>
      </c>
      <c r="CC549">
        <f t="shared" si="1348"/>
        <v>37</v>
      </c>
      <c r="CD549">
        <f t="shared" si="1349"/>
        <v>40</v>
      </c>
      <c r="CE549">
        <f t="shared" si="1350"/>
        <v>45</v>
      </c>
      <c r="CG549">
        <f t="shared" si="1351"/>
        <v>4.3424164689311029</v>
      </c>
      <c r="CH549">
        <f t="shared" si="1352"/>
        <v>0.40902431006183199</v>
      </c>
      <c r="CI549">
        <f t="shared" si="1353"/>
        <v>0.40906047454821287</v>
      </c>
    </row>
    <row r="550" spans="1:87">
      <c r="A550">
        <f t="shared" ref="A550:F550" si="1495">A256</f>
        <v>-7.0027777777777782</v>
      </c>
      <c r="B550">
        <f t="shared" si="1495"/>
        <v>111.315</v>
      </c>
      <c r="C550">
        <f t="shared" si="1495"/>
        <v>7</v>
      </c>
      <c r="D550">
        <f t="shared" si="1495"/>
        <v>2014</v>
      </c>
      <c r="E550">
        <f t="shared" si="1495"/>
        <v>3</v>
      </c>
      <c r="F550">
        <f t="shared" si="1495"/>
        <v>31</v>
      </c>
      <c r="G550">
        <f t="shared" si="1285"/>
        <v>-0.12222152900771403</v>
      </c>
      <c r="H550">
        <f t="shared" ref="H550:J550" si="1496">H256</f>
        <v>12</v>
      </c>
      <c r="I550">
        <f t="shared" si="1496"/>
        <v>45</v>
      </c>
      <c r="J550">
        <f t="shared" si="1496"/>
        <v>12.75</v>
      </c>
      <c r="L550">
        <f t="shared" ref="L550:M550" si="1497">L256</f>
        <v>20</v>
      </c>
      <c r="M550">
        <f t="shared" si="1497"/>
        <v>-13</v>
      </c>
      <c r="N550">
        <f t="shared" si="1288"/>
        <v>2456747.7395833335</v>
      </c>
      <c r="O550">
        <f t="shared" si="1289"/>
        <v>7.9452092914123363E-4</v>
      </c>
      <c r="P550">
        <f t="shared" si="1290"/>
        <v>2456747.7403778546</v>
      </c>
      <c r="Q550">
        <f t="shared" si="1291"/>
        <v>0.14244326838753063</v>
      </c>
      <c r="R550">
        <f t="shared" si="1292"/>
        <v>240.69440556699442</v>
      </c>
      <c r="S550">
        <f t="shared" si="1293"/>
        <v>68.71772232769581</v>
      </c>
      <c r="T550">
        <f t="shared" si="1294"/>
        <v>4.2009098682746213</v>
      </c>
      <c r="U550">
        <f t="shared" si="1295"/>
        <v>1.1993505090895136</v>
      </c>
      <c r="V550">
        <f t="shared" si="1296"/>
        <v>209.53549199440471</v>
      </c>
      <c r="W550">
        <f t="shared" si="1297"/>
        <v>3.6570842350885822</v>
      </c>
      <c r="X550">
        <f t="shared" si="1298"/>
        <v>8.5332008244931785</v>
      </c>
      <c r="Y550">
        <f t="shared" si="1299"/>
        <v>0.14893245012130074</v>
      </c>
      <c r="Z550">
        <f t="shared" si="1300"/>
        <v>85.348340846135216</v>
      </c>
      <c r="AA550">
        <f t="shared" si="1301"/>
        <v>1.4896095588794227</v>
      </c>
      <c r="AB550">
        <f t="shared" si="1302"/>
        <v>21426.258942084878</v>
      </c>
      <c r="AC550">
        <f t="shared" si="1303"/>
        <v>-116.0785339931507</v>
      </c>
      <c r="AD550">
        <f t="shared" si="1304"/>
        <v>-1633.0805773844766</v>
      </c>
      <c r="AE550">
        <f t="shared" si="1305"/>
        <v>335.00633734567316</v>
      </c>
      <c r="AF550">
        <f t="shared" si="1306"/>
        <v>-480.65576165327866</v>
      </c>
      <c r="AG550">
        <f t="shared" si="1307"/>
        <v>2499.1589279425943</v>
      </c>
      <c r="AH550">
        <f t="shared" si="1308"/>
        <v>22030.60933434224</v>
      </c>
      <c r="AI550">
        <f t="shared" si="1309"/>
        <v>6.1196137039839558</v>
      </c>
      <c r="AJ550">
        <f t="shared" si="1310"/>
        <v>246.81401927097838</v>
      </c>
      <c r="AK550">
        <f t="shared" si="1311"/>
        <v>4.3077172763593072</v>
      </c>
      <c r="AL550">
        <f t="shared" si="1312"/>
        <v>246</v>
      </c>
      <c r="AM550">
        <f t="shared" si="1313"/>
        <v>48</v>
      </c>
      <c r="AN550">
        <f t="shared" si="1314"/>
        <v>50</v>
      </c>
      <c r="AP550">
        <f t="shared" si="1315"/>
        <v>3.2795107397326833</v>
      </c>
      <c r="AQ550">
        <f t="shared" si="1316"/>
        <v>5.7238260262850144E-2</v>
      </c>
      <c r="AR550" t="str">
        <f t="shared" si="1317"/>
        <v>POSITIF</v>
      </c>
      <c r="AS550">
        <f t="shared" si="1318"/>
        <v>3</v>
      </c>
      <c r="AT550">
        <f t="shared" si="1319"/>
        <v>16</v>
      </c>
      <c r="AU550">
        <f t="shared" si="1320"/>
        <v>46</v>
      </c>
      <c r="AV550">
        <f t="shared" si="1321"/>
        <v>0.97256896072685317</v>
      </c>
      <c r="AW550" s="4">
        <f t="shared" si="1322"/>
        <v>4.0523706696952218E-2</v>
      </c>
      <c r="AX550">
        <f t="shared" si="1323"/>
        <v>1.697453056738301E-2</v>
      </c>
      <c r="AY550">
        <f t="shared" si="1324"/>
        <v>0.26500645204500117</v>
      </c>
      <c r="AZ550" s="4">
        <f t="shared" si="1325"/>
        <v>1.1041935501875049E-2</v>
      </c>
      <c r="BA550">
        <f t="shared" si="1326"/>
        <v>375757.44861691649</v>
      </c>
      <c r="BB550" t="s">
        <v>191</v>
      </c>
      <c r="BC550">
        <f t="shared" si="1327"/>
        <v>1.6702617382727724E-2</v>
      </c>
      <c r="BD550">
        <f t="shared" si="1328"/>
        <v>209.53982961876531</v>
      </c>
      <c r="BE550">
        <f t="shared" si="1329"/>
        <v>23.437438753522532</v>
      </c>
      <c r="BF550">
        <f t="shared" si="1330"/>
        <v>-2.0721012102711527E-3</v>
      </c>
      <c r="BG550">
        <f t="shared" si="1331"/>
        <v>23.435366652312261</v>
      </c>
      <c r="BH550" s="19">
        <f t="shared" si="1332"/>
        <v>0.14244326838753063</v>
      </c>
      <c r="BI550">
        <f t="shared" si="1333"/>
        <v>18.318617089884356</v>
      </c>
      <c r="BJ550">
        <f t="shared" si="1334"/>
        <v>1.739617089884355</v>
      </c>
      <c r="BK550">
        <f t="shared" si="1335"/>
        <v>137.2798861681228</v>
      </c>
      <c r="BL550">
        <f t="shared" si="1336"/>
        <v>2.395986010396765</v>
      </c>
      <c r="BM550">
        <f t="shared" si="1337"/>
        <v>248.81437018014253</v>
      </c>
      <c r="BN550">
        <f t="shared" si="1338"/>
        <v>16.587624678676168</v>
      </c>
      <c r="BO550">
        <f t="shared" si="1339"/>
        <v>16</v>
      </c>
      <c r="BP550">
        <f t="shared" si="1340"/>
        <v>35</v>
      </c>
      <c r="BQ550">
        <f t="shared" si="1341"/>
        <v>15</v>
      </c>
      <c r="BR550">
        <f t="shared" si="1342"/>
        <v>-18.210253849078217</v>
      </c>
      <c r="BS550" t="str">
        <f t="shared" si="1343"/>
        <v>NEGATIF</v>
      </c>
      <c r="BT550">
        <f t="shared" si="1279"/>
        <v>-0.31782888729038544</v>
      </c>
      <c r="BU550">
        <f t="shared" si="1280"/>
        <v>18</v>
      </c>
      <c r="BV550">
        <f t="shared" si="1281"/>
        <v>-2173</v>
      </c>
      <c r="BW550">
        <f t="shared" si="1282"/>
        <v>23</v>
      </c>
      <c r="BX550" t="str">
        <f t="shared" si="1283"/>
        <v>NEGATIF</v>
      </c>
      <c r="BY550">
        <f t="shared" si="1344"/>
        <v>58.477747868997689</v>
      </c>
      <c r="BZ550">
        <f t="shared" si="1345"/>
        <v>238.47774786899768</v>
      </c>
      <c r="CA550">
        <f t="shared" si="1346"/>
        <v>-40.887448336154009</v>
      </c>
      <c r="CB550" t="str">
        <f t="shared" si="1347"/>
        <v>NEGATIF</v>
      </c>
      <c r="CC550">
        <f t="shared" si="1348"/>
        <v>40</v>
      </c>
      <c r="CD550">
        <f t="shared" si="1349"/>
        <v>53</v>
      </c>
      <c r="CE550">
        <f t="shared" si="1350"/>
        <v>14</v>
      </c>
      <c r="CG550">
        <f t="shared" si="1351"/>
        <v>4.3426299859194835</v>
      </c>
      <c r="CH550">
        <f t="shared" si="1352"/>
        <v>0.40902430949493013</v>
      </c>
      <c r="CI550">
        <f t="shared" si="1353"/>
        <v>0.40906047448348393</v>
      </c>
    </row>
    <row r="551" spans="1:87">
      <c r="A551">
        <f t="shared" ref="A551:F551" si="1498">A257</f>
        <v>-7.0027777777777782</v>
      </c>
      <c r="B551">
        <f t="shared" si="1498"/>
        <v>111.315</v>
      </c>
      <c r="C551">
        <f t="shared" si="1498"/>
        <v>7</v>
      </c>
      <c r="D551">
        <f t="shared" si="1498"/>
        <v>2014</v>
      </c>
      <c r="E551">
        <f t="shared" si="1498"/>
        <v>3</v>
      </c>
      <c r="F551">
        <f t="shared" si="1498"/>
        <v>31</v>
      </c>
      <c r="G551">
        <f t="shared" si="1285"/>
        <v>-0.12222152900771403</v>
      </c>
      <c r="H551">
        <f t="shared" ref="H551:J551" si="1499">H257</f>
        <v>13</v>
      </c>
      <c r="I551">
        <f t="shared" si="1499"/>
        <v>0</v>
      </c>
      <c r="J551">
        <f t="shared" si="1499"/>
        <v>13</v>
      </c>
      <c r="L551">
        <f t="shared" ref="L551:M551" si="1500">L257</f>
        <v>20</v>
      </c>
      <c r="M551">
        <f t="shared" si="1500"/>
        <v>-13</v>
      </c>
      <c r="N551">
        <f t="shared" si="1288"/>
        <v>2456747.75</v>
      </c>
      <c r="O551">
        <f t="shared" si="1289"/>
        <v>7.9452092914123363E-4</v>
      </c>
      <c r="P551">
        <f t="shared" si="1290"/>
        <v>2456747.7507945211</v>
      </c>
      <c r="Q551">
        <f t="shared" si="1291"/>
        <v>0.14244355358031668</v>
      </c>
      <c r="R551">
        <f t="shared" si="1292"/>
        <v>240.69440556699442</v>
      </c>
      <c r="S551">
        <f t="shared" si="1293"/>
        <v>68.853815996946651</v>
      </c>
      <c r="T551">
        <f t="shared" si="1294"/>
        <v>4.2009098682746213</v>
      </c>
      <c r="U551">
        <f t="shared" si="1295"/>
        <v>1.2017257917090609</v>
      </c>
      <c r="V551">
        <f t="shared" si="1296"/>
        <v>209.53494039105914</v>
      </c>
      <c r="W551">
        <f t="shared" si="1297"/>
        <v>3.6570746077940366</v>
      </c>
      <c r="X551">
        <f t="shared" si="1298"/>
        <v>8.5434679841046091</v>
      </c>
      <c r="Y551">
        <f t="shared" si="1299"/>
        <v>0.14911164586134801</v>
      </c>
      <c r="Z551">
        <f t="shared" si="1300"/>
        <v>85.358607515499898</v>
      </c>
      <c r="AA551">
        <f t="shared" si="1301"/>
        <v>1.4897887460630499</v>
      </c>
      <c r="AB551">
        <f t="shared" si="1302"/>
        <v>21445.718256680924</v>
      </c>
      <c r="AC551">
        <f t="shared" si="1303"/>
        <v>-116.54856178217555</v>
      </c>
      <c r="AD551">
        <f t="shared" si="1304"/>
        <v>-1597.4702274107178</v>
      </c>
      <c r="AE551">
        <f t="shared" si="1305"/>
        <v>340.92191990764695</v>
      </c>
      <c r="AF551">
        <f t="shared" si="1306"/>
        <v>-481.56512910931519</v>
      </c>
      <c r="AG551">
        <f t="shared" si="1307"/>
        <v>2488.6649841162589</v>
      </c>
      <c r="AH551">
        <f t="shared" si="1308"/>
        <v>22079.721242402618</v>
      </c>
      <c r="AI551">
        <f t="shared" si="1309"/>
        <v>6.1332559006673941</v>
      </c>
      <c r="AJ551">
        <f t="shared" si="1310"/>
        <v>246.82766146766181</v>
      </c>
      <c r="AK551">
        <f t="shared" si="1311"/>
        <v>4.3079553776086374</v>
      </c>
      <c r="AL551">
        <f t="shared" si="1312"/>
        <v>246</v>
      </c>
      <c r="AM551">
        <f t="shared" si="1313"/>
        <v>49</v>
      </c>
      <c r="AN551">
        <f t="shared" si="1314"/>
        <v>39</v>
      </c>
      <c r="AP551">
        <f t="shared" si="1315"/>
        <v>3.2684528157928407</v>
      </c>
      <c r="AQ551">
        <f t="shared" si="1316"/>
        <v>5.7045263081664792E-2</v>
      </c>
      <c r="AR551" t="str">
        <f t="shared" si="1317"/>
        <v>POSITIF</v>
      </c>
      <c r="AS551">
        <f t="shared" si="1318"/>
        <v>3</v>
      </c>
      <c r="AT551">
        <f t="shared" si="1319"/>
        <v>16</v>
      </c>
      <c r="AU551">
        <f t="shared" si="1320"/>
        <v>6</v>
      </c>
      <c r="AV551">
        <f t="shared" si="1321"/>
        <v>0.97246253751463529</v>
      </c>
      <c r="AW551" s="4">
        <f t="shared" si="1322"/>
        <v>4.0519272396443137E-2</v>
      </c>
      <c r="AX551">
        <f t="shared" si="1323"/>
        <v>1.697267313192926E-2</v>
      </c>
      <c r="AY551">
        <f t="shared" si="1324"/>
        <v>0.26497745633185404</v>
      </c>
      <c r="AZ551" s="4">
        <f t="shared" si="1325"/>
        <v>1.1040727347160585E-2</v>
      </c>
      <c r="BA551">
        <f t="shared" si="1326"/>
        <v>375798.56636955065</v>
      </c>
      <c r="BB551" t="s">
        <v>191</v>
      </c>
      <c r="BC551">
        <f t="shared" si="1327"/>
        <v>1.6702617370749628E-2</v>
      </c>
      <c r="BD551">
        <f t="shared" si="1328"/>
        <v>209.53927801705666</v>
      </c>
      <c r="BE551">
        <f t="shared" si="1329"/>
        <v>23.437438749813836</v>
      </c>
      <c r="BF551">
        <f t="shared" si="1330"/>
        <v>-2.0721300018942605E-3</v>
      </c>
      <c r="BG551">
        <f t="shared" si="1331"/>
        <v>23.435366619811941</v>
      </c>
      <c r="BH551" s="19">
        <f t="shared" si="1332"/>
        <v>0.14244355358031668</v>
      </c>
      <c r="BI551">
        <f t="shared" si="1333"/>
        <v>18.569301553365463</v>
      </c>
      <c r="BJ551">
        <f t="shared" si="1334"/>
        <v>1.9903015533654624</v>
      </c>
      <c r="BK551">
        <f t="shared" si="1335"/>
        <v>141.02778554740294</v>
      </c>
      <c r="BL551">
        <f t="shared" si="1336"/>
        <v>2.4613991945986551</v>
      </c>
      <c r="BM551">
        <f t="shared" si="1337"/>
        <v>248.82673775307899</v>
      </c>
      <c r="BN551">
        <f t="shared" si="1338"/>
        <v>16.5884491835386</v>
      </c>
      <c r="BO551">
        <f t="shared" si="1339"/>
        <v>16</v>
      </c>
      <c r="BP551">
        <f t="shared" si="1340"/>
        <v>35</v>
      </c>
      <c r="BQ551">
        <f t="shared" si="1341"/>
        <v>18</v>
      </c>
      <c r="BR551">
        <f t="shared" si="1342"/>
        <v>-18.223405151374948</v>
      </c>
      <c r="BS551" t="str">
        <f t="shared" si="1343"/>
        <v>NEGATIF</v>
      </c>
      <c r="BT551">
        <f t="shared" si="1279"/>
        <v>-0.31805842081638852</v>
      </c>
      <c r="BU551">
        <f t="shared" si="1280"/>
        <v>18</v>
      </c>
      <c r="BV551">
        <f t="shared" si="1281"/>
        <v>-2174</v>
      </c>
      <c r="BW551">
        <f t="shared" si="1282"/>
        <v>35</v>
      </c>
      <c r="BX551" t="str">
        <f t="shared" si="1283"/>
        <v>NEGATIF</v>
      </c>
      <c r="BY551">
        <f t="shared" si="1344"/>
        <v>56.167056427310875</v>
      </c>
      <c r="BZ551">
        <f t="shared" si="1345"/>
        <v>236.16705642731088</v>
      </c>
      <c r="CA551">
        <f t="shared" si="1346"/>
        <v>-44.013067957204242</v>
      </c>
      <c r="CB551" t="str">
        <f t="shared" si="1347"/>
        <v>NEGATIF</v>
      </c>
      <c r="CC551">
        <f t="shared" si="1348"/>
        <v>44</v>
      </c>
      <c r="CD551">
        <f t="shared" si="1349"/>
        <v>0</v>
      </c>
      <c r="CE551">
        <f t="shared" si="1350"/>
        <v>47</v>
      </c>
      <c r="CG551">
        <f t="shared" si="1351"/>
        <v>4.3428458407877057</v>
      </c>
      <c r="CH551">
        <f t="shared" si="1352"/>
        <v>0.40902430892769254</v>
      </c>
      <c r="CI551">
        <f t="shared" si="1353"/>
        <v>0.40906047441875498</v>
      </c>
    </row>
    <row r="552" spans="1:87">
      <c r="A552">
        <f t="shared" ref="A552:F552" si="1501">A258</f>
        <v>-7.0027777777777782</v>
      </c>
      <c r="B552">
        <f t="shared" si="1501"/>
        <v>111.315</v>
      </c>
      <c r="C552">
        <f t="shared" si="1501"/>
        <v>7</v>
      </c>
      <c r="D552">
        <f t="shared" si="1501"/>
        <v>2014</v>
      </c>
      <c r="E552">
        <f t="shared" si="1501"/>
        <v>3</v>
      </c>
      <c r="F552">
        <f t="shared" si="1501"/>
        <v>31</v>
      </c>
      <c r="G552">
        <f t="shared" si="1285"/>
        <v>-0.12222152900771403</v>
      </c>
      <c r="H552">
        <f t="shared" ref="H552:J552" si="1502">H258</f>
        <v>13</v>
      </c>
      <c r="I552">
        <f t="shared" si="1502"/>
        <v>15</v>
      </c>
      <c r="J552">
        <f t="shared" si="1502"/>
        <v>13.25</v>
      </c>
      <c r="L552">
        <f t="shared" ref="L552:M552" si="1503">L258</f>
        <v>20</v>
      </c>
      <c r="M552">
        <f t="shared" si="1503"/>
        <v>-13</v>
      </c>
      <c r="N552">
        <f t="shared" si="1288"/>
        <v>2456747.760416667</v>
      </c>
      <c r="O552">
        <f t="shared" si="1289"/>
        <v>7.9452092914123363E-4</v>
      </c>
      <c r="P552">
        <f t="shared" si="1290"/>
        <v>2456747.761211188</v>
      </c>
      <c r="Q552">
        <f t="shared" si="1291"/>
        <v>0.14244383877311553</v>
      </c>
      <c r="R552">
        <f t="shared" si="1292"/>
        <v>240.69440556699442</v>
      </c>
      <c r="S552">
        <f t="shared" si="1293"/>
        <v>68.989909672294743</v>
      </c>
      <c r="T552">
        <f t="shared" si="1294"/>
        <v>4.2009098682746213</v>
      </c>
      <c r="U552">
        <f t="shared" si="1295"/>
        <v>1.2041010744350256</v>
      </c>
      <c r="V552">
        <f t="shared" si="1296"/>
        <v>209.53438878768878</v>
      </c>
      <c r="W552">
        <f t="shared" si="1297"/>
        <v>3.6570649804990589</v>
      </c>
      <c r="X552">
        <f t="shared" si="1298"/>
        <v>8.5537351441762439</v>
      </c>
      <c r="Y552">
        <f t="shared" si="1299"/>
        <v>0.14929084160942732</v>
      </c>
      <c r="Z552">
        <f t="shared" si="1300"/>
        <v>85.368874185324785</v>
      </c>
      <c r="AA552">
        <f t="shared" si="1301"/>
        <v>1.4899679332547093</v>
      </c>
      <c r="AB552">
        <f t="shared" si="1302"/>
        <v>21465.058439279575</v>
      </c>
      <c r="AC552">
        <f t="shared" si="1303"/>
        <v>-117.0063037832526</v>
      </c>
      <c r="AD552">
        <f t="shared" si="1304"/>
        <v>-1561.1863129380263</v>
      </c>
      <c r="AE552">
        <f t="shared" si="1305"/>
        <v>346.80156834354693</v>
      </c>
      <c r="AF552">
        <f t="shared" si="1306"/>
        <v>-482.47144992517184</v>
      </c>
      <c r="AG552">
        <f t="shared" si="1307"/>
        <v>2478.1529074965747</v>
      </c>
      <c r="AH552">
        <f t="shared" si="1308"/>
        <v>22129.348848473252</v>
      </c>
      <c r="AI552">
        <f t="shared" si="1309"/>
        <v>6.1470413467981251</v>
      </c>
      <c r="AJ552">
        <f t="shared" si="1310"/>
        <v>246.84144691379254</v>
      </c>
      <c r="AK552">
        <f t="shared" si="1311"/>
        <v>4.3081959790324751</v>
      </c>
      <c r="AL552">
        <f t="shared" si="1312"/>
        <v>246</v>
      </c>
      <c r="AM552">
        <f t="shared" si="1313"/>
        <v>50</v>
      </c>
      <c r="AN552">
        <f t="shared" si="1314"/>
        <v>29</v>
      </c>
      <c r="AP552">
        <f t="shared" si="1315"/>
        <v>3.2667276415371185</v>
      </c>
      <c r="AQ552">
        <f t="shared" si="1316"/>
        <v>5.7015153110731791E-2</v>
      </c>
      <c r="AR552" t="str">
        <f t="shared" si="1317"/>
        <v>POSITIF</v>
      </c>
      <c r="AS552">
        <f t="shared" si="1318"/>
        <v>3</v>
      </c>
      <c r="AT552">
        <f t="shared" si="1319"/>
        <v>16</v>
      </c>
      <c r="AU552">
        <f t="shared" si="1320"/>
        <v>0</v>
      </c>
      <c r="AV552">
        <f t="shared" si="1321"/>
        <v>0.97235600106208331</v>
      </c>
      <c r="AW552" s="4">
        <f t="shared" si="1322"/>
        <v>4.0514833377586802E-2</v>
      </c>
      <c r="AX552">
        <f t="shared" si="1323"/>
        <v>1.6970813720058833E-2</v>
      </c>
      <c r="AY552">
        <f t="shared" si="1324"/>
        <v>0.26494842976477589</v>
      </c>
      <c r="AZ552" s="4">
        <f t="shared" si="1325"/>
        <v>1.1039517906865663E-2</v>
      </c>
      <c r="BA552">
        <f t="shared" si="1326"/>
        <v>375839.73688918806</v>
      </c>
      <c r="BB552" t="s">
        <v>191</v>
      </c>
      <c r="BC552">
        <f t="shared" si="1327"/>
        <v>1.6702617358771529E-2</v>
      </c>
      <c r="BD552">
        <f t="shared" si="1328"/>
        <v>209.53872641532334</v>
      </c>
      <c r="BE552">
        <f t="shared" si="1329"/>
        <v>23.437438746105141</v>
      </c>
      <c r="BF552">
        <f t="shared" si="1330"/>
        <v>-2.072158812751941E-3</v>
      </c>
      <c r="BG552">
        <f t="shared" si="1331"/>
        <v>23.435366587292389</v>
      </c>
      <c r="BH552" s="19">
        <f t="shared" si="1332"/>
        <v>0.14244383877311553</v>
      </c>
      <c r="BI552">
        <f t="shared" si="1333"/>
        <v>18.819986028037967</v>
      </c>
      <c r="BJ552">
        <f t="shared" si="1334"/>
        <v>2.2409860280379661</v>
      </c>
      <c r="BK552">
        <f t="shared" si="1335"/>
        <v>144.77555506597494</v>
      </c>
      <c r="BL552">
        <f t="shared" si="1336"/>
        <v>2.5268101123036191</v>
      </c>
      <c r="BM552">
        <f t="shared" si="1337"/>
        <v>248.83923535459454</v>
      </c>
      <c r="BN552">
        <f t="shared" si="1338"/>
        <v>16.589282356972969</v>
      </c>
      <c r="BO552">
        <f t="shared" si="1339"/>
        <v>16</v>
      </c>
      <c r="BP552">
        <f t="shared" si="1340"/>
        <v>35</v>
      </c>
      <c r="BQ552">
        <f t="shared" si="1341"/>
        <v>21</v>
      </c>
      <c r="BR552">
        <f t="shared" si="1342"/>
        <v>-18.227373767296161</v>
      </c>
      <c r="BS552" t="str">
        <f t="shared" si="1343"/>
        <v>NEGATIF</v>
      </c>
      <c r="BT552">
        <f t="shared" si="1279"/>
        <v>-0.31812768623096072</v>
      </c>
      <c r="BU552">
        <f t="shared" si="1280"/>
        <v>18</v>
      </c>
      <c r="BV552">
        <f t="shared" si="1281"/>
        <v>-2174</v>
      </c>
      <c r="BW552">
        <f t="shared" si="1282"/>
        <v>21</v>
      </c>
      <c r="BX552" t="str">
        <f t="shared" si="1283"/>
        <v>NEGATIF</v>
      </c>
      <c r="BY552">
        <f t="shared" si="1344"/>
        <v>53.522152060652459</v>
      </c>
      <c r="BZ552">
        <f t="shared" si="1345"/>
        <v>233.52215206065245</v>
      </c>
      <c r="CA552">
        <f t="shared" si="1346"/>
        <v>-47.053199351709814</v>
      </c>
      <c r="CB552" t="str">
        <f t="shared" si="1347"/>
        <v>NEGATIF</v>
      </c>
      <c r="CC552">
        <f t="shared" si="1348"/>
        <v>47</v>
      </c>
      <c r="CD552">
        <f t="shared" si="1349"/>
        <v>3</v>
      </c>
      <c r="CE552">
        <f t="shared" si="1350"/>
        <v>11</v>
      </c>
      <c r="CG552">
        <f t="shared" si="1351"/>
        <v>4.3430639650827541</v>
      </c>
      <c r="CH552">
        <f t="shared" si="1352"/>
        <v>0.40902430836011927</v>
      </c>
      <c r="CI552">
        <f t="shared" si="1353"/>
        <v>0.40906047435402604</v>
      </c>
    </row>
    <row r="553" spans="1:87">
      <c r="A553">
        <f t="shared" ref="A553:F553" si="1504">A259</f>
        <v>-7.0027777777777782</v>
      </c>
      <c r="B553">
        <f t="shared" si="1504"/>
        <v>111.315</v>
      </c>
      <c r="C553">
        <f t="shared" si="1504"/>
        <v>7</v>
      </c>
      <c r="D553">
        <f t="shared" si="1504"/>
        <v>2014</v>
      </c>
      <c r="E553">
        <f t="shared" si="1504"/>
        <v>3</v>
      </c>
      <c r="F553">
        <f t="shared" si="1504"/>
        <v>31</v>
      </c>
      <c r="G553">
        <f t="shared" si="1285"/>
        <v>-0.12222152900771403</v>
      </c>
      <c r="H553">
        <f t="shared" ref="H553:J553" si="1505">H259</f>
        <v>13</v>
      </c>
      <c r="I553">
        <f t="shared" si="1505"/>
        <v>30</v>
      </c>
      <c r="J553">
        <f t="shared" si="1505"/>
        <v>13.5</v>
      </c>
      <c r="L553">
        <f t="shared" ref="L553:M553" si="1506">L259</f>
        <v>20</v>
      </c>
      <c r="M553">
        <f t="shared" si="1506"/>
        <v>-13</v>
      </c>
      <c r="N553">
        <f t="shared" si="1288"/>
        <v>2456747.7708333335</v>
      </c>
      <c r="O553">
        <f t="shared" si="1289"/>
        <v>7.9452092914123363E-4</v>
      </c>
      <c r="P553">
        <f t="shared" si="1290"/>
        <v>2456747.7716278546</v>
      </c>
      <c r="Q553">
        <f t="shared" si="1291"/>
        <v>0.14244412396590159</v>
      </c>
      <c r="R553">
        <f t="shared" si="1292"/>
        <v>240.69440556699442</v>
      </c>
      <c r="S553">
        <f t="shared" si="1293"/>
        <v>69.126003341545584</v>
      </c>
      <c r="T553">
        <f t="shared" si="1294"/>
        <v>4.2009098682746213</v>
      </c>
      <c r="U553">
        <f t="shared" si="1295"/>
        <v>1.2064763570545727</v>
      </c>
      <c r="V553">
        <f t="shared" si="1296"/>
        <v>209.53383718434316</v>
      </c>
      <c r="W553">
        <f t="shared" si="1297"/>
        <v>3.6570553532045129</v>
      </c>
      <c r="X553">
        <f t="shared" si="1298"/>
        <v>8.5640023037876745</v>
      </c>
      <c r="Y553">
        <f t="shared" si="1299"/>
        <v>0.14947003734947456</v>
      </c>
      <c r="Z553">
        <f t="shared" si="1300"/>
        <v>85.379140854689467</v>
      </c>
      <c r="AA553">
        <f t="shared" si="1301"/>
        <v>1.4901471204383367</v>
      </c>
      <c r="AB553">
        <f t="shared" si="1302"/>
        <v>21484.279379031243</v>
      </c>
      <c r="AC553">
        <f t="shared" si="1303"/>
        <v>-117.45171170309682</v>
      </c>
      <c r="AD553">
        <f t="shared" si="1304"/>
        <v>-1524.2441360938633</v>
      </c>
      <c r="AE553">
        <f t="shared" si="1305"/>
        <v>352.64466239030747</v>
      </c>
      <c r="AF553">
        <f t="shared" si="1306"/>
        <v>-483.37470045959583</v>
      </c>
      <c r="AG553">
        <f t="shared" si="1307"/>
        <v>2467.6227771261547</v>
      </c>
      <c r="AH553">
        <f t="shared" si="1308"/>
        <v>22179.476270291147</v>
      </c>
      <c r="AI553">
        <f t="shared" si="1309"/>
        <v>6.1609656306364293</v>
      </c>
      <c r="AJ553">
        <f t="shared" si="1310"/>
        <v>246.85537119763086</v>
      </c>
      <c r="AK553">
        <f t="shared" si="1311"/>
        <v>4.3084390036314364</v>
      </c>
      <c r="AL553">
        <f t="shared" si="1312"/>
        <v>246</v>
      </c>
      <c r="AM553">
        <f t="shared" si="1313"/>
        <v>51</v>
      </c>
      <c r="AN553">
        <f t="shared" si="1314"/>
        <v>19</v>
      </c>
      <c r="AP553">
        <f t="shared" si="1315"/>
        <v>3.2824473773728347</v>
      </c>
      <c r="AQ553">
        <f t="shared" si="1316"/>
        <v>5.728951425860878E-2</v>
      </c>
      <c r="AR553" t="str">
        <f t="shared" si="1317"/>
        <v>POSITIF</v>
      </c>
      <c r="AS553">
        <f t="shared" si="1318"/>
        <v>3</v>
      </c>
      <c r="AT553">
        <f t="shared" si="1319"/>
        <v>16</v>
      </c>
      <c r="AU553">
        <f t="shared" si="1320"/>
        <v>56</v>
      </c>
      <c r="AV553">
        <f t="shared" si="1321"/>
        <v>0.97224935211693919</v>
      </c>
      <c r="AW553" s="4">
        <f t="shared" si="1322"/>
        <v>4.0510389671539131E-2</v>
      </c>
      <c r="AX553">
        <f t="shared" si="1323"/>
        <v>1.6968952344822291E-2</v>
      </c>
      <c r="AY553">
        <f t="shared" si="1324"/>
        <v>0.26491937254749132</v>
      </c>
      <c r="AZ553" s="4">
        <f t="shared" si="1325"/>
        <v>1.1038307189478805E-2</v>
      </c>
      <c r="BA553">
        <f t="shared" si="1326"/>
        <v>375880.95991850563</v>
      </c>
      <c r="BB553" t="s">
        <v>191</v>
      </c>
      <c r="BC553">
        <f t="shared" si="1327"/>
        <v>1.6702617346793434E-2</v>
      </c>
      <c r="BD553">
        <f t="shared" si="1328"/>
        <v>209.53817481361475</v>
      </c>
      <c r="BE553">
        <f t="shared" si="1329"/>
        <v>23.437438742396445</v>
      </c>
      <c r="BF553">
        <f t="shared" si="1330"/>
        <v>-2.0721876428394662E-3</v>
      </c>
      <c r="BG553">
        <f t="shared" si="1331"/>
        <v>23.435366554753607</v>
      </c>
      <c r="BH553" s="19">
        <f t="shared" si="1332"/>
        <v>0.14244412396590159</v>
      </c>
      <c r="BI553">
        <f t="shared" si="1333"/>
        <v>19.070670491503552</v>
      </c>
      <c r="BJ553">
        <f t="shared" si="1334"/>
        <v>2.4916704915035517</v>
      </c>
      <c r="BK553">
        <f t="shared" si="1335"/>
        <v>148.52319838248388</v>
      </c>
      <c r="BL553">
        <f t="shared" si="1336"/>
        <v>2.5922188273670601</v>
      </c>
      <c r="BM553">
        <f t="shared" si="1337"/>
        <v>248.85185899006942</v>
      </c>
      <c r="BN553">
        <f t="shared" si="1338"/>
        <v>16.590123932671293</v>
      </c>
      <c r="BO553">
        <f t="shared" si="1339"/>
        <v>16</v>
      </c>
      <c r="BP553">
        <f t="shared" si="1340"/>
        <v>35</v>
      </c>
      <c r="BQ553">
        <f t="shared" si="1341"/>
        <v>24</v>
      </c>
      <c r="BR553">
        <f t="shared" si="1342"/>
        <v>-18.214156967255793</v>
      </c>
      <c r="BS553" t="str">
        <f t="shared" si="1343"/>
        <v>NEGATIF</v>
      </c>
      <c r="BT553">
        <f t="shared" si="1279"/>
        <v>-0.31789700955367861</v>
      </c>
      <c r="BU553">
        <f t="shared" si="1280"/>
        <v>18</v>
      </c>
      <c r="BV553">
        <f t="shared" si="1281"/>
        <v>-2173</v>
      </c>
      <c r="BW553">
        <f t="shared" si="1282"/>
        <v>9</v>
      </c>
      <c r="BX553" t="str">
        <f t="shared" si="1283"/>
        <v>NEGATIF</v>
      </c>
      <c r="BY553">
        <f t="shared" si="1344"/>
        <v>50.490204650721495</v>
      </c>
      <c r="BZ553">
        <f t="shared" si="1345"/>
        <v>230.49020465072149</v>
      </c>
      <c r="CA553">
        <f t="shared" si="1346"/>
        <v>-49.993221915354503</v>
      </c>
      <c r="CB553" t="str">
        <f t="shared" si="1347"/>
        <v>NEGATIF</v>
      </c>
      <c r="CC553">
        <f t="shared" si="1348"/>
        <v>49</v>
      </c>
      <c r="CD553">
        <f t="shared" si="1349"/>
        <v>59</v>
      </c>
      <c r="CE553">
        <f t="shared" si="1350"/>
        <v>35</v>
      </c>
      <c r="CG553">
        <f t="shared" si="1351"/>
        <v>4.3432842890853625</v>
      </c>
      <c r="CH553">
        <f t="shared" si="1352"/>
        <v>0.40902430779221038</v>
      </c>
      <c r="CI553">
        <f t="shared" si="1353"/>
        <v>0.40906047428929709</v>
      </c>
    </row>
    <row r="554" spans="1:87">
      <c r="A554">
        <f t="shared" ref="A554:F554" si="1507">A260</f>
        <v>-7.0027777777777782</v>
      </c>
      <c r="B554">
        <f t="shared" si="1507"/>
        <v>111.315</v>
      </c>
      <c r="C554">
        <f t="shared" si="1507"/>
        <v>7</v>
      </c>
      <c r="D554">
        <f t="shared" si="1507"/>
        <v>2014</v>
      </c>
      <c r="E554">
        <f t="shared" si="1507"/>
        <v>3</v>
      </c>
      <c r="F554">
        <f t="shared" si="1507"/>
        <v>31</v>
      </c>
      <c r="G554">
        <f t="shared" si="1285"/>
        <v>-0.12222152900771403</v>
      </c>
      <c r="H554">
        <f t="shared" ref="H554:J554" si="1508">H260</f>
        <v>13</v>
      </c>
      <c r="I554">
        <f t="shared" si="1508"/>
        <v>45</v>
      </c>
      <c r="J554">
        <f t="shared" si="1508"/>
        <v>13.75</v>
      </c>
      <c r="L554">
        <f t="shared" ref="L554:M554" si="1509">L260</f>
        <v>20</v>
      </c>
      <c r="M554">
        <f t="shared" si="1509"/>
        <v>-13</v>
      </c>
      <c r="N554">
        <f t="shared" si="1288"/>
        <v>2456747.78125</v>
      </c>
      <c r="O554">
        <f t="shared" si="1289"/>
        <v>7.9452092914123363E-4</v>
      </c>
      <c r="P554">
        <f t="shared" si="1290"/>
        <v>2456747.7820445211</v>
      </c>
      <c r="Q554">
        <f t="shared" si="1291"/>
        <v>0.14244440915868767</v>
      </c>
      <c r="R554">
        <f t="shared" si="1292"/>
        <v>240.69440556699442</v>
      </c>
      <c r="S554">
        <f t="shared" si="1293"/>
        <v>69.262097010810976</v>
      </c>
      <c r="T554">
        <f t="shared" si="1294"/>
        <v>4.2009098682746213</v>
      </c>
      <c r="U554">
        <f t="shared" si="1295"/>
        <v>1.208851639674374</v>
      </c>
      <c r="V554">
        <f t="shared" si="1296"/>
        <v>209.53328558099753</v>
      </c>
      <c r="W554">
        <f t="shared" si="1297"/>
        <v>3.6570457259099665</v>
      </c>
      <c r="X554">
        <f t="shared" si="1298"/>
        <v>8.574269463399105</v>
      </c>
      <c r="Y554">
        <f t="shared" si="1299"/>
        <v>0.14964923308952183</v>
      </c>
      <c r="Z554">
        <f t="shared" si="1300"/>
        <v>85.389407524055969</v>
      </c>
      <c r="AA554">
        <f t="shared" si="1301"/>
        <v>1.4903263076219957</v>
      </c>
      <c r="AB554">
        <f t="shared" si="1302"/>
        <v>21503.38096836325</v>
      </c>
      <c r="AC554">
        <f t="shared" si="1303"/>
        <v>-117.88473861043089</v>
      </c>
      <c r="AD554">
        <f t="shared" si="1304"/>
        <v>-1486.6592716937491</v>
      </c>
      <c r="AE554">
        <f t="shared" si="1305"/>
        <v>358.45058643032371</v>
      </c>
      <c r="AF554">
        <f t="shared" si="1306"/>
        <v>-484.27485727344686</v>
      </c>
      <c r="AG554">
        <f t="shared" si="1307"/>
        <v>2457.0746707680264</v>
      </c>
      <c r="AH554">
        <f t="shared" si="1308"/>
        <v>22230.087357983975</v>
      </c>
      <c r="AI554">
        <f t="shared" si="1309"/>
        <v>6.1750242661066599</v>
      </c>
      <c r="AJ554">
        <f t="shared" si="1310"/>
        <v>246.86942983310107</v>
      </c>
      <c r="AK554">
        <f t="shared" si="1311"/>
        <v>4.3086843731087292</v>
      </c>
      <c r="AL554">
        <f t="shared" si="1312"/>
        <v>246</v>
      </c>
      <c r="AM554">
        <f t="shared" si="1313"/>
        <v>52</v>
      </c>
      <c r="AN554">
        <f t="shared" si="1314"/>
        <v>9</v>
      </c>
      <c r="AP554">
        <f t="shared" si="1315"/>
        <v>3.2691256693721917</v>
      </c>
      <c r="AQ554">
        <f t="shared" si="1316"/>
        <v>5.705700659200829E-2</v>
      </c>
      <c r="AR554" t="str">
        <f t="shared" si="1317"/>
        <v>POSITIF</v>
      </c>
      <c r="AS554">
        <f t="shared" si="1318"/>
        <v>3</v>
      </c>
      <c r="AT554">
        <f t="shared" si="1319"/>
        <v>16</v>
      </c>
      <c r="AU554">
        <f t="shared" si="1320"/>
        <v>8</v>
      </c>
      <c r="AV554">
        <f t="shared" si="1321"/>
        <v>0.9721425914125762</v>
      </c>
      <c r="AW554" s="4">
        <f t="shared" si="1322"/>
        <v>4.0505941308857339E-2</v>
      </c>
      <c r="AX554">
        <f t="shared" si="1323"/>
        <v>1.6967089019019409E-2</v>
      </c>
      <c r="AY554">
        <f t="shared" si="1324"/>
        <v>0.2648902848798102</v>
      </c>
      <c r="AZ554" s="4">
        <f t="shared" si="1325"/>
        <v>1.1037095203325424E-2</v>
      </c>
      <c r="BA554">
        <f t="shared" si="1326"/>
        <v>375922.23520553275</v>
      </c>
      <c r="BB554" t="s">
        <v>191</v>
      </c>
      <c r="BC554">
        <f t="shared" si="1327"/>
        <v>1.6702617334815335E-2</v>
      </c>
      <c r="BD554">
        <f t="shared" si="1328"/>
        <v>209.53762321190609</v>
      </c>
      <c r="BE554">
        <f t="shared" si="1329"/>
        <v>23.437438738687749</v>
      </c>
      <c r="BF554">
        <f t="shared" si="1330"/>
        <v>-2.0722164921559813E-3</v>
      </c>
      <c r="BG554">
        <f t="shared" si="1331"/>
        <v>23.435366522195594</v>
      </c>
      <c r="BH554" s="19">
        <f t="shared" si="1332"/>
        <v>0.14244440915868767</v>
      </c>
      <c r="BI554">
        <f t="shared" si="1333"/>
        <v>19.32135495498466</v>
      </c>
      <c r="BJ554">
        <f t="shared" si="1334"/>
        <v>2.7423549549846591</v>
      </c>
      <c r="BK554">
        <f t="shared" si="1335"/>
        <v>152.27071972744474</v>
      </c>
      <c r="BL554">
        <f t="shared" si="1336"/>
        <v>2.6576254136253934</v>
      </c>
      <c r="BM554">
        <f t="shared" si="1337"/>
        <v>248.86460459732513</v>
      </c>
      <c r="BN554">
        <f t="shared" si="1338"/>
        <v>16.590973639821676</v>
      </c>
      <c r="BO554">
        <f t="shared" si="1339"/>
        <v>16</v>
      </c>
      <c r="BP554">
        <f t="shared" si="1340"/>
        <v>35</v>
      </c>
      <c r="BQ554">
        <f t="shared" si="1341"/>
        <v>27</v>
      </c>
      <c r="BR554">
        <f t="shared" si="1342"/>
        <v>-18.229606372043818</v>
      </c>
      <c r="BS554" t="str">
        <f t="shared" si="1343"/>
        <v>NEGATIF</v>
      </c>
      <c r="BT554">
        <f t="shared" si="1279"/>
        <v>-0.318166652534703</v>
      </c>
      <c r="BU554">
        <f t="shared" si="1280"/>
        <v>18</v>
      </c>
      <c r="BV554">
        <f t="shared" si="1281"/>
        <v>-2174</v>
      </c>
      <c r="BW554">
        <f t="shared" si="1282"/>
        <v>13</v>
      </c>
      <c r="BX554" t="str">
        <f t="shared" si="1283"/>
        <v>NEGATIF</v>
      </c>
      <c r="BY554">
        <f t="shared" si="1344"/>
        <v>46.93940479748948</v>
      </c>
      <c r="BZ554">
        <f t="shared" si="1345"/>
        <v>226.93940479748949</v>
      </c>
      <c r="CA554">
        <f t="shared" si="1346"/>
        <v>-52.780100360214043</v>
      </c>
      <c r="CB554" t="str">
        <f t="shared" si="1347"/>
        <v>NEGATIF</v>
      </c>
      <c r="CC554">
        <f t="shared" si="1348"/>
        <v>52</v>
      </c>
      <c r="CD554">
        <f t="shared" si="1349"/>
        <v>46</v>
      </c>
      <c r="CE554">
        <f t="shared" si="1350"/>
        <v>48</v>
      </c>
      <c r="CG554">
        <f t="shared" si="1351"/>
        <v>4.3435067418971407</v>
      </c>
      <c r="CH554">
        <f t="shared" si="1352"/>
        <v>0.40902430722396588</v>
      </c>
      <c r="CI554">
        <f t="shared" si="1353"/>
        <v>0.40906047422456815</v>
      </c>
    </row>
    <row r="555" spans="1:87">
      <c r="A555">
        <f t="shared" ref="A555:F555" si="1510">A261</f>
        <v>-7.0027777777777782</v>
      </c>
      <c r="B555">
        <f t="shared" si="1510"/>
        <v>111.315</v>
      </c>
      <c r="C555">
        <f t="shared" si="1510"/>
        <v>7</v>
      </c>
      <c r="D555">
        <f t="shared" si="1510"/>
        <v>2014</v>
      </c>
      <c r="E555">
        <f t="shared" si="1510"/>
        <v>3</v>
      </c>
      <c r="F555">
        <f t="shared" si="1510"/>
        <v>31</v>
      </c>
      <c r="G555">
        <f t="shared" si="1285"/>
        <v>-0.12222152900771403</v>
      </c>
      <c r="H555">
        <f t="shared" ref="H555:J555" si="1511">H261</f>
        <v>14</v>
      </c>
      <c r="I555">
        <f t="shared" si="1511"/>
        <v>0</v>
      </c>
      <c r="J555">
        <f t="shared" si="1511"/>
        <v>14</v>
      </c>
      <c r="L555">
        <f t="shared" ref="L555:M555" si="1512">L261</f>
        <v>20</v>
      </c>
      <c r="M555">
        <f t="shared" si="1512"/>
        <v>-13</v>
      </c>
      <c r="N555">
        <f t="shared" si="1288"/>
        <v>2456747.791666667</v>
      </c>
      <c r="O555">
        <f t="shared" si="1289"/>
        <v>7.9452092914123363E-4</v>
      </c>
      <c r="P555">
        <f t="shared" si="1290"/>
        <v>2456747.792461188</v>
      </c>
      <c r="Q555">
        <f t="shared" si="1291"/>
        <v>0.14244469435148649</v>
      </c>
      <c r="R555">
        <f t="shared" si="1292"/>
        <v>240.69440556699442</v>
      </c>
      <c r="S555">
        <f t="shared" si="1293"/>
        <v>69.398190686144517</v>
      </c>
      <c r="T555">
        <f t="shared" si="1294"/>
        <v>4.2009098682746213</v>
      </c>
      <c r="U555">
        <f t="shared" si="1295"/>
        <v>1.2112269224000847</v>
      </c>
      <c r="V555">
        <f t="shared" si="1296"/>
        <v>209.53273397762723</v>
      </c>
      <c r="W555">
        <f t="shared" si="1297"/>
        <v>3.6570360986149897</v>
      </c>
      <c r="X555">
        <f t="shared" si="1298"/>
        <v>8.5845366234707399</v>
      </c>
      <c r="Y555">
        <f t="shared" si="1299"/>
        <v>0.14982842883760114</v>
      </c>
      <c r="Z555">
        <f t="shared" si="1300"/>
        <v>85.399674193879946</v>
      </c>
      <c r="AA555">
        <f t="shared" si="1301"/>
        <v>1.4905054948136394</v>
      </c>
      <c r="AB555">
        <f t="shared" si="1302"/>
        <v>21522.363100346742</v>
      </c>
      <c r="AC555">
        <f t="shared" si="1303"/>
        <v>-118.30533887688549</v>
      </c>
      <c r="AD555">
        <f t="shared" si="1304"/>
        <v>-1448.4475654230014</v>
      </c>
      <c r="AE555">
        <f t="shared" si="1305"/>
        <v>364.2187287535865</v>
      </c>
      <c r="AF555">
        <f t="shared" si="1306"/>
        <v>-485.17189700741983</v>
      </c>
      <c r="AG555">
        <f t="shared" si="1307"/>
        <v>2446.508666319306</v>
      </c>
      <c r="AH555">
        <f t="shared" si="1308"/>
        <v>22281.165694112329</v>
      </c>
      <c r="AI555">
        <f t="shared" si="1309"/>
        <v>6.1892126928089803</v>
      </c>
      <c r="AJ555">
        <f t="shared" si="1310"/>
        <v>246.8836182598034</v>
      </c>
      <c r="AK555">
        <f t="shared" si="1311"/>
        <v>4.3089320078703626</v>
      </c>
      <c r="AL555">
        <f t="shared" si="1312"/>
        <v>246</v>
      </c>
      <c r="AM555">
        <f t="shared" si="1313"/>
        <v>53</v>
      </c>
      <c r="AN555">
        <f t="shared" si="1314"/>
        <v>1</v>
      </c>
      <c r="AP555">
        <f t="shared" si="1315"/>
        <v>3.2693675469687307</v>
      </c>
      <c r="AQ555">
        <f t="shared" si="1316"/>
        <v>5.7061228152454707E-2</v>
      </c>
      <c r="AR555" t="str">
        <f t="shared" si="1317"/>
        <v>POSITIF</v>
      </c>
      <c r="AS555">
        <f t="shared" si="1318"/>
        <v>3</v>
      </c>
      <c r="AT555">
        <f t="shared" si="1319"/>
        <v>16</v>
      </c>
      <c r="AU555">
        <f t="shared" si="1320"/>
        <v>9</v>
      </c>
      <c r="AV555">
        <f t="shared" si="1321"/>
        <v>0.97203571968234581</v>
      </c>
      <c r="AW555" s="4">
        <f t="shared" si="1322"/>
        <v>4.0501488320097742E-2</v>
      </c>
      <c r="AX555">
        <f t="shared" si="1323"/>
        <v>1.6965223755449583E-2</v>
      </c>
      <c r="AY555">
        <f t="shared" si="1324"/>
        <v>0.26486116696153639</v>
      </c>
      <c r="AZ555" s="4">
        <f t="shared" si="1325"/>
        <v>1.1035881956730683E-2</v>
      </c>
      <c r="BA555">
        <f t="shared" si="1326"/>
        <v>375963.56249810819</v>
      </c>
      <c r="BB555" t="s">
        <v>191</v>
      </c>
      <c r="BC555">
        <f t="shared" si="1327"/>
        <v>1.6702617322837239E-2</v>
      </c>
      <c r="BD555">
        <f t="shared" si="1328"/>
        <v>209.53707161017283</v>
      </c>
      <c r="BE555">
        <f t="shared" si="1329"/>
        <v>23.437438734979054</v>
      </c>
      <c r="BF555">
        <f t="shared" si="1330"/>
        <v>-2.0722453607006294E-3</v>
      </c>
      <c r="BG555">
        <f t="shared" si="1331"/>
        <v>23.435366489618353</v>
      </c>
      <c r="BH555" s="19">
        <f t="shared" si="1332"/>
        <v>0.14244469435148649</v>
      </c>
      <c r="BI555">
        <f t="shared" si="1333"/>
        <v>19.57203942965716</v>
      </c>
      <c r="BJ555">
        <f t="shared" si="1334"/>
        <v>2.9930394296571592</v>
      </c>
      <c r="BK555">
        <f t="shared" si="1335"/>
        <v>156.01812339823184</v>
      </c>
      <c r="BL555">
        <f t="shared" si="1336"/>
        <v>2.7230299460819496</v>
      </c>
      <c r="BM555">
        <f t="shared" si="1337"/>
        <v>248.87746804662555</v>
      </c>
      <c r="BN555">
        <f t="shared" si="1338"/>
        <v>16.59183120310837</v>
      </c>
      <c r="BO555">
        <f t="shared" si="1339"/>
        <v>16</v>
      </c>
      <c r="BP555">
        <f t="shared" si="1340"/>
        <v>35</v>
      </c>
      <c r="BQ555">
        <f t="shared" si="1341"/>
        <v>30</v>
      </c>
      <c r="BR555">
        <f t="shared" si="1342"/>
        <v>-18.23169713606724</v>
      </c>
      <c r="BS555" t="str">
        <f t="shared" si="1343"/>
        <v>NEGATIF</v>
      </c>
      <c r="BT555">
        <f t="shared" si="1279"/>
        <v>-0.31820314325079396</v>
      </c>
      <c r="BU555">
        <f t="shared" si="1280"/>
        <v>18</v>
      </c>
      <c r="BV555">
        <f t="shared" si="1281"/>
        <v>-2174</v>
      </c>
      <c r="BW555">
        <f t="shared" si="1282"/>
        <v>5</v>
      </c>
      <c r="BX555" t="str">
        <f t="shared" si="1283"/>
        <v>NEGATIF</v>
      </c>
      <c r="BY555">
        <f t="shared" si="1344"/>
        <v>42.838522489199534</v>
      </c>
      <c r="BZ555">
        <f t="shared" si="1345"/>
        <v>222.83852248919953</v>
      </c>
      <c r="CA555">
        <f t="shared" si="1346"/>
        <v>-55.405416430336359</v>
      </c>
      <c r="CB555" t="str">
        <f t="shared" si="1347"/>
        <v>NEGATIF</v>
      </c>
      <c r="CC555">
        <f t="shared" si="1348"/>
        <v>55</v>
      </c>
      <c r="CD555">
        <f t="shared" si="1349"/>
        <v>24</v>
      </c>
      <c r="CE555">
        <f t="shared" si="1350"/>
        <v>19</v>
      </c>
      <c r="CG555">
        <f t="shared" si="1351"/>
        <v>4.3437312514405964</v>
      </c>
      <c r="CH555">
        <f t="shared" si="1352"/>
        <v>0.40902430665538575</v>
      </c>
      <c r="CI555">
        <f t="shared" si="1353"/>
        <v>0.40906047415983915</v>
      </c>
    </row>
    <row r="556" spans="1:87">
      <c r="A556">
        <f t="shared" ref="A556:F556" si="1513">A262</f>
        <v>-7.0027777777777782</v>
      </c>
      <c r="B556">
        <f t="shared" si="1513"/>
        <v>111.315</v>
      </c>
      <c r="C556">
        <f t="shared" si="1513"/>
        <v>7</v>
      </c>
      <c r="D556">
        <f t="shared" si="1513"/>
        <v>2014</v>
      </c>
      <c r="E556">
        <f t="shared" si="1513"/>
        <v>3</v>
      </c>
      <c r="F556">
        <f t="shared" si="1513"/>
        <v>31</v>
      </c>
      <c r="G556">
        <f t="shared" si="1285"/>
        <v>-0.12222152900771403</v>
      </c>
      <c r="H556">
        <f t="shared" ref="H556:J556" si="1514">H262</f>
        <v>14</v>
      </c>
      <c r="I556">
        <f t="shared" si="1514"/>
        <v>15</v>
      </c>
      <c r="J556">
        <f t="shared" si="1514"/>
        <v>14.25</v>
      </c>
      <c r="L556">
        <f t="shared" ref="L556:M556" si="1515">L262</f>
        <v>20</v>
      </c>
      <c r="M556">
        <f t="shared" si="1515"/>
        <v>-13</v>
      </c>
      <c r="N556">
        <f t="shared" si="1288"/>
        <v>2456747.8020833335</v>
      </c>
      <c r="O556">
        <f t="shared" si="1289"/>
        <v>7.9452092914123363E-4</v>
      </c>
      <c r="P556">
        <f t="shared" si="1290"/>
        <v>2456747.8028778546</v>
      </c>
      <c r="Q556">
        <f t="shared" si="1291"/>
        <v>0.14244497954427257</v>
      </c>
      <c r="R556">
        <f t="shared" si="1292"/>
        <v>240.69440556699442</v>
      </c>
      <c r="S556">
        <f t="shared" si="1293"/>
        <v>69.534284355409909</v>
      </c>
      <c r="T556">
        <f t="shared" si="1294"/>
        <v>4.2009098682746213</v>
      </c>
      <c r="U556">
        <f t="shared" si="1295"/>
        <v>1.2136022050198858</v>
      </c>
      <c r="V556">
        <f t="shared" si="1296"/>
        <v>209.53218237428155</v>
      </c>
      <c r="W556">
        <f t="shared" si="1297"/>
        <v>3.6570264713204423</v>
      </c>
      <c r="X556">
        <f t="shared" si="1298"/>
        <v>8.5948037830821704</v>
      </c>
      <c r="Y556">
        <f t="shared" si="1299"/>
        <v>0.15000762457764838</v>
      </c>
      <c r="Z556">
        <f t="shared" si="1300"/>
        <v>85.409940863245538</v>
      </c>
      <c r="AA556">
        <f t="shared" si="1301"/>
        <v>1.4906846819972825</v>
      </c>
      <c r="AB556">
        <f t="shared" si="1302"/>
        <v>21541.225666192451</v>
      </c>
      <c r="AC556">
        <f t="shared" si="1303"/>
        <v>-118.71346812775059</v>
      </c>
      <c r="AD556">
        <f t="shared" si="1304"/>
        <v>-1409.6251324226785</v>
      </c>
      <c r="AE556">
        <f t="shared" si="1305"/>
        <v>369.94848086272896</v>
      </c>
      <c r="AF556">
        <f t="shared" si="1306"/>
        <v>-486.06579626368944</v>
      </c>
      <c r="AG556">
        <f t="shared" si="1307"/>
        <v>2435.9248432236554</v>
      </c>
      <c r="AH556">
        <f t="shared" si="1308"/>
        <v>22332.694593464716</v>
      </c>
      <c r="AI556">
        <f t="shared" si="1309"/>
        <v>6.203526275962421</v>
      </c>
      <c r="AJ556">
        <f t="shared" si="1310"/>
        <v>246.89793184295684</v>
      </c>
      <c r="AK556">
        <f t="shared" si="1311"/>
        <v>4.3091818270241484</v>
      </c>
      <c r="AL556">
        <f t="shared" si="1312"/>
        <v>246</v>
      </c>
      <c r="AM556">
        <f t="shared" si="1313"/>
        <v>53</v>
      </c>
      <c r="AN556">
        <f t="shared" si="1314"/>
        <v>52</v>
      </c>
      <c r="AP556">
        <f t="shared" si="1315"/>
        <v>3.2704366773756393</v>
      </c>
      <c r="AQ556">
        <f t="shared" si="1316"/>
        <v>5.7079887998188451E-2</v>
      </c>
      <c r="AR556" t="str">
        <f t="shared" si="1317"/>
        <v>POSITIF</v>
      </c>
      <c r="AS556">
        <f t="shared" si="1318"/>
        <v>3</v>
      </c>
      <c r="AT556">
        <f t="shared" si="1319"/>
        <v>16</v>
      </c>
      <c r="AU556">
        <f t="shared" si="1320"/>
        <v>13</v>
      </c>
      <c r="AV556">
        <f t="shared" si="1321"/>
        <v>0.97192873767382604</v>
      </c>
      <c r="AW556" s="4">
        <f t="shared" si="1322"/>
        <v>4.0497030736409416E-2</v>
      </c>
      <c r="AX556">
        <f t="shared" si="1323"/>
        <v>1.6963356567160519E-2</v>
      </c>
      <c r="AY556">
        <f t="shared" si="1324"/>
        <v>0.26483201899635006</v>
      </c>
      <c r="AZ556" s="4">
        <f t="shared" si="1325"/>
        <v>1.1034667458181253E-2</v>
      </c>
      <c r="BA556">
        <f t="shared" si="1326"/>
        <v>376004.94153836754</v>
      </c>
      <c r="BB556" t="s">
        <v>191</v>
      </c>
      <c r="BC556">
        <f t="shared" si="1327"/>
        <v>1.670261731085914E-2</v>
      </c>
      <c r="BD556">
        <f t="shared" si="1328"/>
        <v>209.53652000846418</v>
      </c>
      <c r="BE556">
        <f t="shared" si="1329"/>
        <v>23.437438731270358</v>
      </c>
      <c r="BF556">
        <f t="shared" si="1330"/>
        <v>-2.0722742484686756E-3</v>
      </c>
      <c r="BG556">
        <f t="shared" si="1331"/>
        <v>23.435366457021889</v>
      </c>
      <c r="BH556" s="19">
        <f t="shared" si="1332"/>
        <v>0.14244497954427257</v>
      </c>
      <c r="BI556">
        <f t="shared" si="1333"/>
        <v>19.822723893138271</v>
      </c>
      <c r="BJ556">
        <f t="shared" si="1334"/>
        <v>3.2437238931382701</v>
      </c>
      <c r="BK556">
        <f t="shared" si="1335"/>
        <v>159.76541325645843</v>
      </c>
      <c r="BL556">
        <f t="shared" si="1336"/>
        <v>2.7884324921345955</v>
      </c>
      <c r="BM556">
        <f t="shared" si="1337"/>
        <v>248.89044514061561</v>
      </c>
      <c r="BN556">
        <f t="shared" si="1338"/>
        <v>16.592696342707708</v>
      </c>
      <c r="BO556">
        <f t="shared" si="1339"/>
        <v>16</v>
      </c>
      <c r="BP556">
        <f t="shared" si="1340"/>
        <v>35</v>
      </c>
      <c r="BQ556">
        <f t="shared" si="1341"/>
        <v>33</v>
      </c>
      <c r="BR556">
        <f t="shared" si="1342"/>
        <v>-18.232991092075927</v>
      </c>
      <c r="BS556" t="str">
        <f t="shared" si="1343"/>
        <v>NEGATIF</v>
      </c>
      <c r="BT556">
        <f t="shared" si="1279"/>
        <v>-0.31822572704352153</v>
      </c>
      <c r="BU556">
        <f t="shared" si="1280"/>
        <v>18</v>
      </c>
      <c r="BV556">
        <f t="shared" si="1281"/>
        <v>-2174</v>
      </c>
      <c r="BW556">
        <f t="shared" si="1282"/>
        <v>1</v>
      </c>
      <c r="BX556" t="str">
        <f t="shared" si="1283"/>
        <v>NEGATIF</v>
      </c>
      <c r="BY556">
        <f t="shared" si="1344"/>
        <v>38.083623733533038</v>
      </c>
      <c r="BZ556">
        <f t="shared" si="1345"/>
        <v>218.08362373353305</v>
      </c>
      <c r="CA556">
        <f t="shared" si="1346"/>
        <v>-57.820240818748864</v>
      </c>
      <c r="CB556" t="str">
        <f t="shared" si="1347"/>
        <v>NEGATIF</v>
      </c>
      <c r="CC556">
        <f t="shared" si="1348"/>
        <v>57</v>
      </c>
      <c r="CD556">
        <f t="shared" si="1349"/>
        <v>49</v>
      </c>
      <c r="CE556">
        <f t="shared" si="1350"/>
        <v>12</v>
      </c>
      <c r="CG556">
        <f t="shared" si="1351"/>
        <v>4.3439577444580637</v>
      </c>
      <c r="CH556">
        <f t="shared" si="1352"/>
        <v>0.40902430608647017</v>
      </c>
      <c r="CI556">
        <f t="shared" si="1353"/>
        <v>0.4090604740951102</v>
      </c>
    </row>
    <row r="557" spans="1:87">
      <c r="A557">
        <f t="shared" ref="A557:F557" si="1516">A263</f>
        <v>-7.0027777777777782</v>
      </c>
      <c r="B557">
        <f t="shared" si="1516"/>
        <v>111.315</v>
      </c>
      <c r="C557">
        <f t="shared" si="1516"/>
        <v>7</v>
      </c>
      <c r="D557">
        <f t="shared" si="1516"/>
        <v>2014</v>
      </c>
      <c r="E557">
        <f t="shared" si="1516"/>
        <v>3</v>
      </c>
      <c r="F557">
        <f t="shared" si="1516"/>
        <v>31</v>
      </c>
      <c r="G557">
        <f t="shared" si="1285"/>
        <v>-0.12222152900771403</v>
      </c>
      <c r="H557">
        <f t="shared" ref="H557:J557" si="1517">H263</f>
        <v>14</v>
      </c>
      <c r="I557">
        <f t="shared" si="1517"/>
        <v>30</v>
      </c>
      <c r="J557">
        <f t="shared" si="1517"/>
        <v>14.5</v>
      </c>
      <c r="L557">
        <f t="shared" ref="L557:M557" si="1518">L263</f>
        <v>20</v>
      </c>
      <c r="M557">
        <f t="shared" si="1518"/>
        <v>-13</v>
      </c>
      <c r="N557">
        <f t="shared" si="1288"/>
        <v>2456747.8125</v>
      </c>
      <c r="O557">
        <f t="shared" si="1289"/>
        <v>7.9452092914123363E-4</v>
      </c>
      <c r="P557">
        <f t="shared" si="1290"/>
        <v>2456747.8132945211</v>
      </c>
      <c r="Q557">
        <f t="shared" si="1291"/>
        <v>0.14244526473705865</v>
      </c>
      <c r="R557">
        <f t="shared" si="1292"/>
        <v>240.69440556699442</v>
      </c>
      <c r="S557">
        <f t="shared" si="1293"/>
        <v>69.670378024675301</v>
      </c>
      <c r="T557">
        <f t="shared" si="1294"/>
        <v>4.2009098682746213</v>
      </c>
      <c r="U557">
        <f t="shared" si="1295"/>
        <v>1.2159774876396872</v>
      </c>
      <c r="V557">
        <f t="shared" si="1296"/>
        <v>209.53163077093592</v>
      </c>
      <c r="W557">
        <f t="shared" si="1297"/>
        <v>3.6570168440258963</v>
      </c>
      <c r="X557">
        <f t="shared" si="1298"/>
        <v>8.6050709426945104</v>
      </c>
      <c r="Y557">
        <f t="shared" si="1299"/>
        <v>0.15018682031771149</v>
      </c>
      <c r="Z557">
        <f t="shared" si="1300"/>
        <v>85.42020753261113</v>
      </c>
      <c r="AA557">
        <f t="shared" si="1301"/>
        <v>1.4908638691809257</v>
      </c>
      <c r="AB557">
        <f t="shared" si="1302"/>
        <v>21559.968560327485</v>
      </c>
      <c r="AC557">
        <f t="shared" si="1303"/>
        <v>-119.10908335980194</v>
      </c>
      <c r="AD557">
        <f t="shared" si="1304"/>
        <v>-1370.2083402150122</v>
      </c>
      <c r="AE557">
        <f t="shared" si="1305"/>
        <v>375.63923907978392</v>
      </c>
      <c r="AF557">
        <f t="shared" si="1306"/>
        <v>-486.95653184650848</v>
      </c>
      <c r="AG557">
        <f t="shared" si="1307"/>
        <v>2425.3232796428647</v>
      </c>
      <c r="AH557">
        <f t="shared" si="1308"/>
        <v>22384.657123628807</v>
      </c>
      <c r="AI557">
        <f t="shared" si="1309"/>
        <v>6.2179603121191134</v>
      </c>
      <c r="AJ557">
        <f t="shared" si="1310"/>
        <v>246.91236587911354</v>
      </c>
      <c r="AK557">
        <f t="shared" si="1311"/>
        <v>4.3094337484794343</v>
      </c>
      <c r="AL557">
        <f t="shared" si="1312"/>
        <v>246</v>
      </c>
      <c r="AM557">
        <f t="shared" si="1313"/>
        <v>54</v>
      </c>
      <c r="AN557">
        <f t="shared" si="1314"/>
        <v>44</v>
      </c>
      <c r="AP557">
        <f t="shared" si="1315"/>
        <v>3.2721065493842603</v>
      </c>
      <c r="AQ557">
        <f t="shared" si="1316"/>
        <v>5.7109032762825779E-2</v>
      </c>
      <c r="AR557" t="str">
        <f t="shared" si="1317"/>
        <v>POSITIF</v>
      </c>
      <c r="AS557">
        <f t="shared" si="1318"/>
        <v>3</v>
      </c>
      <c r="AT557">
        <f t="shared" si="1319"/>
        <v>16</v>
      </c>
      <c r="AU557">
        <f t="shared" si="1320"/>
        <v>19</v>
      </c>
      <c r="AV557">
        <f t="shared" si="1321"/>
        <v>0.97182164612024335</v>
      </c>
      <c r="AW557" s="4">
        <f t="shared" si="1322"/>
        <v>4.0492568588343471E-2</v>
      </c>
      <c r="AX557">
        <f t="shared" si="1323"/>
        <v>1.6961487466949424E-2</v>
      </c>
      <c r="AY557">
        <f t="shared" si="1324"/>
        <v>0.26480284118402109</v>
      </c>
      <c r="AZ557" s="4">
        <f t="shared" si="1325"/>
        <v>1.1033451716000878E-2</v>
      </c>
      <c r="BA557">
        <f t="shared" si="1326"/>
        <v>376046.37207379378</v>
      </c>
      <c r="BB557" t="s">
        <v>191</v>
      </c>
      <c r="BC557">
        <f t="shared" si="1327"/>
        <v>1.6702617298881044E-2</v>
      </c>
      <c r="BD557">
        <f t="shared" si="1328"/>
        <v>209.53596840675553</v>
      </c>
      <c r="BE557">
        <f t="shared" si="1329"/>
        <v>23.437438727561663</v>
      </c>
      <c r="BF557">
        <f t="shared" si="1330"/>
        <v>-2.0723031554592567E-3</v>
      </c>
      <c r="BG557">
        <f t="shared" si="1331"/>
        <v>23.435366424406205</v>
      </c>
      <c r="BH557" s="19">
        <f t="shared" si="1332"/>
        <v>0.14244526473705865</v>
      </c>
      <c r="BI557">
        <f t="shared" si="1333"/>
        <v>20.073408356603856</v>
      </c>
      <c r="BJ557">
        <f t="shared" si="1334"/>
        <v>3.4944083566038557</v>
      </c>
      <c r="BK557">
        <f t="shared" si="1335"/>
        <v>163.51259372956525</v>
      </c>
      <c r="BL557">
        <f t="shared" si="1336"/>
        <v>2.8538331290567482</v>
      </c>
      <c r="BM557">
        <f t="shared" si="1337"/>
        <v>248.90353161949261</v>
      </c>
      <c r="BN557">
        <f t="shared" si="1338"/>
        <v>16.593568774632839</v>
      </c>
      <c r="BO557">
        <f t="shared" si="1339"/>
        <v>16</v>
      </c>
      <c r="BP557">
        <f t="shared" si="1340"/>
        <v>35</v>
      </c>
      <c r="BQ557">
        <f t="shared" si="1341"/>
        <v>36</v>
      </c>
      <c r="BR557">
        <f t="shared" si="1342"/>
        <v>-18.233710830513544</v>
      </c>
      <c r="BS557" t="str">
        <f t="shared" si="1343"/>
        <v>NEGATIF</v>
      </c>
      <c r="BT557">
        <f t="shared" si="1279"/>
        <v>-0.31823828884901112</v>
      </c>
      <c r="BU557">
        <f t="shared" si="1280"/>
        <v>18</v>
      </c>
      <c r="BV557">
        <f t="shared" si="1281"/>
        <v>-2175</v>
      </c>
      <c r="BW557">
        <f t="shared" si="1282"/>
        <v>58</v>
      </c>
      <c r="BX557" t="str">
        <f t="shared" si="1283"/>
        <v>NEGATIF</v>
      </c>
      <c r="BY557">
        <f t="shared" si="1344"/>
        <v>32.593586070352423</v>
      </c>
      <c r="BZ557">
        <f t="shared" si="1345"/>
        <v>212.59358607035242</v>
      </c>
      <c r="CA557">
        <f t="shared" si="1346"/>
        <v>-59.973469058509991</v>
      </c>
      <c r="CB557" t="str">
        <f t="shared" si="1347"/>
        <v>NEGATIF</v>
      </c>
      <c r="CC557">
        <f t="shared" si="1348"/>
        <v>59</v>
      </c>
      <c r="CD557">
        <f t="shared" si="1349"/>
        <v>58</v>
      </c>
      <c r="CE557">
        <f t="shared" si="1350"/>
        <v>24</v>
      </c>
      <c r="CG557">
        <f t="shared" si="1351"/>
        <v>4.3441861466019596</v>
      </c>
      <c r="CH557">
        <f t="shared" si="1352"/>
        <v>0.40902430551721908</v>
      </c>
      <c r="CI557">
        <f t="shared" si="1353"/>
        <v>0.40906047403038126</v>
      </c>
    </row>
    <row r="558" spans="1:87">
      <c r="A558">
        <f t="shared" ref="A558:F558" si="1519">A264</f>
        <v>-7.0027777777777782</v>
      </c>
      <c r="B558">
        <f t="shared" si="1519"/>
        <v>111.315</v>
      </c>
      <c r="C558">
        <f t="shared" si="1519"/>
        <v>7</v>
      </c>
      <c r="D558">
        <f t="shared" si="1519"/>
        <v>2014</v>
      </c>
      <c r="E558">
        <f t="shared" si="1519"/>
        <v>3</v>
      </c>
      <c r="F558">
        <f t="shared" si="1519"/>
        <v>31</v>
      </c>
      <c r="G558">
        <f t="shared" si="1285"/>
        <v>-0.12222152900771403</v>
      </c>
      <c r="H558">
        <f t="shared" ref="H558:J558" si="1520">H264</f>
        <v>14</v>
      </c>
      <c r="I558">
        <f t="shared" si="1520"/>
        <v>45</v>
      </c>
      <c r="J558">
        <f t="shared" si="1520"/>
        <v>14.75</v>
      </c>
      <c r="L558">
        <f t="shared" ref="L558:M558" si="1521">L264</f>
        <v>20</v>
      </c>
      <c r="M558">
        <f t="shared" si="1521"/>
        <v>-13</v>
      </c>
      <c r="N558">
        <f t="shared" si="1288"/>
        <v>2456747.822916667</v>
      </c>
      <c r="O558">
        <f t="shared" si="1289"/>
        <v>7.9452092914123363E-4</v>
      </c>
      <c r="P558">
        <f t="shared" si="1290"/>
        <v>2456747.823711188</v>
      </c>
      <c r="Q558">
        <f t="shared" si="1291"/>
        <v>0.14244554992985747</v>
      </c>
      <c r="R558">
        <f t="shared" si="1292"/>
        <v>240.69440556699442</v>
      </c>
      <c r="S558">
        <f t="shared" si="1293"/>
        <v>69.806471700008842</v>
      </c>
      <c r="T558">
        <f t="shared" si="1294"/>
        <v>4.2009098682746213</v>
      </c>
      <c r="U558">
        <f t="shared" si="1295"/>
        <v>1.2183527703653976</v>
      </c>
      <c r="V558">
        <f t="shared" si="1296"/>
        <v>209.53107916756562</v>
      </c>
      <c r="W558">
        <f t="shared" si="1297"/>
        <v>3.6570072167309196</v>
      </c>
      <c r="X558">
        <f t="shared" si="1298"/>
        <v>8.6153381027652358</v>
      </c>
      <c r="Y558">
        <f t="shared" si="1299"/>
        <v>0.15036601606577496</v>
      </c>
      <c r="Z558">
        <f t="shared" si="1300"/>
        <v>85.430474202436017</v>
      </c>
      <c r="AA558">
        <f t="shared" si="1301"/>
        <v>1.4910430563725852</v>
      </c>
      <c r="AB558">
        <f t="shared" si="1302"/>
        <v>21578.591677832785</v>
      </c>
      <c r="AC558">
        <f t="shared" si="1303"/>
        <v>-119.4921428865821</v>
      </c>
      <c r="AD558">
        <f t="shared" si="1304"/>
        <v>-1330.2138068374329</v>
      </c>
      <c r="AE558">
        <f t="shared" si="1305"/>
        <v>381.29040383041536</v>
      </c>
      <c r="AF558">
        <f t="shared" si="1306"/>
        <v>-487.84408064211789</v>
      </c>
      <c r="AG558">
        <f t="shared" si="1307"/>
        <v>2414.7040538676551</v>
      </c>
      <c r="AH558">
        <f t="shared" si="1308"/>
        <v>22437.036105164723</v>
      </c>
      <c r="AI558">
        <f t="shared" si="1309"/>
        <v>6.2325100292124231</v>
      </c>
      <c r="AJ558">
        <f t="shared" si="1310"/>
        <v>246.92691559620684</v>
      </c>
      <c r="AK558">
        <f t="shared" si="1311"/>
        <v>4.3096876889479461</v>
      </c>
      <c r="AL558">
        <f t="shared" si="1312"/>
        <v>246</v>
      </c>
      <c r="AM558">
        <f t="shared" si="1313"/>
        <v>55</v>
      </c>
      <c r="AN558">
        <f t="shared" si="1314"/>
        <v>36</v>
      </c>
      <c r="AP558">
        <f t="shared" si="1315"/>
        <v>3.2735009113228402</v>
      </c>
      <c r="AQ558">
        <f t="shared" si="1316"/>
        <v>5.7133368969618487E-2</v>
      </c>
      <c r="AR558" t="str">
        <f t="shared" si="1317"/>
        <v>POSITIF</v>
      </c>
      <c r="AS558">
        <f t="shared" si="1318"/>
        <v>3</v>
      </c>
      <c r="AT558">
        <f t="shared" si="1319"/>
        <v>16</v>
      </c>
      <c r="AU558">
        <f t="shared" si="1320"/>
        <v>24</v>
      </c>
      <c r="AV558">
        <f t="shared" si="1321"/>
        <v>0.97171444575473109</v>
      </c>
      <c r="AW558" s="4">
        <f t="shared" si="1322"/>
        <v>4.0488101906447131E-2</v>
      </c>
      <c r="AX558">
        <f t="shared" si="1323"/>
        <v>1.6959616467611894E-2</v>
      </c>
      <c r="AY558">
        <f t="shared" si="1324"/>
        <v>0.26477363372429413</v>
      </c>
      <c r="AZ558" s="4">
        <f t="shared" si="1325"/>
        <v>1.1032234738512255E-2</v>
      </c>
      <c r="BA558">
        <f t="shared" si="1326"/>
        <v>376087.85385170433</v>
      </c>
      <c r="BB558" t="s">
        <v>191</v>
      </c>
      <c r="BC558">
        <f t="shared" si="1327"/>
        <v>1.6702617286902945E-2</v>
      </c>
      <c r="BD558">
        <f t="shared" si="1328"/>
        <v>209.53541680502221</v>
      </c>
      <c r="BE558">
        <f t="shared" si="1329"/>
        <v>23.437438723852967</v>
      </c>
      <c r="BF558">
        <f t="shared" si="1330"/>
        <v>-2.0723320816715095E-3</v>
      </c>
      <c r="BG558">
        <f t="shared" si="1331"/>
        <v>23.435366391771296</v>
      </c>
      <c r="BH558" s="19">
        <f t="shared" si="1332"/>
        <v>0.14244554992985747</v>
      </c>
      <c r="BI558">
        <f t="shared" si="1333"/>
        <v>20.3240928313074</v>
      </c>
      <c r="BJ558">
        <f t="shared" si="1334"/>
        <v>3.7450928313073995</v>
      </c>
      <c r="BK558">
        <f t="shared" si="1335"/>
        <v>167.25966930857024</v>
      </c>
      <c r="BL558">
        <f t="shared" si="1336"/>
        <v>2.919231935231458</v>
      </c>
      <c r="BM558">
        <f t="shared" si="1337"/>
        <v>248.91672316104078</v>
      </c>
      <c r="BN558">
        <f t="shared" si="1338"/>
        <v>16.594448210736051</v>
      </c>
      <c r="BO558">
        <f t="shared" si="1339"/>
        <v>16</v>
      </c>
      <c r="BP558">
        <f t="shared" si="1340"/>
        <v>35</v>
      </c>
      <c r="BQ558">
        <f t="shared" si="1341"/>
        <v>40</v>
      </c>
      <c r="BR558">
        <f t="shared" si="1342"/>
        <v>-18.234719877540591</v>
      </c>
      <c r="BS558" t="str">
        <f t="shared" si="1343"/>
        <v>NEGATIF</v>
      </c>
      <c r="BT558">
        <f t="shared" si="1279"/>
        <v>-0.31825590004194054</v>
      </c>
      <c r="BU558">
        <f t="shared" si="1280"/>
        <v>18</v>
      </c>
      <c r="BV558">
        <f t="shared" si="1281"/>
        <v>-2175</v>
      </c>
      <c r="BW558">
        <f t="shared" si="1282"/>
        <v>55</v>
      </c>
      <c r="BX558" t="str">
        <f t="shared" si="1283"/>
        <v>NEGATIF</v>
      </c>
      <c r="BY558">
        <f t="shared" si="1344"/>
        <v>26.315372720801935</v>
      </c>
      <c r="BZ558">
        <f t="shared" si="1345"/>
        <v>206.31537272080195</v>
      </c>
      <c r="CA558">
        <f t="shared" si="1346"/>
        <v>-61.804258297733917</v>
      </c>
      <c r="CB558" t="str">
        <f t="shared" si="1347"/>
        <v>NEGATIF</v>
      </c>
      <c r="CC558">
        <f t="shared" si="1348"/>
        <v>61</v>
      </c>
      <c r="CD558">
        <f t="shared" si="1349"/>
        <v>48</v>
      </c>
      <c r="CE558">
        <f t="shared" si="1350"/>
        <v>15</v>
      </c>
      <c r="CG558">
        <f t="shared" si="1351"/>
        <v>4.344416382435389</v>
      </c>
      <c r="CH558">
        <f t="shared" si="1352"/>
        <v>0.40902430494763248</v>
      </c>
      <c r="CI558">
        <f t="shared" si="1353"/>
        <v>0.40906047396565232</v>
      </c>
    </row>
    <row r="559" spans="1:87">
      <c r="A559">
        <f t="shared" ref="A559:F559" si="1522">A265</f>
        <v>-7.0027777777777782</v>
      </c>
      <c r="B559">
        <f t="shared" si="1522"/>
        <v>111.315</v>
      </c>
      <c r="C559">
        <f t="shared" si="1522"/>
        <v>7</v>
      </c>
      <c r="D559">
        <f t="shared" si="1522"/>
        <v>2014</v>
      </c>
      <c r="E559">
        <f t="shared" si="1522"/>
        <v>3</v>
      </c>
      <c r="F559">
        <f t="shared" si="1522"/>
        <v>31</v>
      </c>
      <c r="G559">
        <f t="shared" si="1285"/>
        <v>-0.12222152900771403</v>
      </c>
      <c r="H559">
        <f t="shared" ref="H559:J559" si="1523">H265</f>
        <v>15</v>
      </c>
      <c r="I559">
        <f t="shared" si="1523"/>
        <v>0</v>
      </c>
      <c r="J559">
        <f t="shared" si="1523"/>
        <v>15</v>
      </c>
      <c r="L559">
        <f t="shared" ref="L559:M559" si="1524">L265</f>
        <v>20</v>
      </c>
      <c r="M559">
        <f t="shared" si="1524"/>
        <v>-13</v>
      </c>
      <c r="N559">
        <f t="shared" si="1288"/>
        <v>2456747.8333333335</v>
      </c>
      <c r="O559">
        <f t="shared" si="1289"/>
        <v>7.9452092914123363E-4</v>
      </c>
      <c r="P559">
        <f t="shared" si="1290"/>
        <v>2456747.8341278546</v>
      </c>
      <c r="Q559">
        <f t="shared" si="1291"/>
        <v>0.14244583512264355</v>
      </c>
      <c r="R559">
        <f t="shared" si="1292"/>
        <v>240.69440556699442</v>
      </c>
      <c r="S559">
        <f t="shared" si="1293"/>
        <v>69.942565369274234</v>
      </c>
      <c r="T559">
        <f t="shared" si="1294"/>
        <v>4.2009098682746213</v>
      </c>
      <c r="U559">
        <f t="shared" si="1295"/>
        <v>1.2207280529851989</v>
      </c>
      <c r="V559">
        <f t="shared" si="1296"/>
        <v>209.53052756421994</v>
      </c>
      <c r="W559">
        <f t="shared" si="1297"/>
        <v>3.6569975894363722</v>
      </c>
      <c r="X559">
        <f t="shared" si="1298"/>
        <v>8.6256052623775759</v>
      </c>
      <c r="Y559">
        <f t="shared" si="1299"/>
        <v>0.15054521180583808</v>
      </c>
      <c r="Z559">
        <f t="shared" si="1300"/>
        <v>85.440740871801609</v>
      </c>
      <c r="AA559">
        <f t="shared" si="1301"/>
        <v>1.4912222435562283</v>
      </c>
      <c r="AB559">
        <f t="shared" si="1302"/>
        <v>21597.094911976645</v>
      </c>
      <c r="AC559">
        <f t="shared" si="1303"/>
        <v>-119.86260629418814</v>
      </c>
      <c r="AD559">
        <f t="shared" si="1304"/>
        <v>-1289.6583992940205</v>
      </c>
      <c r="AE559">
        <f t="shared" si="1305"/>
        <v>386.90137895603885</v>
      </c>
      <c r="AF559">
        <f t="shared" si="1306"/>
        <v>-488.72841950127616</v>
      </c>
      <c r="AG559">
        <f t="shared" si="1307"/>
        <v>2404.0672457408</v>
      </c>
      <c r="AH559">
        <f t="shared" si="1308"/>
        <v>22489.814111583997</v>
      </c>
      <c r="AI559">
        <f t="shared" si="1309"/>
        <v>6.2471705865511105</v>
      </c>
      <c r="AJ559">
        <f t="shared" si="1310"/>
        <v>246.94157615354553</v>
      </c>
      <c r="AK559">
        <f t="shared" si="1311"/>
        <v>4.3099435639436834</v>
      </c>
      <c r="AL559">
        <f t="shared" si="1312"/>
        <v>246</v>
      </c>
      <c r="AM559">
        <f t="shared" si="1313"/>
        <v>56</v>
      </c>
      <c r="AN559">
        <f t="shared" si="1314"/>
        <v>29</v>
      </c>
      <c r="AP559">
        <f t="shared" si="1315"/>
        <v>3.2739709913041568</v>
      </c>
      <c r="AQ559">
        <f t="shared" si="1316"/>
        <v>5.714157341304018E-2</v>
      </c>
      <c r="AR559" t="str">
        <f t="shared" si="1317"/>
        <v>POSITIF</v>
      </c>
      <c r="AS559">
        <f t="shared" si="1318"/>
        <v>3</v>
      </c>
      <c r="AT559">
        <f t="shared" si="1319"/>
        <v>16</v>
      </c>
      <c r="AU559">
        <f t="shared" si="1320"/>
        <v>26</v>
      </c>
      <c r="AV559">
        <f t="shared" si="1321"/>
        <v>0.97160713732468718</v>
      </c>
      <c r="AW559" s="4">
        <f t="shared" si="1322"/>
        <v>4.0483630721861966E-2</v>
      </c>
      <c r="AX559">
        <f t="shared" si="1323"/>
        <v>1.6957743582192483E-2</v>
      </c>
      <c r="AY559">
        <f t="shared" si="1324"/>
        <v>0.26474439682080025</v>
      </c>
      <c r="AZ559" s="4">
        <f t="shared" si="1325"/>
        <v>1.103101653420001E-2</v>
      </c>
      <c r="BA559">
        <f t="shared" si="1326"/>
        <v>376129.38661369309</v>
      </c>
      <c r="BB559" t="s">
        <v>191</v>
      </c>
      <c r="BC559">
        <f t="shared" si="1327"/>
        <v>1.670261727492485E-2</v>
      </c>
      <c r="BD559">
        <f t="shared" si="1328"/>
        <v>209.53486520331356</v>
      </c>
      <c r="BE559">
        <f t="shared" si="1329"/>
        <v>23.437438720144272</v>
      </c>
      <c r="BF559">
        <f t="shared" si="1330"/>
        <v>-2.0723610271006919E-3</v>
      </c>
      <c r="BG559">
        <f t="shared" si="1331"/>
        <v>23.435366359117172</v>
      </c>
      <c r="BH559" s="19">
        <f t="shared" si="1332"/>
        <v>0.14244583512264355</v>
      </c>
      <c r="BI559">
        <f t="shared" si="1333"/>
        <v>20.574777294788511</v>
      </c>
      <c r="BJ559">
        <f t="shared" si="1334"/>
        <v>3.9957772947885104</v>
      </c>
      <c r="BK559">
        <f t="shared" si="1335"/>
        <v>171.00664404121062</v>
      </c>
      <c r="BL559">
        <f t="shared" si="1336"/>
        <v>2.9846289813050668</v>
      </c>
      <c r="BM559">
        <f t="shared" si="1337"/>
        <v>248.93001538061705</v>
      </c>
      <c r="BN559">
        <f t="shared" si="1338"/>
        <v>16.595334358707802</v>
      </c>
      <c r="BO559">
        <f t="shared" si="1339"/>
        <v>16</v>
      </c>
      <c r="BP559">
        <f t="shared" si="1340"/>
        <v>35</v>
      </c>
      <c r="BQ559">
        <f t="shared" si="1341"/>
        <v>43</v>
      </c>
      <c r="BR559">
        <f t="shared" si="1342"/>
        <v>-18.236657406673242</v>
      </c>
      <c r="BS559" t="str">
        <f t="shared" si="1343"/>
        <v>NEGATIF</v>
      </c>
      <c r="BT559">
        <f t="shared" si="1279"/>
        <v>-0.31828971630465858</v>
      </c>
      <c r="BU559">
        <f t="shared" si="1280"/>
        <v>18</v>
      </c>
      <c r="BV559">
        <f t="shared" si="1281"/>
        <v>-2175</v>
      </c>
      <c r="BW559">
        <f t="shared" si="1282"/>
        <v>48</v>
      </c>
      <c r="BX559" t="str">
        <f t="shared" si="1283"/>
        <v>NEGATIF</v>
      </c>
      <c r="BY559">
        <f t="shared" si="1344"/>
        <v>19.257111243653412</v>
      </c>
      <c r="BZ559">
        <f t="shared" si="1345"/>
        <v>199.25711124365341</v>
      </c>
      <c r="CA559">
        <f t="shared" si="1346"/>
        <v>-63.245658961590536</v>
      </c>
      <c r="CB559" t="str">
        <f t="shared" si="1347"/>
        <v>NEGATIF</v>
      </c>
      <c r="CC559">
        <f t="shared" si="1348"/>
        <v>63</v>
      </c>
      <c r="CD559">
        <f t="shared" si="1349"/>
        <v>14</v>
      </c>
      <c r="CE559">
        <f t="shared" si="1350"/>
        <v>44</v>
      </c>
      <c r="CG559">
        <f t="shared" si="1351"/>
        <v>4.344648375431893</v>
      </c>
      <c r="CH559">
        <f t="shared" si="1352"/>
        <v>0.40902430437771048</v>
      </c>
      <c r="CI559">
        <f t="shared" si="1353"/>
        <v>0.40906047390092337</v>
      </c>
    </row>
    <row r="560" spans="1:87">
      <c r="A560">
        <f t="shared" ref="A560:F560" si="1525">A266</f>
        <v>-7.0027777777777782</v>
      </c>
      <c r="B560">
        <f t="shared" si="1525"/>
        <v>111.315</v>
      </c>
      <c r="C560">
        <f t="shared" si="1525"/>
        <v>7</v>
      </c>
      <c r="D560">
        <f t="shared" si="1525"/>
        <v>2014</v>
      </c>
      <c r="E560">
        <f t="shared" si="1525"/>
        <v>3</v>
      </c>
      <c r="F560">
        <f t="shared" si="1525"/>
        <v>31</v>
      </c>
      <c r="G560">
        <f t="shared" si="1285"/>
        <v>-0.12222152900771403</v>
      </c>
      <c r="H560">
        <f t="shared" ref="H560:J560" si="1526">H266</f>
        <v>15</v>
      </c>
      <c r="I560">
        <f t="shared" si="1526"/>
        <v>15</v>
      </c>
      <c r="J560">
        <f t="shared" si="1526"/>
        <v>15.25</v>
      </c>
      <c r="L560">
        <f t="shared" ref="L560:M560" si="1527">L266</f>
        <v>20</v>
      </c>
      <c r="M560">
        <f t="shared" si="1527"/>
        <v>-13</v>
      </c>
      <c r="N560">
        <f t="shared" si="1288"/>
        <v>2456747.84375</v>
      </c>
      <c r="O560">
        <f t="shared" si="1289"/>
        <v>7.9452092914123363E-4</v>
      </c>
      <c r="P560">
        <f t="shared" si="1290"/>
        <v>2456747.8445445211</v>
      </c>
      <c r="Q560">
        <f t="shared" si="1291"/>
        <v>0.14244612031542964</v>
      </c>
      <c r="R560">
        <f t="shared" si="1292"/>
        <v>240.69440556699442</v>
      </c>
      <c r="S560">
        <f t="shared" si="1293"/>
        <v>70.078659038539627</v>
      </c>
      <c r="T560">
        <f t="shared" si="1294"/>
        <v>4.2009098682746213</v>
      </c>
      <c r="U560">
        <f t="shared" si="1295"/>
        <v>1.2231033356050003</v>
      </c>
      <c r="V560">
        <f t="shared" si="1296"/>
        <v>209.52997596087425</v>
      </c>
      <c r="W560">
        <f t="shared" si="1297"/>
        <v>3.6569879621418253</v>
      </c>
      <c r="X560">
        <f t="shared" si="1298"/>
        <v>8.6358724219899159</v>
      </c>
      <c r="Y560">
        <f t="shared" si="1299"/>
        <v>0.15072440754590119</v>
      </c>
      <c r="Z560">
        <f t="shared" si="1300"/>
        <v>85.451007541167201</v>
      </c>
      <c r="AA560">
        <f t="shared" si="1301"/>
        <v>1.4914014307398715</v>
      </c>
      <c r="AB560">
        <f t="shared" si="1302"/>
        <v>21615.478159197504</v>
      </c>
      <c r="AC560">
        <f t="shared" si="1303"/>
        <v>-120.22043454810618</v>
      </c>
      <c r="AD560">
        <f t="shared" si="1304"/>
        <v>-1248.559215733909</v>
      </c>
      <c r="AE560">
        <f t="shared" si="1305"/>
        <v>392.47157329352592</v>
      </c>
      <c r="AF560">
        <f t="shared" si="1306"/>
        <v>-489.60952547732808</v>
      </c>
      <c r="AG560">
        <f t="shared" si="1307"/>
        <v>2393.4129338151129</v>
      </c>
      <c r="AH560">
        <f t="shared" si="1308"/>
        <v>22542.973490546799</v>
      </c>
      <c r="AI560">
        <f t="shared" si="1309"/>
        <v>6.2619370807074439</v>
      </c>
      <c r="AJ560">
        <f t="shared" si="1310"/>
        <v>246.95634264770186</v>
      </c>
      <c r="AK560">
        <f t="shared" si="1311"/>
        <v>4.3102012878856879</v>
      </c>
      <c r="AL560">
        <f t="shared" si="1312"/>
        <v>246</v>
      </c>
      <c r="AM560">
        <f t="shared" si="1313"/>
        <v>57</v>
      </c>
      <c r="AN560">
        <f t="shared" si="1314"/>
        <v>22</v>
      </c>
      <c r="AP560">
        <f t="shared" si="1315"/>
        <v>3.27479635219145</v>
      </c>
      <c r="AQ560">
        <f t="shared" si="1316"/>
        <v>5.7155978678040627E-2</v>
      </c>
      <c r="AR560" t="str">
        <f t="shared" si="1317"/>
        <v>POSITIF</v>
      </c>
      <c r="AS560">
        <f t="shared" si="1318"/>
        <v>3</v>
      </c>
      <c r="AT560">
        <f t="shared" si="1319"/>
        <v>16</v>
      </c>
      <c r="AU560">
        <f t="shared" si="1320"/>
        <v>29</v>
      </c>
      <c r="AV560">
        <f t="shared" si="1321"/>
        <v>0.9714997215630875</v>
      </c>
      <c r="AW560" s="4">
        <f t="shared" si="1322"/>
        <v>4.0479155065128648E-2</v>
      </c>
      <c r="AX560">
        <f t="shared" si="1323"/>
        <v>1.695586882348403E-2</v>
      </c>
      <c r="AY560">
        <f t="shared" si="1324"/>
        <v>0.26471513067324087</v>
      </c>
      <c r="AZ560" s="4">
        <f t="shared" si="1325"/>
        <v>1.1029797111385036E-2</v>
      </c>
      <c r="BA560">
        <f t="shared" si="1326"/>
        <v>376170.97010672995</v>
      </c>
      <c r="BB560" t="s">
        <v>191</v>
      </c>
      <c r="BC560">
        <f t="shared" si="1327"/>
        <v>1.6702617262946754E-2</v>
      </c>
      <c r="BD560">
        <f t="shared" si="1328"/>
        <v>209.53431360160491</v>
      </c>
      <c r="BE560">
        <f t="shared" si="1329"/>
        <v>23.437438716435576</v>
      </c>
      <c r="BF560">
        <f t="shared" si="1330"/>
        <v>-2.0723899917459319E-3</v>
      </c>
      <c r="BG560">
        <f t="shared" si="1331"/>
        <v>23.43536632644383</v>
      </c>
      <c r="BH560" s="19">
        <f t="shared" si="1332"/>
        <v>0.14244612031542964</v>
      </c>
      <c r="BI560">
        <f t="shared" si="1333"/>
        <v>20.825461758254097</v>
      </c>
      <c r="BJ560">
        <f t="shared" si="1334"/>
        <v>4.246461758254096</v>
      </c>
      <c r="BK560">
        <f t="shared" si="1335"/>
        <v>174.75352253733061</v>
      </c>
      <c r="BL560">
        <f t="shared" si="1336"/>
        <v>3.0500243477345346</v>
      </c>
      <c r="BM560">
        <f t="shared" si="1337"/>
        <v>248.94340383648085</v>
      </c>
      <c r="BN560">
        <f t="shared" si="1338"/>
        <v>16.596226922432056</v>
      </c>
      <c r="BO560">
        <f t="shared" si="1339"/>
        <v>16</v>
      </c>
      <c r="BP560">
        <f t="shared" si="1340"/>
        <v>35</v>
      </c>
      <c r="BQ560">
        <f t="shared" si="1341"/>
        <v>46</v>
      </c>
      <c r="BR560">
        <f t="shared" si="1342"/>
        <v>-18.238260371301291</v>
      </c>
      <c r="BS560" t="str">
        <f t="shared" si="1343"/>
        <v>NEGATIF</v>
      </c>
      <c r="BT560">
        <f t="shared" si="1279"/>
        <v>-0.31831769331521104</v>
      </c>
      <c r="BU560">
        <f t="shared" si="1280"/>
        <v>18</v>
      </c>
      <c r="BV560">
        <f t="shared" si="1281"/>
        <v>-2175</v>
      </c>
      <c r="BW560">
        <f t="shared" si="1282"/>
        <v>42</v>
      </c>
      <c r="BX560" t="str">
        <f t="shared" si="1283"/>
        <v>NEGATIF</v>
      </c>
      <c r="BY560">
        <f t="shared" si="1344"/>
        <v>11.524258225714988</v>
      </c>
      <c r="BZ560">
        <f t="shared" si="1345"/>
        <v>191.52425822571499</v>
      </c>
      <c r="CA560">
        <f t="shared" si="1346"/>
        <v>-64.233429164604075</v>
      </c>
      <c r="CB560" t="str">
        <f t="shared" si="1347"/>
        <v>NEGATIF</v>
      </c>
      <c r="CC560">
        <f t="shared" si="1348"/>
        <v>64</v>
      </c>
      <c r="CD560">
        <f t="shared" si="1349"/>
        <v>14</v>
      </c>
      <c r="CE560">
        <f t="shared" si="1350"/>
        <v>0</v>
      </c>
      <c r="CG560">
        <f t="shared" si="1351"/>
        <v>4.3448820480684747</v>
      </c>
      <c r="CH560">
        <f t="shared" si="1352"/>
        <v>0.40902430380745308</v>
      </c>
      <c r="CI560">
        <f t="shared" si="1353"/>
        <v>0.40906047383619443</v>
      </c>
    </row>
    <row r="561" spans="1:87">
      <c r="A561">
        <f t="shared" ref="A561:F561" si="1528">A267</f>
        <v>-7.0027777777777782</v>
      </c>
      <c r="B561">
        <f t="shared" si="1528"/>
        <v>111.315</v>
      </c>
      <c r="C561">
        <f t="shared" si="1528"/>
        <v>7</v>
      </c>
      <c r="D561">
        <f t="shared" si="1528"/>
        <v>2014</v>
      </c>
      <c r="E561">
        <f t="shared" si="1528"/>
        <v>3</v>
      </c>
      <c r="F561">
        <f t="shared" si="1528"/>
        <v>31</v>
      </c>
      <c r="G561">
        <f t="shared" si="1285"/>
        <v>-0.12222152900771403</v>
      </c>
      <c r="H561">
        <f t="shared" ref="H561:J561" si="1529">H267</f>
        <v>15</v>
      </c>
      <c r="I561">
        <f t="shared" si="1529"/>
        <v>30</v>
      </c>
      <c r="J561">
        <f t="shared" si="1529"/>
        <v>15.5</v>
      </c>
      <c r="L561">
        <f t="shared" ref="L561:M561" si="1530">L267</f>
        <v>20</v>
      </c>
      <c r="M561">
        <f t="shared" si="1530"/>
        <v>-13</v>
      </c>
      <c r="N561">
        <f t="shared" si="1288"/>
        <v>2456747.854166667</v>
      </c>
      <c r="O561">
        <f t="shared" si="1289"/>
        <v>7.9452092914123363E-4</v>
      </c>
      <c r="P561">
        <f t="shared" si="1290"/>
        <v>2456747.854961188</v>
      </c>
      <c r="Q561">
        <f t="shared" si="1291"/>
        <v>0.14244640550822846</v>
      </c>
      <c r="R561">
        <f t="shared" si="1292"/>
        <v>240.69440556699442</v>
      </c>
      <c r="S561">
        <f t="shared" si="1293"/>
        <v>70.214752713873168</v>
      </c>
      <c r="T561">
        <f t="shared" si="1294"/>
        <v>4.2009098682746213</v>
      </c>
      <c r="U561">
        <f t="shared" si="1295"/>
        <v>1.2254786183307107</v>
      </c>
      <c r="V561">
        <f t="shared" si="1296"/>
        <v>209.52942435750396</v>
      </c>
      <c r="W561">
        <f t="shared" si="1297"/>
        <v>3.6569783348468485</v>
      </c>
      <c r="X561">
        <f t="shared" si="1298"/>
        <v>8.6461395820606413</v>
      </c>
      <c r="Y561">
        <f t="shared" si="1299"/>
        <v>0.15090360329396463</v>
      </c>
      <c r="Z561">
        <f t="shared" si="1300"/>
        <v>85.461274210992087</v>
      </c>
      <c r="AA561">
        <f t="shared" si="1301"/>
        <v>1.491580617931531</v>
      </c>
      <c r="AB561">
        <f t="shared" si="1302"/>
        <v>21633.741316589367</v>
      </c>
      <c r="AC561">
        <f t="shared" si="1303"/>
        <v>-120.56558994348359</v>
      </c>
      <c r="AD561">
        <f t="shared" si="1304"/>
        <v>-1206.9335834887445</v>
      </c>
      <c r="AE561">
        <f t="shared" si="1305"/>
        <v>398.00039997089158</v>
      </c>
      <c r="AF561">
        <f t="shared" si="1306"/>
        <v>-490.48737570741991</v>
      </c>
      <c r="AG561">
        <f t="shared" si="1307"/>
        <v>2382.7411967701464</v>
      </c>
      <c r="AH561">
        <f t="shared" si="1308"/>
        <v>22596.49636419076</v>
      </c>
      <c r="AI561">
        <f t="shared" si="1309"/>
        <v>6.2768045456085444</v>
      </c>
      <c r="AJ561">
        <f t="shared" si="1310"/>
        <v>246.97121011260296</v>
      </c>
      <c r="AK561">
        <f t="shared" si="1311"/>
        <v>4.3104607740996368</v>
      </c>
      <c r="AL561">
        <f t="shared" si="1312"/>
        <v>246</v>
      </c>
      <c r="AM561">
        <f t="shared" si="1313"/>
        <v>58</v>
      </c>
      <c r="AN561">
        <f t="shared" si="1314"/>
        <v>16</v>
      </c>
      <c r="AP561">
        <f t="shared" si="1315"/>
        <v>3.2759234077546653</v>
      </c>
      <c r="AQ561">
        <f t="shared" si="1316"/>
        <v>5.7175649508471649E-2</v>
      </c>
      <c r="AR561" t="str">
        <f t="shared" si="1317"/>
        <v>POSITIF</v>
      </c>
      <c r="AS561">
        <f t="shared" si="1318"/>
        <v>3</v>
      </c>
      <c r="AT561">
        <f t="shared" si="1319"/>
        <v>16</v>
      </c>
      <c r="AU561">
        <f t="shared" si="1320"/>
        <v>33</v>
      </c>
      <c r="AV561">
        <f t="shared" si="1321"/>
        <v>0.97139219920279696</v>
      </c>
      <c r="AW561" s="4">
        <f t="shared" si="1322"/>
        <v>4.0474674966783204E-2</v>
      </c>
      <c r="AX561">
        <f t="shared" si="1323"/>
        <v>1.6953992204277443E-2</v>
      </c>
      <c r="AY561">
        <f t="shared" si="1324"/>
        <v>0.26468583548128793</v>
      </c>
      <c r="AZ561" s="4">
        <f t="shared" si="1325"/>
        <v>1.1028576478386997E-2</v>
      </c>
      <c r="BA561">
        <f t="shared" si="1326"/>
        <v>376212.60407762375</v>
      </c>
      <c r="BB561" t="s">
        <v>191</v>
      </c>
      <c r="BC561">
        <f t="shared" si="1327"/>
        <v>1.6702617250968655E-2</v>
      </c>
      <c r="BD561">
        <f t="shared" si="1328"/>
        <v>209.53376199987164</v>
      </c>
      <c r="BE561">
        <f t="shared" si="1329"/>
        <v>23.43743871272688</v>
      </c>
      <c r="BF561">
        <f t="shared" si="1330"/>
        <v>-2.0724189756063608E-3</v>
      </c>
      <c r="BG561">
        <f t="shared" si="1331"/>
        <v>23.435366293751272</v>
      </c>
      <c r="BH561" s="19">
        <f t="shared" si="1332"/>
        <v>0.14244640550822846</v>
      </c>
      <c r="BI561">
        <f t="shared" si="1333"/>
        <v>21.076146232942119</v>
      </c>
      <c r="BJ561">
        <f t="shared" si="1334"/>
        <v>4.4971462329421179</v>
      </c>
      <c r="BK561">
        <f t="shared" si="1335"/>
        <v>178.5003094642631</v>
      </c>
      <c r="BL561">
        <f t="shared" si="1336"/>
        <v>3.1154181159801864</v>
      </c>
      <c r="BM561">
        <f t="shared" si="1337"/>
        <v>248.95688402986866</v>
      </c>
      <c r="BN561">
        <f t="shared" si="1338"/>
        <v>16.597125601991245</v>
      </c>
      <c r="BO561">
        <f t="shared" si="1339"/>
        <v>16</v>
      </c>
      <c r="BP561">
        <f t="shared" si="1340"/>
        <v>35</v>
      </c>
      <c r="BQ561">
        <f t="shared" si="1341"/>
        <v>49</v>
      </c>
      <c r="BR561">
        <f t="shared" si="1342"/>
        <v>-18.239580772995989</v>
      </c>
      <c r="BS561" t="str">
        <f t="shared" si="1343"/>
        <v>NEGATIF</v>
      </c>
      <c r="BT561">
        <f t="shared" si="1279"/>
        <v>-0.31834073867223245</v>
      </c>
      <c r="BU561">
        <f t="shared" si="1280"/>
        <v>18</v>
      </c>
      <c r="BV561">
        <f t="shared" si="1281"/>
        <v>-2175</v>
      </c>
      <c r="BW561">
        <f t="shared" si="1282"/>
        <v>37</v>
      </c>
      <c r="BX561" t="str">
        <f t="shared" si="1283"/>
        <v>NEGATIF</v>
      </c>
      <c r="BY561">
        <f t="shared" si="1344"/>
        <v>3.3361620339325397</v>
      </c>
      <c r="BZ561">
        <f t="shared" si="1345"/>
        <v>183.33616203393254</v>
      </c>
      <c r="CA561">
        <f t="shared" si="1346"/>
        <v>-64.714293195825192</v>
      </c>
      <c r="CB561" t="str">
        <f t="shared" si="1347"/>
        <v>NEGATIF</v>
      </c>
      <c r="CC561">
        <f t="shared" si="1348"/>
        <v>64</v>
      </c>
      <c r="CD561">
        <f t="shared" si="1349"/>
        <v>42</v>
      </c>
      <c r="CE561">
        <f t="shared" si="1350"/>
        <v>51</v>
      </c>
      <c r="CG561">
        <f t="shared" si="1351"/>
        <v>4.3451173218268968</v>
      </c>
      <c r="CH561">
        <f t="shared" si="1352"/>
        <v>0.40902430323686029</v>
      </c>
      <c r="CI561">
        <f t="shared" si="1353"/>
        <v>0.40906047377146548</v>
      </c>
    </row>
    <row r="562" spans="1:87">
      <c r="A562">
        <f t="shared" ref="A562:F562" si="1531">A268</f>
        <v>-7.0027777777777782</v>
      </c>
      <c r="B562">
        <f t="shared" si="1531"/>
        <v>111.315</v>
      </c>
      <c r="C562">
        <f t="shared" si="1531"/>
        <v>7</v>
      </c>
      <c r="D562">
        <f t="shared" si="1531"/>
        <v>2014</v>
      </c>
      <c r="E562">
        <f t="shared" si="1531"/>
        <v>3</v>
      </c>
      <c r="F562">
        <f t="shared" si="1531"/>
        <v>31</v>
      </c>
      <c r="G562">
        <f t="shared" si="1285"/>
        <v>-0.12222152900771403</v>
      </c>
      <c r="H562">
        <f t="shared" ref="H562:J562" si="1532">H268</f>
        <v>15</v>
      </c>
      <c r="I562">
        <f t="shared" si="1532"/>
        <v>45</v>
      </c>
      <c r="J562">
        <f t="shared" si="1532"/>
        <v>15.75</v>
      </c>
      <c r="L562">
        <f t="shared" ref="L562:M562" si="1533">L268</f>
        <v>20</v>
      </c>
      <c r="M562">
        <f t="shared" si="1533"/>
        <v>-13</v>
      </c>
      <c r="N562">
        <f t="shared" si="1288"/>
        <v>2456747.8645833335</v>
      </c>
      <c r="O562">
        <f t="shared" si="1289"/>
        <v>7.9452092914123363E-4</v>
      </c>
      <c r="P562">
        <f t="shared" si="1290"/>
        <v>2456747.8653778546</v>
      </c>
      <c r="Q562">
        <f t="shared" si="1291"/>
        <v>0.14244669070101454</v>
      </c>
      <c r="R562">
        <f t="shared" si="1292"/>
        <v>240.69440556699442</v>
      </c>
      <c r="S562">
        <f t="shared" si="1293"/>
        <v>70.35084638313856</v>
      </c>
      <c r="T562">
        <f t="shared" si="1294"/>
        <v>4.2009098682746213</v>
      </c>
      <c r="U562">
        <f t="shared" si="1295"/>
        <v>1.2278539009505121</v>
      </c>
      <c r="V562">
        <f t="shared" si="1296"/>
        <v>209.52887275415833</v>
      </c>
      <c r="W562">
        <f t="shared" si="1297"/>
        <v>3.6569687075523021</v>
      </c>
      <c r="X562">
        <f t="shared" si="1298"/>
        <v>8.6564067416729813</v>
      </c>
      <c r="Y562">
        <f t="shared" si="1299"/>
        <v>0.15108279903402777</v>
      </c>
      <c r="Z562">
        <f t="shared" si="1300"/>
        <v>85.471540880357679</v>
      </c>
      <c r="AA562">
        <f t="shared" si="1301"/>
        <v>1.4917598051151744</v>
      </c>
      <c r="AB562">
        <f t="shared" si="1302"/>
        <v>21651.884279483507</v>
      </c>
      <c r="AC562">
        <f t="shared" si="1303"/>
        <v>-120.89803606541442</v>
      </c>
      <c r="AD562">
        <f t="shared" si="1304"/>
        <v>-1164.7990574503979</v>
      </c>
      <c r="AE562">
        <f t="shared" si="1305"/>
        <v>403.48727573536763</v>
      </c>
      <c r="AF562">
        <f t="shared" si="1306"/>
        <v>-491.36194729631143</v>
      </c>
      <c r="AG562">
        <f t="shared" si="1307"/>
        <v>2372.052114842827</v>
      </c>
      <c r="AH562">
        <f t="shared" si="1308"/>
        <v>22650.36462924958</v>
      </c>
      <c r="AI562">
        <f t="shared" si="1309"/>
        <v>6.2917679525693275</v>
      </c>
      <c r="AJ562">
        <f t="shared" si="1310"/>
        <v>246.98617351956375</v>
      </c>
      <c r="AK562">
        <f t="shared" si="1311"/>
        <v>4.3107219348184191</v>
      </c>
      <c r="AL562">
        <f t="shared" si="1312"/>
        <v>246</v>
      </c>
      <c r="AM562">
        <f t="shared" si="1313"/>
        <v>59</v>
      </c>
      <c r="AN562">
        <f t="shared" si="1314"/>
        <v>10</v>
      </c>
      <c r="AP562">
        <f t="shared" si="1315"/>
        <v>3.2838243181253262</v>
      </c>
      <c r="AQ562">
        <f t="shared" si="1316"/>
        <v>5.731354640834465E-2</v>
      </c>
      <c r="AR562" t="str">
        <f t="shared" si="1317"/>
        <v>POSITIF</v>
      </c>
      <c r="AS562">
        <f t="shared" si="1318"/>
        <v>3</v>
      </c>
      <c r="AT562">
        <f t="shared" si="1319"/>
        <v>17</v>
      </c>
      <c r="AU562">
        <f t="shared" si="1320"/>
        <v>1</v>
      </c>
      <c r="AV562">
        <f t="shared" si="1321"/>
        <v>0.97128457099096488</v>
      </c>
      <c r="AW562" s="4">
        <f t="shared" si="1322"/>
        <v>4.047019045795687E-2</v>
      </c>
      <c r="AX562">
        <f t="shared" si="1323"/>
        <v>1.6952113737612941E-2</v>
      </c>
      <c r="AY562">
        <f t="shared" si="1324"/>
        <v>0.26465651144850466</v>
      </c>
      <c r="AZ562" s="4">
        <f t="shared" si="1325"/>
        <v>1.1027354643687695E-2</v>
      </c>
      <c r="BA562">
        <f t="shared" si="1326"/>
        <v>376254.28826744627</v>
      </c>
      <c r="BB562" t="s">
        <v>191</v>
      </c>
      <c r="BC562">
        <f t="shared" si="1327"/>
        <v>1.6702617238990559E-2</v>
      </c>
      <c r="BD562">
        <f t="shared" si="1328"/>
        <v>209.53321039816299</v>
      </c>
      <c r="BE562">
        <f t="shared" si="1329"/>
        <v>23.437438709018185</v>
      </c>
      <c r="BF562">
        <f t="shared" si="1330"/>
        <v>-2.0724479786772237E-3</v>
      </c>
      <c r="BG562">
        <f t="shared" si="1331"/>
        <v>23.435366261039508</v>
      </c>
      <c r="BH562" s="19">
        <f t="shared" si="1332"/>
        <v>0.14244669070101454</v>
      </c>
      <c r="BI562">
        <f t="shared" si="1333"/>
        <v>21.326830696423226</v>
      </c>
      <c r="BJ562">
        <f t="shared" si="1334"/>
        <v>4.7478306964232253</v>
      </c>
      <c r="BK562">
        <f t="shared" si="1335"/>
        <v>182.24700904133289</v>
      </c>
      <c r="BL562">
        <f t="shared" si="1336"/>
        <v>3.1808103596831336</v>
      </c>
      <c r="BM562">
        <f t="shared" si="1337"/>
        <v>248.97045140501547</v>
      </c>
      <c r="BN562">
        <f t="shared" si="1338"/>
        <v>16.598030093667699</v>
      </c>
      <c r="BO562">
        <f t="shared" si="1339"/>
        <v>16</v>
      </c>
      <c r="BP562">
        <f t="shared" si="1340"/>
        <v>35</v>
      </c>
      <c r="BQ562">
        <f t="shared" si="1341"/>
        <v>52</v>
      </c>
      <c r="BR562">
        <f t="shared" si="1342"/>
        <v>-18.234232905209538</v>
      </c>
      <c r="BS562" t="str">
        <f t="shared" si="1343"/>
        <v>NEGATIF</v>
      </c>
      <c r="BT562">
        <f t="shared" si="1279"/>
        <v>-0.31824740077139752</v>
      </c>
      <c r="BU562">
        <f t="shared" si="1280"/>
        <v>18</v>
      </c>
      <c r="BV562">
        <f t="shared" si="1281"/>
        <v>-2175</v>
      </c>
      <c r="BW562">
        <f t="shared" si="1282"/>
        <v>56</v>
      </c>
      <c r="BX562" t="str">
        <f t="shared" si="1283"/>
        <v>NEGATIF</v>
      </c>
      <c r="BY562">
        <f t="shared" si="1344"/>
        <v>-4.9926172071899018</v>
      </c>
      <c r="BZ562">
        <f t="shared" si="1345"/>
        <v>175.00738279281009</v>
      </c>
      <c r="CA562">
        <f t="shared" si="1346"/>
        <v>-64.665756290991638</v>
      </c>
      <c r="CB562" t="str">
        <f t="shared" si="1347"/>
        <v>NEGATIF</v>
      </c>
      <c r="CC562">
        <f t="shared" si="1348"/>
        <v>64</v>
      </c>
      <c r="CD562">
        <f t="shared" si="1349"/>
        <v>39</v>
      </c>
      <c r="CE562">
        <f t="shared" si="1350"/>
        <v>56</v>
      </c>
      <c r="CG562">
        <f t="shared" si="1351"/>
        <v>4.3453541171940619</v>
      </c>
      <c r="CH562">
        <f t="shared" si="1352"/>
        <v>0.40902430266593232</v>
      </c>
      <c r="CI562">
        <f t="shared" si="1353"/>
        <v>0.40906047370673654</v>
      </c>
    </row>
    <row r="563" spans="1:87">
      <c r="A563">
        <f t="shared" ref="A563:F563" si="1534">A269</f>
        <v>-7.0027777777777782</v>
      </c>
      <c r="B563">
        <f t="shared" si="1534"/>
        <v>111.315</v>
      </c>
      <c r="C563">
        <f t="shared" si="1534"/>
        <v>7</v>
      </c>
      <c r="D563">
        <f t="shared" si="1534"/>
        <v>2014</v>
      </c>
      <c r="E563">
        <f t="shared" si="1534"/>
        <v>3</v>
      </c>
      <c r="F563">
        <f t="shared" si="1534"/>
        <v>31</v>
      </c>
      <c r="G563">
        <f t="shared" si="1285"/>
        <v>-0.12222152900771403</v>
      </c>
      <c r="H563">
        <f t="shared" ref="H563:J563" si="1535">H269</f>
        <v>16</v>
      </c>
      <c r="I563">
        <f t="shared" si="1535"/>
        <v>0</v>
      </c>
      <c r="J563">
        <f t="shared" si="1535"/>
        <v>16</v>
      </c>
      <c r="L563">
        <f t="shared" ref="L563:M563" si="1536">L269</f>
        <v>20</v>
      </c>
      <c r="M563">
        <f t="shared" si="1536"/>
        <v>-13</v>
      </c>
      <c r="N563">
        <f t="shared" si="1288"/>
        <v>2456747.875</v>
      </c>
      <c r="O563">
        <f t="shared" si="1289"/>
        <v>7.9452092914123363E-4</v>
      </c>
      <c r="P563">
        <f t="shared" si="1290"/>
        <v>2456747.8757945211</v>
      </c>
      <c r="Q563">
        <f t="shared" si="1291"/>
        <v>0.14244697589380062</v>
      </c>
      <c r="R563">
        <f t="shared" si="1292"/>
        <v>240.69440556699442</v>
      </c>
      <c r="S563">
        <f t="shared" si="1293"/>
        <v>70.486940052403952</v>
      </c>
      <c r="T563">
        <f t="shared" si="1294"/>
        <v>4.2009098682746213</v>
      </c>
      <c r="U563">
        <f t="shared" si="1295"/>
        <v>1.2302291835703134</v>
      </c>
      <c r="V563">
        <f t="shared" si="1296"/>
        <v>209.52832115081264</v>
      </c>
      <c r="W563">
        <f t="shared" si="1297"/>
        <v>3.6569590802577547</v>
      </c>
      <c r="X563">
        <f t="shared" si="1298"/>
        <v>8.6666739012853213</v>
      </c>
      <c r="Y563">
        <f t="shared" si="1299"/>
        <v>0.15126199477409089</v>
      </c>
      <c r="Z563">
        <f t="shared" si="1300"/>
        <v>85.481807549723271</v>
      </c>
      <c r="AA563">
        <f t="shared" si="1301"/>
        <v>1.4919389922988175</v>
      </c>
      <c r="AB563">
        <f t="shared" si="1302"/>
        <v>21669.906946334962</v>
      </c>
      <c r="AC563">
        <f t="shared" si="1303"/>
        <v>-121.21773788523556</v>
      </c>
      <c r="AD563">
        <f t="shared" si="1304"/>
        <v>-1122.1734015190029</v>
      </c>
      <c r="AE563">
        <f t="shared" si="1305"/>
        <v>408.93162249890821</v>
      </c>
      <c r="AF563">
        <f t="shared" si="1306"/>
        <v>-492.23321755184458</v>
      </c>
      <c r="AG563">
        <f t="shared" si="1307"/>
        <v>2361.3457669713562</v>
      </c>
      <c r="AH563">
        <f t="shared" si="1308"/>
        <v>22704.559978849145</v>
      </c>
      <c r="AI563">
        <f t="shared" si="1309"/>
        <v>6.3068222163469851</v>
      </c>
      <c r="AJ563">
        <f t="shared" si="1310"/>
        <v>247.00122778334139</v>
      </c>
      <c r="AK563">
        <f t="shared" si="1311"/>
        <v>4.3109846812878025</v>
      </c>
      <c r="AL563">
        <f t="shared" si="1312"/>
        <v>247</v>
      </c>
      <c r="AM563">
        <f t="shared" si="1313"/>
        <v>0</v>
      </c>
      <c r="AN563">
        <f t="shared" si="1314"/>
        <v>4</v>
      </c>
      <c r="AP563">
        <f t="shared" si="1315"/>
        <v>3.2861832835773996</v>
      </c>
      <c r="AQ563">
        <f t="shared" si="1316"/>
        <v>5.7354718122424125E-2</v>
      </c>
      <c r="AR563" t="str">
        <f t="shared" si="1317"/>
        <v>POSITIF</v>
      </c>
      <c r="AS563">
        <f t="shared" si="1318"/>
        <v>3</v>
      </c>
      <c r="AT563">
        <f t="shared" si="1319"/>
        <v>17</v>
      </c>
      <c r="AU563">
        <f t="shared" si="1320"/>
        <v>10</v>
      </c>
      <c r="AV563">
        <f t="shared" si="1321"/>
        <v>0.97117683766025376</v>
      </c>
      <c r="AW563" s="4">
        <f t="shared" si="1322"/>
        <v>4.046570156917724E-2</v>
      </c>
      <c r="AX563">
        <f t="shared" si="1323"/>
        <v>1.6950233436277891E-2</v>
      </c>
      <c r="AY563">
        <f t="shared" si="1324"/>
        <v>0.26462715877450732</v>
      </c>
      <c r="AZ563" s="4">
        <f t="shared" si="1325"/>
        <v>1.1026131615604472E-2</v>
      </c>
      <c r="BA563">
        <f t="shared" si="1326"/>
        <v>376296.02242267173</v>
      </c>
      <c r="BB563" t="s">
        <v>191</v>
      </c>
      <c r="BC563">
        <f t="shared" si="1327"/>
        <v>1.670261722701246E-2</v>
      </c>
      <c r="BD563">
        <f t="shared" si="1328"/>
        <v>209.53265879645434</v>
      </c>
      <c r="BE563">
        <f t="shared" si="1329"/>
        <v>23.437438705309489</v>
      </c>
      <c r="BF563">
        <f t="shared" si="1330"/>
        <v>-2.0724770009576472E-3</v>
      </c>
      <c r="BG563">
        <f t="shared" si="1331"/>
        <v>23.435366228308531</v>
      </c>
      <c r="BH563" s="19">
        <f t="shared" si="1332"/>
        <v>0.14244697589380062</v>
      </c>
      <c r="BI563">
        <f t="shared" si="1333"/>
        <v>21.577515159904337</v>
      </c>
      <c r="BJ563">
        <f t="shared" si="1334"/>
        <v>4.9985151599043363</v>
      </c>
      <c r="BK563">
        <f t="shared" si="1335"/>
        <v>185.9936260439284</v>
      </c>
      <c r="BL563">
        <f t="shared" si="1336"/>
        <v>3.2462011621896263</v>
      </c>
      <c r="BM563">
        <f t="shared" si="1337"/>
        <v>248.98410135463666</v>
      </c>
      <c r="BN563">
        <f t="shared" si="1338"/>
        <v>16.59894009030911</v>
      </c>
      <c r="BO563">
        <f t="shared" si="1339"/>
        <v>16</v>
      </c>
      <c r="BP563">
        <f t="shared" si="1340"/>
        <v>35</v>
      </c>
      <c r="BQ563">
        <f t="shared" si="1341"/>
        <v>56</v>
      </c>
      <c r="BR563">
        <f t="shared" si="1342"/>
        <v>-18.234365413211176</v>
      </c>
      <c r="BS563" t="str">
        <f t="shared" si="1343"/>
        <v>NEGATIF</v>
      </c>
      <c r="BT563">
        <f t="shared" si="1279"/>
        <v>-0.31824971347231135</v>
      </c>
      <c r="BU563">
        <f t="shared" si="1280"/>
        <v>18</v>
      </c>
      <c r="BV563">
        <f t="shared" si="1281"/>
        <v>-2175</v>
      </c>
      <c r="BW563">
        <f t="shared" si="1282"/>
        <v>56</v>
      </c>
      <c r="BX563" t="str">
        <f t="shared" si="1283"/>
        <v>NEGATIF</v>
      </c>
      <c r="BY563">
        <f t="shared" si="1344"/>
        <v>-13.113189331102321</v>
      </c>
      <c r="BZ563">
        <f t="shared" si="1345"/>
        <v>166.88681066889768</v>
      </c>
      <c r="CA563">
        <f t="shared" si="1346"/>
        <v>-64.078996085469925</v>
      </c>
      <c r="CB563" t="str">
        <f t="shared" si="1347"/>
        <v>NEGATIF</v>
      </c>
      <c r="CC563">
        <f t="shared" si="1348"/>
        <v>64</v>
      </c>
      <c r="CD563">
        <f t="shared" si="1349"/>
        <v>4</v>
      </c>
      <c r="CE563">
        <f t="shared" si="1350"/>
        <v>44</v>
      </c>
      <c r="CG563">
        <f t="shared" si="1351"/>
        <v>4.3455923537576835</v>
      </c>
      <c r="CH563">
        <f t="shared" si="1352"/>
        <v>0.409024302094669</v>
      </c>
      <c r="CI563">
        <f t="shared" si="1353"/>
        <v>0.40906047364200759</v>
      </c>
    </row>
    <row r="564" spans="1:87">
      <c r="A564">
        <f t="shared" ref="A564:F564" si="1537">A270</f>
        <v>-7.0027777777777782</v>
      </c>
      <c r="B564">
        <f t="shared" si="1537"/>
        <v>111.315</v>
      </c>
      <c r="C564">
        <f t="shared" si="1537"/>
        <v>7</v>
      </c>
      <c r="D564">
        <f t="shared" si="1537"/>
        <v>2014</v>
      </c>
      <c r="E564">
        <f t="shared" si="1537"/>
        <v>3</v>
      </c>
      <c r="F564">
        <f t="shared" si="1537"/>
        <v>31</v>
      </c>
      <c r="G564">
        <f t="shared" si="1285"/>
        <v>-0.12222152900771403</v>
      </c>
      <c r="H564">
        <f t="shared" ref="H564:J564" si="1538">H270</f>
        <v>16</v>
      </c>
      <c r="I564">
        <f t="shared" si="1538"/>
        <v>15</v>
      </c>
      <c r="J564">
        <f t="shared" si="1538"/>
        <v>16.25</v>
      </c>
      <c r="L564">
        <f t="shared" ref="L564:M564" si="1539">L270</f>
        <v>20</v>
      </c>
      <c r="M564">
        <f t="shared" si="1539"/>
        <v>-13</v>
      </c>
      <c r="N564">
        <f t="shared" si="1288"/>
        <v>2456747.885416667</v>
      </c>
      <c r="O564">
        <f t="shared" si="1289"/>
        <v>7.9452092914123363E-4</v>
      </c>
      <c r="P564">
        <f t="shared" si="1290"/>
        <v>2456747.886211188</v>
      </c>
      <c r="Q564">
        <f t="shared" si="1291"/>
        <v>0.14244726108659944</v>
      </c>
      <c r="R564">
        <f t="shared" si="1292"/>
        <v>240.69440556699442</v>
      </c>
      <c r="S564">
        <f t="shared" si="1293"/>
        <v>70.623033727737493</v>
      </c>
      <c r="T564">
        <f t="shared" si="1294"/>
        <v>4.2009098682746213</v>
      </c>
      <c r="U564">
        <f t="shared" si="1295"/>
        <v>1.2326044662960238</v>
      </c>
      <c r="V564">
        <f t="shared" si="1296"/>
        <v>209.52776954744235</v>
      </c>
      <c r="W564">
        <f t="shared" si="1297"/>
        <v>3.656949452962778</v>
      </c>
      <c r="X564">
        <f t="shared" si="1298"/>
        <v>8.6769410613560467</v>
      </c>
      <c r="Y564">
        <f t="shared" si="1299"/>
        <v>0.15144119052215432</v>
      </c>
      <c r="Z564">
        <f t="shared" si="1300"/>
        <v>85.492074219548158</v>
      </c>
      <c r="AA564">
        <f t="shared" si="1301"/>
        <v>1.492118179490477</v>
      </c>
      <c r="AB564">
        <f t="shared" si="1302"/>
        <v>21687.809216256013</v>
      </c>
      <c r="AC564">
        <f t="shared" si="1303"/>
        <v>-121.52466171543151</v>
      </c>
      <c r="AD564">
        <f t="shared" si="1304"/>
        <v>-1079.0745865887084</v>
      </c>
      <c r="AE564">
        <f t="shared" si="1305"/>
        <v>414.33286664856644</v>
      </c>
      <c r="AF564">
        <f t="shared" si="1306"/>
        <v>-493.1011638674388</v>
      </c>
      <c r="AG564">
        <f t="shared" si="1307"/>
        <v>2350.6222322188719</v>
      </c>
      <c r="AH564">
        <f t="shared" si="1308"/>
        <v>22759.063902951875</v>
      </c>
      <c r="AI564">
        <f t="shared" si="1309"/>
        <v>6.3219621952644101</v>
      </c>
      <c r="AJ564">
        <f t="shared" si="1310"/>
        <v>247.01636776225882</v>
      </c>
      <c r="AK564">
        <f t="shared" si="1311"/>
        <v>4.311248923768594</v>
      </c>
      <c r="AL564">
        <f t="shared" si="1312"/>
        <v>247</v>
      </c>
      <c r="AM564">
        <f t="shared" si="1313"/>
        <v>0</v>
      </c>
      <c r="AN564">
        <f t="shared" si="1314"/>
        <v>58</v>
      </c>
      <c r="AP564">
        <f t="shared" si="1315"/>
        <v>3.2867351820598554</v>
      </c>
      <c r="AQ564">
        <f t="shared" si="1316"/>
        <v>5.7364350568079737E-2</v>
      </c>
      <c r="AR564" t="str">
        <f t="shared" si="1317"/>
        <v>POSITIF</v>
      </c>
      <c r="AS564">
        <f t="shared" si="1318"/>
        <v>3</v>
      </c>
      <c r="AT564">
        <f t="shared" si="1319"/>
        <v>17</v>
      </c>
      <c r="AU564">
        <f t="shared" si="1320"/>
        <v>12</v>
      </c>
      <c r="AV564">
        <f t="shared" si="1321"/>
        <v>0.97106899994319484</v>
      </c>
      <c r="AW564" s="4">
        <f t="shared" si="1322"/>
        <v>4.0461208330966454E-2</v>
      </c>
      <c r="AX564">
        <f t="shared" si="1323"/>
        <v>1.6948351313057379E-2</v>
      </c>
      <c r="AY564">
        <f t="shared" si="1324"/>
        <v>0.26459777765887671</v>
      </c>
      <c r="AZ564" s="4">
        <f t="shared" si="1325"/>
        <v>1.1024907402453196E-2</v>
      </c>
      <c r="BA564">
        <f t="shared" si="1326"/>
        <v>376337.80628961936</v>
      </c>
      <c r="BB564" t="s">
        <v>191</v>
      </c>
      <c r="BC564">
        <f t="shared" si="1327"/>
        <v>1.6702617215034365E-2</v>
      </c>
      <c r="BD564">
        <f t="shared" si="1328"/>
        <v>209.53210719472102</v>
      </c>
      <c r="BE564">
        <f t="shared" si="1329"/>
        <v>23.437438701600794</v>
      </c>
      <c r="BF564">
        <f t="shared" si="1330"/>
        <v>-2.072506042446754E-3</v>
      </c>
      <c r="BG564">
        <f t="shared" si="1331"/>
        <v>23.435366195558348</v>
      </c>
      <c r="BH564" s="19">
        <f t="shared" si="1332"/>
        <v>0.14244726108659944</v>
      </c>
      <c r="BI564">
        <f t="shared" si="1333"/>
        <v>21.828199634592359</v>
      </c>
      <c r="BJ564">
        <f t="shared" si="1334"/>
        <v>5.2491996345923582</v>
      </c>
      <c r="BK564">
        <f t="shared" si="1335"/>
        <v>189.74016529885301</v>
      </c>
      <c r="BL564">
        <f t="shared" si="1336"/>
        <v>3.311590607743276</v>
      </c>
      <c r="BM564">
        <f t="shared" si="1337"/>
        <v>248.99782922003237</v>
      </c>
      <c r="BN564">
        <f t="shared" si="1338"/>
        <v>16.59985528133549</v>
      </c>
      <c r="BO564">
        <f t="shared" si="1339"/>
        <v>16</v>
      </c>
      <c r="BP564">
        <f t="shared" si="1340"/>
        <v>35</v>
      </c>
      <c r="BQ564">
        <f t="shared" si="1341"/>
        <v>59</v>
      </c>
      <c r="BR564">
        <f t="shared" si="1342"/>
        <v>-18.236293095353346</v>
      </c>
      <c r="BS564" t="str">
        <f t="shared" si="1343"/>
        <v>NEGATIF</v>
      </c>
      <c r="BT564">
        <f t="shared" si="1279"/>
        <v>-0.31828335787262413</v>
      </c>
      <c r="BU564">
        <f t="shared" si="1280"/>
        <v>18</v>
      </c>
      <c r="BV564">
        <f t="shared" si="1281"/>
        <v>-2175</v>
      </c>
      <c r="BW564">
        <f t="shared" si="1282"/>
        <v>49</v>
      </c>
      <c r="BX564" t="str">
        <f t="shared" si="1283"/>
        <v>NEGATIF</v>
      </c>
      <c r="BY564">
        <f t="shared" si="1344"/>
        <v>-20.722673794156503</v>
      </c>
      <c r="BZ564">
        <f t="shared" si="1345"/>
        <v>159.27732620584351</v>
      </c>
      <c r="CA564">
        <f t="shared" si="1346"/>
        <v>-62.992582379060259</v>
      </c>
      <c r="CB564" t="str">
        <f t="shared" si="1347"/>
        <v>NEGATIF</v>
      </c>
      <c r="CC564">
        <f t="shared" si="1348"/>
        <v>62</v>
      </c>
      <c r="CD564">
        <f t="shared" si="1349"/>
        <v>59</v>
      </c>
      <c r="CE564">
        <f t="shared" si="1350"/>
        <v>33</v>
      </c>
      <c r="CG564">
        <f t="shared" si="1351"/>
        <v>4.3458319502081091</v>
      </c>
      <c r="CH564">
        <f t="shared" si="1352"/>
        <v>0.40902430152307051</v>
      </c>
      <c r="CI564">
        <f t="shared" si="1353"/>
        <v>0.40906047357727865</v>
      </c>
    </row>
    <row r="565" spans="1:87">
      <c r="A565">
        <f t="shared" ref="A565:F565" si="1540">A271</f>
        <v>-7.0027777777777782</v>
      </c>
      <c r="B565">
        <f t="shared" si="1540"/>
        <v>111.315</v>
      </c>
      <c r="C565">
        <f t="shared" si="1540"/>
        <v>7</v>
      </c>
      <c r="D565">
        <f t="shared" si="1540"/>
        <v>2014</v>
      </c>
      <c r="E565">
        <f t="shared" si="1540"/>
        <v>3</v>
      </c>
      <c r="F565">
        <f t="shared" si="1540"/>
        <v>31</v>
      </c>
      <c r="G565">
        <f t="shared" si="1285"/>
        <v>-0.12222152900771403</v>
      </c>
      <c r="H565">
        <f t="shared" ref="H565:J565" si="1541">H271</f>
        <v>16</v>
      </c>
      <c r="I565">
        <f t="shared" si="1541"/>
        <v>30</v>
      </c>
      <c r="J565">
        <f t="shared" si="1541"/>
        <v>16.5</v>
      </c>
      <c r="L565">
        <f t="shared" ref="L565:M565" si="1542">L271</f>
        <v>20</v>
      </c>
      <c r="M565">
        <f t="shared" si="1542"/>
        <v>-13</v>
      </c>
      <c r="N565">
        <f t="shared" si="1288"/>
        <v>2456747.8958333335</v>
      </c>
      <c r="O565">
        <f t="shared" si="1289"/>
        <v>7.9452092914123363E-4</v>
      </c>
      <c r="P565">
        <f t="shared" si="1290"/>
        <v>2456747.8966278546</v>
      </c>
      <c r="Q565">
        <f t="shared" si="1291"/>
        <v>0.14244754627938552</v>
      </c>
      <c r="R565">
        <f t="shared" si="1292"/>
        <v>240.69440556699442</v>
      </c>
      <c r="S565">
        <f t="shared" si="1293"/>
        <v>70.759127397002885</v>
      </c>
      <c r="T565">
        <f t="shared" si="1294"/>
        <v>4.2009098682746213</v>
      </c>
      <c r="U565">
        <f t="shared" si="1295"/>
        <v>1.2349797489158252</v>
      </c>
      <c r="V565">
        <f t="shared" si="1296"/>
        <v>209.52721794409672</v>
      </c>
      <c r="W565">
        <f t="shared" si="1297"/>
        <v>3.6569398256682319</v>
      </c>
      <c r="X565">
        <f t="shared" si="1298"/>
        <v>8.6872082209683867</v>
      </c>
      <c r="Y565">
        <f t="shared" si="1299"/>
        <v>0.15162038626221744</v>
      </c>
      <c r="Z565">
        <f t="shared" si="1300"/>
        <v>85.50234088891375</v>
      </c>
      <c r="AA565">
        <f t="shared" si="1301"/>
        <v>1.4922973666741202</v>
      </c>
      <c r="AB565">
        <f t="shared" si="1302"/>
        <v>21705.590986646243</v>
      </c>
      <c r="AC565">
        <f t="shared" si="1303"/>
        <v>-121.81877517463845</v>
      </c>
      <c r="AD565">
        <f t="shared" si="1304"/>
        <v>-1035.5207888407544</v>
      </c>
      <c r="AE565">
        <f t="shared" si="1305"/>
        <v>419.69043839064341</v>
      </c>
      <c r="AF565">
        <f t="shared" si="1306"/>
        <v>-493.965763607231</v>
      </c>
      <c r="AG565">
        <f t="shared" si="1307"/>
        <v>2339.8815912110795</v>
      </c>
      <c r="AH565">
        <f t="shared" si="1308"/>
        <v>22813.857688625347</v>
      </c>
      <c r="AI565">
        <f t="shared" si="1309"/>
        <v>6.3371826912848181</v>
      </c>
      <c r="AJ565">
        <f t="shared" si="1310"/>
        <v>247.03158825827924</v>
      </c>
      <c r="AK565">
        <f t="shared" si="1311"/>
        <v>4.3115145715379368</v>
      </c>
      <c r="AL565">
        <f t="shared" si="1312"/>
        <v>247</v>
      </c>
      <c r="AM565">
        <f t="shared" si="1313"/>
        <v>1</v>
      </c>
      <c r="AN565">
        <f t="shared" si="1314"/>
        <v>53</v>
      </c>
      <c r="AP565">
        <f t="shared" si="1315"/>
        <v>3.2898358298636108</v>
      </c>
      <c r="AQ565">
        <f t="shared" si="1316"/>
        <v>5.7418467081199999E-2</v>
      </c>
      <c r="AR565" t="str">
        <f t="shared" si="1317"/>
        <v>POSITIF</v>
      </c>
      <c r="AS565">
        <f t="shared" si="1318"/>
        <v>3</v>
      </c>
      <c r="AT565">
        <f t="shared" si="1319"/>
        <v>17</v>
      </c>
      <c r="AU565">
        <f t="shared" si="1320"/>
        <v>23</v>
      </c>
      <c r="AV565">
        <f t="shared" si="1321"/>
        <v>0.97096105858662329</v>
      </c>
      <c r="AW565" s="4">
        <f t="shared" si="1322"/>
        <v>4.0456710774442635E-2</v>
      </c>
      <c r="AX565">
        <f t="shared" si="1323"/>
        <v>1.6946467380986135E-2</v>
      </c>
      <c r="AY565">
        <f t="shared" si="1324"/>
        <v>0.26456836830509073</v>
      </c>
      <c r="AZ565" s="4">
        <f t="shared" si="1325"/>
        <v>1.1023682012712114E-2</v>
      </c>
      <c r="BA565">
        <f t="shared" si="1326"/>
        <v>376379.6396088574</v>
      </c>
      <c r="BB565" t="s">
        <v>191</v>
      </c>
      <c r="BC565">
        <f t="shared" si="1327"/>
        <v>1.6702617203056266E-2</v>
      </c>
      <c r="BD565">
        <f t="shared" si="1328"/>
        <v>209.53155559301237</v>
      </c>
      <c r="BE565">
        <f t="shared" si="1329"/>
        <v>23.437438697892098</v>
      </c>
      <c r="BF565">
        <f t="shared" si="1330"/>
        <v>-2.0725351031397783E-3</v>
      </c>
      <c r="BG565">
        <f t="shared" si="1331"/>
        <v>23.435366162788959</v>
      </c>
      <c r="BH565" s="19">
        <f t="shared" si="1332"/>
        <v>0.14244754627938552</v>
      </c>
      <c r="BI565">
        <f t="shared" si="1333"/>
        <v>22.078884098088988</v>
      </c>
      <c r="BJ565">
        <f t="shared" si="1334"/>
        <v>5.4998840980889874</v>
      </c>
      <c r="BK565">
        <f t="shared" si="1335"/>
        <v>193.48663118018695</v>
      </c>
      <c r="BL565">
        <f t="shared" si="1336"/>
        <v>3.3769787726861842</v>
      </c>
      <c r="BM565">
        <f t="shared" si="1337"/>
        <v>249.01163029114787</v>
      </c>
      <c r="BN565">
        <f t="shared" si="1338"/>
        <v>16.600775352743192</v>
      </c>
      <c r="BO565">
        <f t="shared" si="1339"/>
        <v>16</v>
      </c>
      <c r="BP565">
        <f t="shared" si="1340"/>
        <v>36</v>
      </c>
      <c r="BQ565">
        <f t="shared" si="1341"/>
        <v>2</v>
      </c>
      <c r="BR565">
        <f t="shared" si="1342"/>
        <v>-18.235717898359855</v>
      </c>
      <c r="BS565" t="str">
        <f t="shared" si="1343"/>
        <v>NEGATIF</v>
      </c>
      <c r="BT565">
        <f t="shared" ref="BT565:BT582" si="1543">RADIANS(BR565)</f>
        <v>-0.31827331879124016</v>
      </c>
      <c r="BU565">
        <f t="shared" ref="BU565:BU598" si="1544">INT(ABS(BR565))</f>
        <v>18</v>
      </c>
      <c r="BV565">
        <f t="shared" ref="BV565:BV598" si="1545">INT(60*(BR565-BU565))</f>
        <v>-2175</v>
      </c>
      <c r="BW565">
        <f t="shared" ref="BW565:BW598" si="1546">INT(3600*(BR565-BU565)-60*BV565)</f>
        <v>51</v>
      </c>
      <c r="BX565" t="str">
        <f t="shared" ref="BX565:BX598" si="1547">IF(BR565&lt;0, "NEGATIF", "POSITIF")</f>
        <v>NEGATIF</v>
      </c>
      <c r="BY565">
        <f t="shared" si="1344"/>
        <v>-27.628179586323476</v>
      </c>
      <c r="BZ565">
        <f t="shared" si="1345"/>
        <v>152.37182041367652</v>
      </c>
      <c r="CA565">
        <f t="shared" si="1346"/>
        <v>-61.467395946781323</v>
      </c>
      <c r="CB565" t="str">
        <f t="shared" si="1347"/>
        <v>NEGATIF</v>
      </c>
      <c r="CC565">
        <f t="shared" si="1348"/>
        <v>61</v>
      </c>
      <c r="CD565">
        <f t="shared" si="1349"/>
        <v>28</v>
      </c>
      <c r="CE565">
        <f t="shared" si="1350"/>
        <v>2</v>
      </c>
      <c r="CG565">
        <f t="shared" si="1351"/>
        <v>4.3460728243393767</v>
      </c>
      <c r="CH565">
        <f t="shared" si="1352"/>
        <v>0.40902430095113673</v>
      </c>
      <c r="CI565">
        <f t="shared" si="1353"/>
        <v>0.4090604735125497</v>
      </c>
    </row>
    <row r="566" spans="1:87">
      <c r="A566">
        <f t="shared" ref="A566:F566" si="1548">A272</f>
        <v>-7.0027777777777782</v>
      </c>
      <c r="B566">
        <f t="shared" si="1548"/>
        <v>111.315</v>
      </c>
      <c r="C566">
        <f t="shared" si="1548"/>
        <v>7</v>
      </c>
      <c r="D566">
        <f t="shared" si="1548"/>
        <v>2014</v>
      </c>
      <c r="E566">
        <f t="shared" si="1548"/>
        <v>20</v>
      </c>
      <c r="F566">
        <f t="shared" si="1548"/>
        <v>31</v>
      </c>
      <c r="G566">
        <f t="shared" ref="G566:G598" si="1549">RADIANS(A566)</f>
        <v>-0.12222152900771403</v>
      </c>
      <c r="H566">
        <f t="shared" ref="H566:J566" si="1550">H272</f>
        <v>16</v>
      </c>
      <c r="I566">
        <f t="shared" si="1550"/>
        <v>45</v>
      </c>
      <c r="J566">
        <f t="shared" si="1550"/>
        <v>16.75</v>
      </c>
      <c r="L566">
        <f t="shared" ref="L566:M566" si="1551">L272</f>
        <v>20</v>
      </c>
      <c r="M566">
        <f t="shared" si="1551"/>
        <v>-13</v>
      </c>
      <c r="N566">
        <f t="shared" ref="N566:N602" si="1552">1720994.5+INT(365.25*D566)+INT(30.60001*(E566+1))+M566+F566+(H566+I566/60)/24 -C566/24</f>
        <v>2457267.90625</v>
      </c>
      <c r="O566">
        <f t="shared" ref="O566:O629" si="1553">O272</f>
        <v>7.9452092914123363E-4</v>
      </c>
      <c r="P566">
        <f t="shared" ref="P566:P598" si="1554">N566+O566</f>
        <v>2457267.9070445211</v>
      </c>
      <c r="Q566">
        <f t="shared" ref="Q566:Q598" si="1555">(P566-2451545)/36525</f>
        <v>0.15668465556525851</v>
      </c>
      <c r="R566">
        <f t="shared" ref="R566:R598" si="1556" xml:space="preserve"> MOD(218.317 + 481267.883*O566, 360)</f>
        <v>240.69440556699442</v>
      </c>
      <c r="S566">
        <f t="shared" ref="S566:S598" si="1557" xml:space="preserve"> MOD(134.954 + 477198.849*Q566, 360)</f>
        <v>24.691291702809394</v>
      </c>
      <c r="T566">
        <f t="shared" ref="T566:T598" si="1558">RADIANS(R566)</f>
        <v>4.2009098682746213</v>
      </c>
      <c r="U566">
        <f t="shared" ref="U566:U598" si="1559">RADIANS(S566)</f>
        <v>0.43094433678438115</v>
      </c>
      <c r="V566">
        <f t="shared" ref="V566:V598" si="1560" xml:space="preserve"> MOD(125.041 - 1934.142*Q566, 360)</f>
        <v>181.99062691569975</v>
      </c>
      <c r="W566">
        <f t="shared" ref="W566:W598" si="1561">RADIANS(V566)</f>
        <v>3.1763356474475732</v>
      </c>
      <c r="X566">
        <f t="shared" ref="X566:X598" si="1562" xml:space="preserve"> MOD(280.466 + 36000.769*Q566, 360)</f>
        <v>161.23409084943614</v>
      </c>
      <c r="Y566">
        <f t="shared" ref="Y566:Y598" si="1563">RADIANS(X566)</f>
        <v>2.8140657517823215</v>
      </c>
      <c r="Z566">
        <f t="shared" ref="Z566:Z598" si="1564" xml:space="preserve"> MOD(357.526 + 35999.05*Q566, 360)</f>
        <v>238.02474992651969</v>
      </c>
      <c r="AA566">
        <f t="shared" ref="AA566:AA598" si="1565">RADIANS(Z566)</f>
        <v>4.1543155874538993</v>
      </c>
      <c r="AB566">
        <f t="shared" ref="AB566:AB598" si="1566" xml:space="preserve"> 22640*SIN(U566) + 769*SIN(2*D292) + 36*SIN(3*D292)</f>
        <v>9787.6110143269088</v>
      </c>
      <c r="AC566">
        <f t="shared" ref="AC566:AC598" si="1567" xml:space="preserve"> -125*SIN(T566 - X566)</f>
        <v>-5.8043743573440585</v>
      </c>
      <c r="AD566">
        <f t="shared" ref="AD566:AD598" si="1568" xml:space="preserve"> 2370*SIN(2*(T566 - X566))</f>
        <v>219.86445478440544</v>
      </c>
      <c r="AE566">
        <f t="shared" ref="AE566:AE598" si="1569" xml:space="preserve"> -668*SIN(Z566)</f>
        <v>448.59196182545185</v>
      </c>
      <c r="AF566">
        <f t="shared" ref="AF566:AF598" si="1570" xml:space="preserve"> -412*SIN(2*(T566 - W566)) + 212*SIN(2*(T566 - Y566 - U566))</f>
        <v>-165.96196626772974</v>
      </c>
      <c r="AG566">
        <f t="shared" ref="AG566:AG598" si="1571" xml:space="preserve"> 4586*SIN(2*(T566 - Y566) - U566) + 206*SIN(2*(T566 - Y566) - U566 -AA566) + 192*SIN(2*(T566 - Y566) + U566) + 165*SIN(2*(T566 - Y566) - AA566) + 148*SIN(U566 - AA566) - 110*SIN(U566 + AA566)</f>
        <v>3102.3757424206201</v>
      </c>
      <c r="AH566">
        <f t="shared" ref="AH566:AH598" si="1572" xml:space="preserve"> SUM(AB566:AG566)</f>
        <v>13386.676832732312</v>
      </c>
      <c r="AI566">
        <f t="shared" ref="AI566:AI598" si="1573">AH566/3600</f>
        <v>3.718521342425642</v>
      </c>
      <c r="AJ566">
        <f t="shared" ref="AJ566:AJ598" si="1574">MOD(R566+AI566,360)</f>
        <v>244.41292690942007</v>
      </c>
      <c r="AK566">
        <f t="shared" ref="AK566:AK598" si="1575">RADIANS(AJ566)</f>
        <v>4.2658103090056283</v>
      </c>
      <c r="AL566">
        <f t="shared" ref="AL566:AL598" si="1576">INT(AJ566)</f>
        <v>244</v>
      </c>
      <c r="AM566">
        <f t="shared" ref="AM566:AM598" si="1577">INT(60*(AJ566-AL566))</f>
        <v>24</v>
      </c>
      <c r="AN566">
        <f t="shared" ref="AN566:AN598" si="1578">INT(3600*(AJ566-AL566)-60*AM566)</f>
        <v>46</v>
      </c>
      <c r="AP566">
        <f t="shared" ref="AP566:AP598" si="1579">(18520*SIN(AK566-W566+0.114*SIN(2*(T566-W566))*PI()/180+0.15*SIN(AA566)*PI()/180)-526*SIN(2*Y566-T566-W566)+44*SIN(2*Y566-T566-W566+U566)-31*SIN((2*Y566-T566-W566-U566)-23*SIN((2*Y566-T566-W566+AA566)+11*SIN((2*Y566-T566-W566-AA566)-25*SIN(T566-W566-2*U566)+21*SIN(T566-W566-U566)))))/3600</f>
        <v>4.698867621450642</v>
      </c>
      <c r="AQ566">
        <f t="shared" ref="AQ566:AQ598" si="1580">RADIANS(AP566)</f>
        <v>8.2010711109668233E-2</v>
      </c>
      <c r="AR566" t="str">
        <f t="shared" ref="AR566:AR598" si="1581">IF(B308&lt;0, "NEGATIF", "POSITIF")</f>
        <v>POSITIF</v>
      </c>
      <c r="AS566">
        <f t="shared" ref="AS566:AS598" si="1582">INT(ABS(AP566))</f>
        <v>4</v>
      </c>
      <c r="AT566">
        <f t="shared" ref="AT566:AT598" si="1583">INT(60*(ABS(AP566)-AS566))</f>
        <v>41</v>
      </c>
      <c r="AU566">
        <f t="shared" ref="AU566:AU598" si="1584">INT(3600*(ABS(AP566)-AS566)-60*AT566)</f>
        <v>55</v>
      </c>
      <c r="AV566">
        <f t="shared" ref="AV566:AV598" si="1585">(3423 + 187*COS(U566)+10*COS(2*U566)+34*COS(2*(T566-Y566)-U566)+28*COS(2*(T566-Y566))+3*COS(2*(T566-Y566)+U566))/3600</f>
        <v>0.98516013745198971</v>
      </c>
      <c r="AW566" s="4">
        <f t="shared" ref="AW566:AW598" si="1586">AV566/24</f>
        <v>4.1048339060499574E-2</v>
      </c>
      <c r="AX566">
        <f t="shared" ref="AX566:AX598" si="1587">RADIANS(AV566)</f>
        <v>1.7194288057937122E-2</v>
      </c>
      <c r="AY566">
        <f t="shared" ref="AY566:AY598" si="1588">DEGREES(ASIN(0.272493*SIN(AX566)))</f>
        <v>0.26843699602494553</v>
      </c>
      <c r="AZ566" s="4">
        <f t="shared" ref="AZ566:AZ598" si="1589">AY566/24</f>
        <v>1.118487483437273E-2</v>
      </c>
      <c r="BA566">
        <f t="shared" ref="BA566:BA598" si="1590">6378/SIN(AX566)</f>
        <v>370955.41603309731</v>
      </c>
      <c r="BB566" t="s">
        <v>191</v>
      </c>
      <c r="BC566">
        <f t="shared" ref="BC566:BC598" si="1591">0.0167086 - 0.000042*Q566</f>
        <v>1.6702019244466258E-2</v>
      </c>
      <c r="BD566">
        <f t="shared" ref="BD566:BD598" si="1592">MOD(125.04452-1934.13626*Q566, 360)</f>
        <v>181.99504628562275</v>
      </c>
      <c r="BE566">
        <f t="shared" ref="BE566:BE598" si="1593">23.43929111 - 0.01300417*Q566</f>
        <v>23.437253556102636</v>
      </c>
      <c r="BF566">
        <f t="shared" ref="BF566:BF598" si="1594">9.2*COS(W566)/3600 + 0.57*COS(2*Y566)/3600</f>
        <v>-2.4284526038925091E-3</v>
      </c>
      <c r="BG566">
        <f t="shared" ref="BG566:BG598" si="1595">BE566+BF566</f>
        <v>23.434825103498742</v>
      </c>
      <c r="BH566" s="19">
        <f t="shared" ref="BH566:BH598" si="1596">(P566-2451545)/36525</f>
        <v>0.15668465556525851</v>
      </c>
      <c r="BI566">
        <f t="shared" ref="BI566:BI598" si="1597">MOD(280.46061837+360.98564736629*(N566-2451545)+0.000387933*BH566*BH566+(-17.2*SIN(W566)-1.32*SIN(2*Y566))*COS(CH566)/3600,360)/15</f>
        <v>8.4985638633680836</v>
      </c>
      <c r="BJ566">
        <f t="shared" ref="BJ566:BJ598" si="1598">MOD(BI566+B566/15,24)</f>
        <v>15.919563863368083</v>
      </c>
      <c r="BK566">
        <f t="shared" ref="BK566:BK598" si="1599">MOD(BJ566-BN566,24)*15</f>
        <v>352.15332212560821</v>
      </c>
      <c r="BL566">
        <f t="shared" ref="BL566:BL598" si="1600">RADIANS(BK566)</f>
        <v>6.1462349429280598</v>
      </c>
      <c r="BM566">
        <f t="shared" ref="BM566:BM598" si="1601">MOD(DEGREES(ATAN2(COS(AK566),SIN(AK566)*COS(CH566)-TAN(CI566)*SIN(CH566))),360)</f>
        <v>246.64013582491305</v>
      </c>
      <c r="BN566">
        <f t="shared" ref="BN566:BN598" si="1602">BM566/15</f>
        <v>16.442675721660869</v>
      </c>
      <c r="BO566">
        <f t="shared" ref="BO566:BO598" si="1603">INT(BN566)</f>
        <v>16</v>
      </c>
      <c r="BP566">
        <f t="shared" ref="BP566:BP598" si="1604">INT(60*(BN566-BO566))</f>
        <v>26</v>
      </c>
      <c r="BQ566">
        <f t="shared" ref="BQ566:BQ598" si="1605">INT(3600*(BN566-BO566)-60*BP566)</f>
        <v>33</v>
      </c>
      <c r="BR566">
        <f t="shared" ref="BR566:BR598" si="1606">DEGREES(ASIN(SIN(AQ566)*COS(CH566)+COS(AQ566)*SIN(CH566)*SIN(AK566)))</f>
        <v>-16.399642238090063</v>
      </c>
      <c r="BS566" t="str">
        <f t="shared" ref="BS566:BS598" si="1607">IF(BR566&lt;0, "NEGATIF", "POSITIF")</f>
        <v>NEGATIF</v>
      </c>
      <c r="BT566">
        <f t="shared" si="1543"/>
        <v>-0.28622775320380345</v>
      </c>
      <c r="BU566">
        <f t="shared" si="1544"/>
        <v>16</v>
      </c>
      <c r="BV566">
        <f t="shared" si="1545"/>
        <v>-1944</v>
      </c>
      <c r="BW566">
        <f t="shared" si="1546"/>
        <v>1</v>
      </c>
      <c r="BX566" t="str">
        <f t="shared" si="1547"/>
        <v>NEGATIF</v>
      </c>
      <c r="BY566">
        <f t="shared" ref="BY566:BY598" si="1608">DEGREES(ATAN2(COS(BL566)*SIN(G566)-TAN(BT566)*COS(G566),SIN(BL566)))</f>
        <v>-38.547982659413265</v>
      </c>
      <c r="BZ566">
        <f t="shared" ref="BZ566:BZ598" si="1609">MOD(BY566+180,360)</f>
        <v>141.45201734058674</v>
      </c>
      <c r="CA566">
        <f t="shared" ref="CA566:CA598" si="1610">DEGREES(ASIN(SIN(G566)*SIN(BT566)+COS(G566)*COS(BT566)*COS(BL566)))</f>
        <v>77.867991011946813</v>
      </c>
      <c r="CB566" t="str">
        <f t="shared" ref="CB566:CB598" si="1611">IF(CA566&lt;0, "NEGATIF", "POSITIF")</f>
        <v>POSITIF</v>
      </c>
      <c r="CC566">
        <f t="shared" ref="CC566:CC598" si="1612">INT(ABS(CA566))</f>
        <v>77</v>
      </c>
      <c r="CD566">
        <f t="shared" ref="CD566:CD598" si="1613">INT(60*(ABS(CA566)-CC566))</f>
        <v>52</v>
      </c>
      <c r="CE566">
        <f t="shared" ref="CE566:CE598" si="1614">INT(3600*(ABS(CA566)-CC566)-60*CD566)</f>
        <v>4</v>
      </c>
      <c r="CG566">
        <f t="shared" ref="CG566:CG598" si="1615">RADIANS(BM566)</f>
        <v>4.3046824377107535</v>
      </c>
      <c r="CH566">
        <f t="shared" ref="CH566:CH598" si="1616">RADIANS(BG566)</f>
        <v>0.40901485768507395</v>
      </c>
      <c r="CI566">
        <f t="shared" ref="CI566:CI598" si="1617">RADIANS(BE566)</f>
        <v>0.40905724217874057</v>
      </c>
    </row>
    <row r="567" spans="1:87">
      <c r="A567">
        <f t="shared" ref="A567:F567" si="1618">A273</f>
        <v>-7.0027777777777782</v>
      </c>
      <c r="B567">
        <f t="shared" si="1618"/>
        <v>111.315</v>
      </c>
      <c r="C567">
        <f t="shared" si="1618"/>
        <v>7</v>
      </c>
      <c r="D567">
        <f t="shared" si="1618"/>
        <v>2014</v>
      </c>
      <c r="E567">
        <f t="shared" si="1618"/>
        <v>3</v>
      </c>
      <c r="F567">
        <f t="shared" si="1618"/>
        <v>31</v>
      </c>
      <c r="G567">
        <f t="shared" si="1549"/>
        <v>-0.12222152900771403</v>
      </c>
      <c r="H567" s="5">
        <f t="shared" ref="H567:J567" si="1619">H273</f>
        <v>17</v>
      </c>
      <c r="I567" s="5">
        <f t="shared" si="1619"/>
        <v>0</v>
      </c>
      <c r="J567" s="5">
        <f t="shared" si="1619"/>
        <v>17</v>
      </c>
      <c r="K567" s="5"/>
      <c r="L567" s="5">
        <f t="shared" ref="L567:M567" si="1620">L273</f>
        <v>20</v>
      </c>
      <c r="M567" s="5">
        <f t="shared" si="1620"/>
        <v>-13</v>
      </c>
      <c r="N567" s="5">
        <f t="shared" si="1552"/>
        <v>2456747.916666667</v>
      </c>
      <c r="O567" s="5">
        <f t="shared" si="1553"/>
        <v>7.9452092914123363E-4</v>
      </c>
      <c r="P567" s="5">
        <f t="shared" si="1554"/>
        <v>2456747.917461188</v>
      </c>
      <c r="Q567" s="5">
        <f t="shared" si="1555"/>
        <v>0.14244811666497043</v>
      </c>
      <c r="R567" s="5">
        <f t="shared" si="1556"/>
        <v>240.69440556699442</v>
      </c>
      <c r="S567" s="5">
        <f t="shared" si="1557"/>
        <v>71.031314741601818</v>
      </c>
      <c r="T567" s="5">
        <f t="shared" si="1558"/>
        <v>4.2009098682746213</v>
      </c>
      <c r="U567" s="5">
        <f t="shared" si="1559"/>
        <v>1.239730314261337</v>
      </c>
      <c r="V567" s="5">
        <f t="shared" si="1560"/>
        <v>209.52611473738074</v>
      </c>
      <c r="W567" s="5">
        <f t="shared" si="1561"/>
        <v>3.6569205710787078</v>
      </c>
      <c r="X567" s="5">
        <f t="shared" si="1562"/>
        <v>8.7077425406514521</v>
      </c>
      <c r="Y567" s="5">
        <f t="shared" si="1563"/>
        <v>0.15197877775034402</v>
      </c>
      <c r="Z567" s="5">
        <f t="shared" si="1564"/>
        <v>85.522874228104229</v>
      </c>
      <c r="AA567" s="5">
        <f t="shared" si="1565"/>
        <v>1.4926557410494228</v>
      </c>
      <c r="AB567" s="5">
        <f t="shared" si="1566"/>
        <v>21740.792631400262</v>
      </c>
      <c r="AC567" s="5">
        <f t="shared" si="1567"/>
        <v>-122.36844837311835</v>
      </c>
      <c r="AD567" s="5">
        <f t="shared" si="1568"/>
        <v>-947.12187795126113</v>
      </c>
      <c r="AE567" s="5">
        <f t="shared" si="1569"/>
        <v>430.27231144842847</v>
      </c>
      <c r="AF567" s="5">
        <f t="shared" si="1570"/>
        <v>-495.68483371742525</v>
      </c>
      <c r="AG567" s="5">
        <f t="shared" si="1571"/>
        <v>2318.3493078255933</v>
      </c>
      <c r="AH567" s="5">
        <f t="shared" si="1572"/>
        <v>22924.239090632476</v>
      </c>
      <c r="AI567" s="5">
        <f t="shared" si="1573"/>
        <v>6.3678441918423543</v>
      </c>
      <c r="AJ567" s="5">
        <f t="shared" si="1574"/>
        <v>247.06224975883677</v>
      </c>
      <c r="AK567" s="5">
        <f t="shared" si="1575"/>
        <v>4.3120497156762685</v>
      </c>
      <c r="AL567" s="5">
        <f t="shared" si="1576"/>
        <v>247</v>
      </c>
      <c r="AM567" s="5">
        <f t="shared" si="1577"/>
        <v>3</v>
      </c>
      <c r="AN567" s="5">
        <f t="shared" si="1578"/>
        <v>44</v>
      </c>
      <c r="AO567" s="5"/>
      <c r="AP567" s="5">
        <f t="shared" si="1579"/>
        <v>3.2978878186673026</v>
      </c>
      <c r="AQ567" s="5">
        <f t="shared" si="1580"/>
        <v>5.7559000797158144E-2</v>
      </c>
      <c r="AR567" s="5" t="str">
        <f t="shared" si="1581"/>
        <v>POSITIF</v>
      </c>
      <c r="AS567" s="5">
        <f t="shared" si="1582"/>
        <v>3</v>
      </c>
      <c r="AT567" s="5">
        <f t="shared" si="1583"/>
        <v>17</v>
      </c>
      <c r="AU567" s="5">
        <f t="shared" si="1584"/>
        <v>52</v>
      </c>
      <c r="AV567" s="5">
        <f t="shared" si="1585"/>
        <v>0.97074486788393277</v>
      </c>
      <c r="AW567" s="23">
        <f t="shared" si="1586"/>
        <v>4.0447702828497197E-2</v>
      </c>
      <c r="AX567" s="5">
        <f t="shared" si="1587"/>
        <v>1.6942694141411987E-2</v>
      </c>
      <c r="AY567" s="5">
        <f t="shared" si="1588"/>
        <v>0.26450946568106626</v>
      </c>
      <c r="AZ567" s="23">
        <f t="shared" si="1589"/>
        <v>1.1021227736711095E-2</v>
      </c>
      <c r="BA567" s="5">
        <f t="shared" si="1590"/>
        <v>376463.45358804276</v>
      </c>
      <c r="BB567" s="5" t="s">
        <v>191</v>
      </c>
      <c r="BC567" s="5">
        <f t="shared" si="1591"/>
        <v>1.6702617179100071E-2</v>
      </c>
      <c r="BD567" s="5">
        <f t="shared" si="1592"/>
        <v>209.53045238957046</v>
      </c>
      <c r="BE567" s="5">
        <f t="shared" si="1593"/>
        <v>23.437438690474707</v>
      </c>
      <c r="BF567" s="5">
        <f t="shared" si="1594"/>
        <v>-2.0725932821340624E-3</v>
      </c>
      <c r="BG567" s="5">
        <f t="shared" si="1595"/>
        <v>23.435366097192574</v>
      </c>
      <c r="BH567" s="19">
        <f t="shared" si="1596"/>
        <v>0.14244811666497043</v>
      </c>
      <c r="BI567">
        <f t="shared" si="1597"/>
        <v>22.580253036258121</v>
      </c>
      <c r="BJ567">
        <f t="shared" si="1598"/>
        <v>6.0012530362581202</v>
      </c>
      <c r="BK567">
        <f t="shared" si="1599"/>
        <v>200.97936256212077</v>
      </c>
      <c r="BL567" s="5">
        <f t="shared" si="1600"/>
        <v>3.5077516052684339</v>
      </c>
      <c r="BM567">
        <f t="shared" si="1601"/>
        <v>249.03943298175105</v>
      </c>
      <c r="BN567" s="5">
        <f t="shared" si="1602"/>
        <v>16.602628865450068</v>
      </c>
      <c r="BO567" s="5">
        <f t="shared" si="1603"/>
        <v>16</v>
      </c>
      <c r="BP567" s="5">
        <f t="shared" si="1604"/>
        <v>36</v>
      </c>
      <c r="BQ567" s="5">
        <f t="shared" si="1605"/>
        <v>9</v>
      </c>
      <c r="BR567">
        <f t="shared" si="1606"/>
        <v>-18.23277267340702</v>
      </c>
      <c r="BS567" s="5" t="str">
        <f t="shared" si="1607"/>
        <v>NEGATIF</v>
      </c>
      <c r="BT567" s="5">
        <f t="shared" si="1543"/>
        <v>-0.31822191491860125</v>
      </c>
      <c r="BU567" s="5">
        <f t="shared" si="1544"/>
        <v>18</v>
      </c>
      <c r="BV567" s="5">
        <f t="shared" si="1545"/>
        <v>-2174</v>
      </c>
      <c r="BW567" s="5">
        <f t="shared" si="1546"/>
        <v>2</v>
      </c>
      <c r="BX567" s="5" t="str">
        <f t="shared" si="1547"/>
        <v>NEGATIF</v>
      </c>
      <c r="BY567">
        <f t="shared" si="1608"/>
        <v>-39.084889421863039</v>
      </c>
      <c r="BZ567" s="5">
        <f t="shared" si="1609"/>
        <v>140.91511057813696</v>
      </c>
      <c r="CA567">
        <f t="shared" si="1610"/>
        <v>-57.359362574268793</v>
      </c>
      <c r="CB567" s="5" t="str">
        <f t="shared" si="1611"/>
        <v>NEGATIF</v>
      </c>
      <c r="CC567" s="5">
        <f t="shared" si="1612"/>
        <v>57</v>
      </c>
      <c r="CD567" s="5">
        <f t="shared" si="1613"/>
        <v>21</v>
      </c>
      <c r="CE567" s="5">
        <f t="shared" si="1614"/>
        <v>33</v>
      </c>
      <c r="CF567" s="5"/>
      <c r="CG567">
        <f t="shared" si="1615"/>
        <v>4.3465580728313151</v>
      </c>
      <c r="CH567">
        <f t="shared" si="1616"/>
        <v>0.40902429980626387</v>
      </c>
      <c r="CI567">
        <f t="shared" si="1617"/>
        <v>0.40906047338309182</v>
      </c>
    </row>
    <row r="568" spans="1:87">
      <c r="A568">
        <f t="shared" ref="A568:F568" si="1621">A274</f>
        <v>-7.0027777777777782</v>
      </c>
      <c r="B568">
        <f t="shared" si="1621"/>
        <v>111.315</v>
      </c>
      <c r="C568">
        <f t="shared" si="1621"/>
        <v>7</v>
      </c>
      <c r="D568">
        <f t="shared" si="1621"/>
        <v>2014</v>
      </c>
      <c r="E568">
        <f t="shared" si="1621"/>
        <v>3</v>
      </c>
      <c r="F568">
        <f t="shared" si="1621"/>
        <v>31</v>
      </c>
      <c r="G568">
        <f t="shared" si="1549"/>
        <v>-0.12222152900771403</v>
      </c>
      <c r="H568" s="5">
        <f t="shared" ref="H568:J568" si="1622">H274</f>
        <v>17</v>
      </c>
      <c r="I568" s="5">
        <f t="shared" si="1622"/>
        <v>15</v>
      </c>
      <c r="J568" s="5">
        <f t="shared" si="1622"/>
        <v>17.25</v>
      </c>
      <c r="K568" s="5"/>
      <c r="L568" s="5">
        <f t="shared" ref="L568:M568" si="1623">L274</f>
        <v>20</v>
      </c>
      <c r="M568" s="5">
        <f t="shared" si="1623"/>
        <v>-13</v>
      </c>
      <c r="N568" s="5">
        <f t="shared" si="1552"/>
        <v>2456747.9270833335</v>
      </c>
      <c r="O568" s="5">
        <f t="shared" si="1553"/>
        <v>7.9452092914123363E-4</v>
      </c>
      <c r="P568" s="5">
        <f t="shared" si="1554"/>
        <v>2456747.9278778546</v>
      </c>
      <c r="Q568" s="5">
        <f t="shared" si="1555"/>
        <v>0.14244840185775648</v>
      </c>
      <c r="R568" s="5">
        <f t="shared" si="1556"/>
        <v>240.69440556699442</v>
      </c>
      <c r="S568" s="5">
        <f t="shared" si="1557"/>
        <v>71.167408410852659</v>
      </c>
      <c r="T568" s="5">
        <f t="shared" si="1558"/>
        <v>4.2009098682746213</v>
      </c>
      <c r="U568" s="5">
        <f t="shared" si="1559"/>
        <v>1.2421055968808843</v>
      </c>
      <c r="V568" s="5">
        <f t="shared" si="1560"/>
        <v>209.52556313403517</v>
      </c>
      <c r="W568" s="5">
        <f t="shared" si="1561"/>
        <v>3.6569109437841627</v>
      </c>
      <c r="X568" s="5">
        <f t="shared" si="1562"/>
        <v>8.7180097002619732</v>
      </c>
      <c r="Y568" s="5">
        <f t="shared" si="1563"/>
        <v>0.15215797349037538</v>
      </c>
      <c r="Z568" s="5">
        <f t="shared" si="1564"/>
        <v>85.533140897468911</v>
      </c>
      <c r="AA568" s="5">
        <f t="shared" si="1565"/>
        <v>1.4928349282330502</v>
      </c>
      <c r="AB568" s="5">
        <f t="shared" si="1566"/>
        <v>21758.21230637097</v>
      </c>
      <c r="AC568" s="5">
        <f t="shared" si="1567"/>
        <v>-122.62395015702377</v>
      </c>
      <c r="AD568" s="5">
        <f t="shared" si="1568"/>
        <v>-902.31403961290914</v>
      </c>
      <c r="AE568" s="5">
        <f t="shared" si="1569"/>
        <v>435.49549715973359</v>
      </c>
      <c r="AF568" s="5">
        <f t="shared" si="1570"/>
        <v>-496.53925937156669</v>
      </c>
      <c r="AG568" s="5">
        <f t="shared" si="1571"/>
        <v>2307.5578258995574</v>
      </c>
      <c r="AH568" s="5">
        <f t="shared" si="1572"/>
        <v>22979.788380288759</v>
      </c>
      <c r="AI568" s="5">
        <f t="shared" si="1573"/>
        <v>6.3832745500802108</v>
      </c>
      <c r="AJ568" s="5">
        <f t="shared" si="1574"/>
        <v>247.07768011707464</v>
      </c>
      <c r="AK568" s="5">
        <f t="shared" si="1575"/>
        <v>4.3123190262322808</v>
      </c>
      <c r="AL568" s="5">
        <f t="shared" si="1576"/>
        <v>247</v>
      </c>
      <c r="AM568" s="5">
        <f t="shared" si="1577"/>
        <v>4</v>
      </c>
      <c r="AN568" s="5">
        <f t="shared" si="1578"/>
        <v>39</v>
      </c>
      <c r="AO568" s="5"/>
      <c r="AP568" s="5">
        <f t="shared" si="1579"/>
        <v>3.2956345694364804</v>
      </c>
      <c r="AQ568" s="5">
        <f t="shared" si="1580"/>
        <v>5.7519674179212263E-2</v>
      </c>
      <c r="AR568" s="5" t="str">
        <f t="shared" si="1581"/>
        <v>POSITIF</v>
      </c>
      <c r="AS568" s="5">
        <f t="shared" si="1582"/>
        <v>3</v>
      </c>
      <c r="AT568" s="5">
        <f t="shared" si="1583"/>
        <v>17</v>
      </c>
      <c r="AU568" s="5">
        <f t="shared" si="1584"/>
        <v>44</v>
      </c>
      <c r="AV568" s="5">
        <f t="shared" si="1585"/>
        <v>0.97063662001641493</v>
      </c>
      <c r="AW568" s="23">
        <f t="shared" si="1586"/>
        <v>4.0443192500683955E-2</v>
      </c>
      <c r="AX568" s="5">
        <f t="shared" si="1587"/>
        <v>1.6940804859715539E-2</v>
      </c>
      <c r="AY568" s="5">
        <f t="shared" si="1588"/>
        <v>0.26447997281367791</v>
      </c>
      <c r="AZ568" s="23">
        <f t="shared" si="1589"/>
        <v>1.1019998867236579E-2</v>
      </c>
      <c r="BA568" s="5">
        <f t="shared" si="1590"/>
        <v>376505.43373391707</v>
      </c>
      <c r="BB568" s="5" t="s">
        <v>191</v>
      </c>
      <c r="BC568" s="5">
        <f t="shared" si="1591"/>
        <v>1.6702617167121975E-2</v>
      </c>
      <c r="BD568" s="5">
        <f t="shared" si="1592"/>
        <v>209.52990078786186</v>
      </c>
      <c r="BE568" s="5">
        <f t="shared" si="1593"/>
        <v>23.437438686766011</v>
      </c>
      <c r="BF568" s="5">
        <f t="shared" si="1594"/>
        <v>-2.072622400429657E-3</v>
      </c>
      <c r="BG568" s="5">
        <f t="shared" si="1595"/>
        <v>23.435366064365581</v>
      </c>
      <c r="BH568" s="19">
        <f t="shared" si="1596"/>
        <v>0.14244840185775648</v>
      </c>
      <c r="BI568">
        <f t="shared" si="1597"/>
        <v>22.83093749975475</v>
      </c>
      <c r="BJ568">
        <f t="shared" si="1598"/>
        <v>6.2519374997547494</v>
      </c>
      <c r="BK568">
        <f t="shared" si="1599"/>
        <v>204.72563754339919</v>
      </c>
      <c r="BL568" s="5">
        <f t="shared" si="1600"/>
        <v>3.5731364383768311</v>
      </c>
      <c r="BM568">
        <f t="shared" si="1601"/>
        <v>249.05342495292203</v>
      </c>
      <c r="BN568" s="5">
        <f t="shared" si="1602"/>
        <v>16.603561663528136</v>
      </c>
      <c r="BO568" s="5">
        <f t="shared" si="1603"/>
        <v>16</v>
      </c>
      <c r="BP568" s="5">
        <f t="shared" si="1604"/>
        <v>36</v>
      </c>
      <c r="BQ568" s="5">
        <f t="shared" si="1605"/>
        <v>12</v>
      </c>
      <c r="BR568">
        <f t="shared" si="1606"/>
        <v>-18.237508928083098</v>
      </c>
      <c r="BS568" s="5" t="str">
        <f t="shared" si="1607"/>
        <v>NEGATIF</v>
      </c>
      <c r="BT568" s="5">
        <f t="shared" si="1543"/>
        <v>-0.31830457815691182</v>
      </c>
      <c r="BU568" s="5">
        <f t="shared" si="1544"/>
        <v>18</v>
      </c>
      <c r="BV568" s="5">
        <f t="shared" si="1545"/>
        <v>-2175</v>
      </c>
      <c r="BW568" s="5">
        <f t="shared" si="1546"/>
        <v>44</v>
      </c>
      <c r="BX568" s="5" t="str">
        <f t="shared" si="1547"/>
        <v>NEGATIF</v>
      </c>
      <c r="BY568">
        <f t="shared" si="1608"/>
        <v>-43.693937812197404</v>
      </c>
      <c r="BZ568" s="5">
        <f t="shared" si="1609"/>
        <v>136.30606218780258</v>
      </c>
      <c r="CA568">
        <f t="shared" si="1610"/>
        <v>-54.895382581071921</v>
      </c>
      <c r="CB568" s="5" t="str">
        <f t="shared" si="1611"/>
        <v>NEGATIF</v>
      </c>
      <c r="CC568" s="5">
        <f t="shared" si="1612"/>
        <v>54</v>
      </c>
      <c r="CD568" s="5">
        <f t="shared" si="1613"/>
        <v>53</v>
      </c>
      <c r="CE568" s="5">
        <f t="shared" si="1614"/>
        <v>43</v>
      </c>
      <c r="CF568" s="5"/>
      <c r="CG568">
        <f t="shared" si="1615"/>
        <v>4.3468022787970932</v>
      </c>
      <c r="CH568">
        <f t="shared" si="1616"/>
        <v>0.40902429923332473</v>
      </c>
      <c r="CI568">
        <f t="shared" si="1617"/>
        <v>0.40906047331836282</v>
      </c>
    </row>
    <row r="569" spans="1:87">
      <c r="A569">
        <f t="shared" ref="A569:F569" si="1624">A275</f>
        <v>-7.0027777777777782</v>
      </c>
      <c r="B569">
        <f t="shared" si="1624"/>
        <v>111.315</v>
      </c>
      <c r="C569">
        <f t="shared" si="1624"/>
        <v>7</v>
      </c>
      <c r="D569">
        <f t="shared" si="1624"/>
        <v>2014</v>
      </c>
      <c r="E569">
        <f t="shared" si="1624"/>
        <v>3</v>
      </c>
      <c r="F569">
        <f t="shared" si="1624"/>
        <v>31</v>
      </c>
      <c r="G569">
        <f t="shared" si="1549"/>
        <v>-0.12222152900771403</v>
      </c>
      <c r="H569" s="5">
        <f t="shared" ref="H569:J569" si="1625">H275</f>
        <v>17</v>
      </c>
      <c r="I569" s="5">
        <f t="shared" si="1625"/>
        <v>30</v>
      </c>
      <c r="J569" s="5">
        <f t="shared" si="1625"/>
        <v>17.5</v>
      </c>
      <c r="K569" s="5"/>
      <c r="L569" s="5">
        <f t="shared" ref="L569:M569" si="1626">L275</f>
        <v>20</v>
      </c>
      <c r="M569" s="5">
        <f t="shared" si="1626"/>
        <v>-13</v>
      </c>
      <c r="N569" s="5">
        <f t="shared" si="1552"/>
        <v>2456747.9375</v>
      </c>
      <c r="O569" s="5">
        <f t="shared" si="1553"/>
        <v>7.9452092914123363E-4</v>
      </c>
      <c r="P569" s="5">
        <f t="shared" si="1554"/>
        <v>2456747.9382945211</v>
      </c>
      <c r="Q569" s="5">
        <f t="shared" si="1555"/>
        <v>0.14244868705054256</v>
      </c>
      <c r="R569" s="5">
        <f t="shared" si="1556"/>
        <v>240.69440556699442</v>
      </c>
      <c r="S569" s="5">
        <f t="shared" si="1557"/>
        <v>71.303502080118051</v>
      </c>
      <c r="T569" s="5">
        <f t="shared" si="1558"/>
        <v>4.2009098682746213</v>
      </c>
      <c r="U569" s="5">
        <f t="shared" si="1559"/>
        <v>1.2444808795006856</v>
      </c>
      <c r="V569" s="5">
        <f t="shared" si="1560"/>
        <v>209.52501153068948</v>
      </c>
      <c r="W569" s="5">
        <f t="shared" si="1561"/>
        <v>3.6569013164896154</v>
      </c>
      <c r="X569" s="5">
        <f t="shared" si="1562"/>
        <v>8.7282768598743132</v>
      </c>
      <c r="Y569" s="5">
        <f t="shared" si="1563"/>
        <v>0.1523371692304385</v>
      </c>
      <c r="Z569" s="5">
        <f t="shared" si="1564"/>
        <v>85.543407566834503</v>
      </c>
      <c r="AA569" s="5">
        <f t="shared" si="1565"/>
        <v>1.4930141154166934</v>
      </c>
      <c r="AB569" s="5">
        <f t="shared" si="1566"/>
        <v>21775.511085401868</v>
      </c>
      <c r="AC569" s="5">
        <f t="shared" si="1567"/>
        <v>-122.86652570397835</v>
      </c>
      <c r="AD569" s="5">
        <f t="shared" si="1568"/>
        <v>-857.12574646207872</v>
      </c>
      <c r="AE569" s="5">
        <f t="shared" si="1569"/>
        <v>440.67278008963171</v>
      </c>
      <c r="AF569" s="5">
        <f t="shared" si="1570"/>
        <v>-497.39024913427727</v>
      </c>
      <c r="AG569" s="5">
        <f t="shared" si="1571"/>
        <v>2296.7495571784425</v>
      </c>
      <c r="AH569" s="5">
        <f t="shared" si="1572"/>
        <v>23035.550901369606</v>
      </c>
      <c r="AI569" s="5">
        <f t="shared" si="1573"/>
        <v>6.3987641392693355</v>
      </c>
      <c r="AJ569" s="5">
        <f t="shared" si="1574"/>
        <v>247.09316970626375</v>
      </c>
      <c r="AK569" s="5">
        <f t="shared" si="1575"/>
        <v>4.3125893705634128</v>
      </c>
      <c r="AL569" s="5">
        <f t="shared" si="1576"/>
        <v>247</v>
      </c>
      <c r="AM569" s="5">
        <f t="shared" si="1577"/>
        <v>5</v>
      </c>
      <c r="AN569" s="5">
        <f t="shared" si="1578"/>
        <v>35</v>
      </c>
      <c r="AO569" s="5"/>
      <c r="AP569" s="5">
        <f t="shared" si="1579"/>
        <v>3.3013025633212845</v>
      </c>
      <c r="AQ569" s="5">
        <f t="shared" si="1580"/>
        <v>5.7618599334485002E-2</v>
      </c>
      <c r="AR569" s="5" t="str">
        <f t="shared" si="1581"/>
        <v>POSITIF</v>
      </c>
      <c r="AS569" s="5">
        <f t="shared" si="1582"/>
        <v>3</v>
      </c>
      <c r="AT569" s="5">
        <f t="shared" si="1583"/>
        <v>18</v>
      </c>
      <c r="AU569" s="5">
        <f t="shared" si="1584"/>
        <v>4</v>
      </c>
      <c r="AV569" s="5">
        <f t="shared" si="1585"/>
        <v>0.97052827145209397</v>
      </c>
      <c r="AW569" s="23">
        <f t="shared" si="1586"/>
        <v>4.043867797717058E-2</v>
      </c>
      <c r="AX569" s="5">
        <f t="shared" si="1587"/>
        <v>1.6938913820528329E-2</v>
      </c>
      <c r="AY569" s="5">
        <f t="shared" si="1588"/>
        <v>0.2644504525098858</v>
      </c>
      <c r="AZ569" s="23">
        <f t="shared" si="1589"/>
        <v>1.1018768854578575E-2</v>
      </c>
      <c r="BA569" s="5">
        <f t="shared" si="1590"/>
        <v>376547.46230955172</v>
      </c>
      <c r="BB569" s="5" t="s">
        <v>191</v>
      </c>
      <c r="BC569" s="5">
        <f t="shared" si="1591"/>
        <v>1.6702617155143876E-2</v>
      </c>
      <c r="BD569" s="5">
        <f t="shared" si="1592"/>
        <v>209.52934918615321</v>
      </c>
      <c r="BE569" s="5">
        <f t="shared" si="1593"/>
        <v>23.437438683057316</v>
      </c>
      <c r="BF569" s="5">
        <f t="shared" si="1594"/>
        <v>-2.072651537921751E-3</v>
      </c>
      <c r="BG569" s="5">
        <f t="shared" si="1595"/>
        <v>23.435366031519393</v>
      </c>
      <c r="BH569" s="19">
        <f t="shared" si="1596"/>
        <v>0.14244868705054256</v>
      </c>
      <c r="BI569">
        <f t="shared" si="1597"/>
        <v>23.081621963235861</v>
      </c>
      <c r="BJ569">
        <f t="shared" si="1598"/>
        <v>6.5026219632358604</v>
      </c>
      <c r="BK569">
        <f t="shared" si="1599"/>
        <v>208.47185860952484</v>
      </c>
      <c r="BL569" s="5">
        <f t="shared" si="1600"/>
        <v>3.6385203304882965</v>
      </c>
      <c r="BM569">
        <f t="shared" si="1601"/>
        <v>249.06747083901305</v>
      </c>
      <c r="BN569" s="5">
        <f t="shared" si="1602"/>
        <v>16.604498055934204</v>
      </c>
      <c r="BO569" s="5">
        <f t="shared" si="1603"/>
        <v>16</v>
      </c>
      <c r="BP569" s="5">
        <f t="shared" si="1604"/>
        <v>36</v>
      </c>
      <c r="BQ569" s="5">
        <f t="shared" si="1605"/>
        <v>16</v>
      </c>
      <c r="BR569">
        <f t="shared" si="1606"/>
        <v>-18.234438016976114</v>
      </c>
      <c r="BS569" s="5" t="str">
        <f t="shared" si="1607"/>
        <v>NEGATIF</v>
      </c>
      <c r="BT569" s="5">
        <f t="shared" si="1543"/>
        <v>-0.31825098064705887</v>
      </c>
      <c r="BU569" s="5">
        <f t="shared" si="1544"/>
        <v>18</v>
      </c>
      <c r="BV569" s="5">
        <f t="shared" si="1545"/>
        <v>-2175</v>
      </c>
      <c r="BW569" s="5">
        <f t="shared" si="1546"/>
        <v>56</v>
      </c>
      <c r="BX569" s="5" t="str">
        <f t="shared" si="1547"/>
        <v>NEGATIF</v>
      </c>
      <c r="BY569">
        <f t="shared" si="1608"/>
        <v>-47.675335596718696</v>
      </c>
      <c r="BZ569" s="5">
        <f t="shared" si="1609"/>
        <v>132.3246644032813</v>
      </c>
      <c r="CA569">
        <f t="shared" si="1610"/>
        <v>-52.235269438768583</v>
      </c>
      <c r="CB569" s="5" t="str">
        <f t="shared" si="1611"/>
        <v>NEGATIF</v>
      </c>
      <c r="CC569" s="5">
        <f t="shared" si="1612"/>
        <v>52</v>
      </c>
      <c r="CD569" s="5">
        <f t="shared" si="1613"/>
        <v>14</v>
      </c>
      <c r="CE569" s="5">
        <f t="shared" si="1614"/>
        <v>6</v>
      </c>
      <c r="CF569" s="5"/>
      <c r="CG569">
        <f t="shared" si="1615"/>
        <v>4.3470474257557417</v>
      </c>
      <c r="CH569">
        <f t="shared" si="1616"/>
        <v>0.40902429866005063</v>
      </c>
      <c r="CI569">
        <f t="shared" si="1617"/>
        <v>0.40906047325363387</v>
      </c>
    </row>
    <row r="570" spans="1:87">
      <c r="A570">
        <f t="shared" ref="A570:F570" si="1627">A276</f>
        <v>-7.0027777777777782</v>
      </c>
      <c r="B570">
        <f t="shared" si="1627"/>
        <v>111.315</v>
      </c>
      <c r="C570">
        <f t="shared" si="1627"/>
        <v>7</v>
      </c>
      <c r="D570">
        <f t="shared" si="1627"/>
        <v>2014</v>
      </c>
      <c r="E570">
        <f t="shared" si="1627"/>
        <v>3</v>
      </c>
      <c r="F570">
        <f t="shared" si="1627"/>
        <v>31</v>
      </c>
      <c r="G570">
        <f t="shared" si="1549"/>
        <v>-0.12222152900771403</v>
      </c>
      <c r="H570" s="5">
        <f t="shared" ref="H570:J570" si="1628">H276</f>
        <v>17</v>
      </c>
      <c r="I570" s="5">
        <f t="shared" si="1628"/>
        <v>45</v>
      </c>
      <c r="J570" s="5">
        <f t="shared" si="1628"/>
        <v>17.75</v>
      </c>
      <c r="K570" s="5"/>
      <c r="L570" s="5">
        <f t="shared" ref="L570:M570" si="1629">L276</f>
        <v>20</v>
      </c>
      <c r="M570" s="5">
        <f t="shared" si="1629"/>
        <v>-13</v>
      </c>
      <c r="N570" s="5">
        <f t="shared" si="1552"/>
        <v>2456747.947916667</v>
      </c>
      <c r="O570" s="5">
        <f t="shared" si="1553"/>
        <v>7.9452092914123363E-4</v>
      </c>
      <c r="P570" s="5">
        <f t="shared" si="1554"/>
        <v>2456747.948711188</v>
      </c>
      <c r="Q570" s="5">
        <f t="shared" si="1555"/>
        <v>0.14244897224334138</v>
      </c>
      <c r="R570" s="5">
        <f t="shared" si="1556"/>
        <v>240.69440556699442</v>
      </c>
      <c r="S570" s="5">
        <f t="shared" si="1557"/>
        <v>71.439595755451592</v>
      </c>
      <c r="T570" s="5">
        <f t="shared" si="1558"/>
        <v>4.2009098682746213</v>
      </c>
      <c r="U570" s="5">
        <f t="shared" si="1559"/>
        <v>1.2468561622263961</v>
      </c>
      <c r="V570" s="5">
        <f t="shared" si="1560"/>
        <v>209.52445992731919</v>
      </c>
      <c r="W570" s="5">
        <f t="shared" si="1561"/>
        <v>3.6568916891946386</v>
      </c>
      <c r="X570" s="5">
        <f t="shared" si="1562"/>
        <v>8.7385440199450386</v>
      </c>
      <c r="Y570" s="5">
        <f t="shared" si="1563"/>
        <v>0.15251636497850196</v>
      </c>
      <c r="Z570" s="5">
        <f t="shared" si="1564"/>
        <v>85.55367423665848</v>
      </c>
      <c r="AA570" s="5">
        <f t="shared" si="1565"/>
        <v>1.4931933026083368</v>
      </c>
      <c r="AB570" s="5">
        <f t="shared" si="1566"/>
        <v>21792.688871655209</v>
      </c>
      <c r="AC570" s="5">
        <f t="shared" si="1567"/>
        <v>-123.09614945312646</v>
      </c>
      <c r="AD570" s="5">
        <f t="shared" si="1568"/>
        <v>-811.57604981310942</v>
      </c>
      <c r="AE570" s="5">
        <f t="shared" si="1569"/>
        <v>445.80361476156969</v>
      </c>
      <c r="AF570" s="5">
        <f t="shared" si="1570"/>
        <v>-498.23778092729344</v>
      </c>
      <c r="AG570" s="5">
        <f t="shared" si="1571"/>
        <v>2285.9245814778283</v>
      </c>
      <c r="AH570" s="5">
        <f t="shared" si="1572"/>
        <v>23091.50708770108</v>
      </c>
      <c r="AI570" s="5">
        <f t="shared" si="1573"/>
        <v>6.4143075243614112</v>
      </c>
      <c r="AJ570" s="5">
        <f t="shared" si="1574"/>
        <v>247.10871309135584</v>
      </c>
      <c r="AK570" s="5">
        <f t="shared" si="1575"/>
        <v>4.3128606538101746</v>
      </c>
      <c r="AL570" s="5">
        <f t="shared" si="1576"/>
        <v>247</v>
      </c>
      <c r="AM570" s="5">
        <f t="shared" si="1577"/>
        <v>6</v>
      </c>
      <c r="AN570" s="5">
        <f t="shared" si="1578"/>
        <v>31</v>
      </c>
      <c r="AO570" s="5"/>
      <c r="AP570" s="5">
        <f t="shared" si="1579"/>
        <v>3.3024191809027514</v>
      </c>
      <c r="AQ570" s="5">
        <f t="shared" si="1580"/>
        <v>5.7638087987767254E-2</v>
      </c>
      <c r="AR570" s="5" t="str">
        <f t="shared" si="1581"/>
        <v>POSITIF</v>
      </c>
      <c r="AS570" s="5">
        <f t="shared" si="1582"/>
        <v>3</v>
      </c>
      <c r="AT570" s="5">
        <f t="shared" si="1583"/>
        <v>18</v>
      </c>
      <c r="AU570" s="5">
        <f t="shared" si="1584"/>
        <v>8</v>
      </c>
      <c r="AV570" s="5">
        <f t="shared" si="1585"/>
        <v>0.97041982292265117</v>
      </c>
      <c r="AW570" s="23">
        <f t="shared" si="1586"/>
        <v>4.0434159288443801E-2</v>
      </c>
      <c r="AX570" s="5">
        <f t="shared" si="1587"/>
        <v>1.6937021036620606E-2</v>
      </c>
      <c r="AY570" s="5">
        <f t="shared" si="1588"/>
        <v>0.26442090496903919</v>
      </c>
      <c r="AZ570" s="23">
        <f t="shared" si="1589"/>
        <v>1.10175377070433E-2</v>
      </c>
      <c r="BA570" s="5">
        <f t="shared" si="1590"/>
        <v>376589.53906033788</v>
      </c>
      <c r="BB570" s="5" t="s">
        <v>191</v>
      </c>
      <c r="BC570" s="5">
        <f t="shared" si="1591"/>
        <v>1.6702617143165781E-2</v>
      </c>
      <c r="BD570" s="5">
        <f t="shared" si="1592"/>
        <v>209.52879758441989</v>
      </c>
      <c r="BE570" s="5">
        <f t="shared" si="1593"/>
        <v>23.43743867934862</v>
      </c>
      <c r="BF570" s="5">
        <f t="shared" si="1594"/>
        <v>-2.0726806946094532E-3</v>
      </c>
      <c r="BG570" s="5">
        <f t="shared" si="1595"/>
        <v>23.43536599865401</v>
      </c>
      <c r="BH570" s="19">
        <f t="shared" si="1596"/>
        <v>0.14244897224334138</v>
      </c>
      <c r="BI570">
        <f t="shared" si="1597"/>
        <v>23.332306437923883</v>
      </c>
      <c r="BJ570">
        <f t="shared" si="1598"/>
        <v>6.7533064379238823</v>
      </c>
      <c r="BK570">
        <f t="shared" si="1599"/>
        <v>212.21803085515032</v>
      </c>
      <c r="BL570" s="5">
        <f t="shared" si="1600"/>
        <v>3.7039033705212905</v>
      </c>
      <c r="BM570">
        <f t="shared" si="1601"/>
        <v>249.08156571370793</v>
      </c>
      <c r="BN570" s="5">
        <f t="shared" si="1602"/>
        <v>16.605437714247195</v>
      </c>
      <c r="BO570" s="5">
        <f t="shared" si="1603"/>
        <v>16</v>
      </c>
      <c r="BP570" s="5">
        <f t="shared" si="1604"/>
        <v>36</v>
      </c>
      <c r="BQ570" s="5">
        <f t="shared" si="1605"/>
        <v>19</v>
      </c>
      <c r="BR570">
        <f t="shared" si="1606"/>
        <v>-18.235864676261418</v>
      </c>
      <c r="BS570" s="5" t="str">
        <f t="shared" si="1607"/>
        <v>NEGATIF</v>
      </c>
      <c r="BT570" s="5">
        <f t="shared" si="1543"/>
        <v>-0.31827588054889155</v>
      </c>
      <c r="BU570" s="5">
        <f t="shared" si="1544"/>
        <v>18</v>
      </c>
      <c r="BV570" s="5">
        <f t="shared" si="1545"/>
        <v>-2175</v>
      </c>
      <c r="BW570" s="5">
        <f t="shared" si="1546"/>
        <v>50</v>
      </c>
      <c r="BX570" s="5" t="str">
        <f t="shared" si="1547"/>
        <v>NEGATIF</v>
      </c>
      <c r="BY570">
        <f t="shared" si="1608"/>
        <v>-51.101777723169036</v>
      </c>
      <c r="BZ570" s="5">
        <f t="shared" si="1609"/>
        <v>128.89822227683095</v>
      </c>
      <c r="CA570">
        <f t="shared" si="1610"/>
        <v>-49.410380969224825</v>
      </c>
      <c r="CB570" s="5" t="str">
        <f t="shared" si="1611"/>
        <v>NEGATIF</v>
      </c>
      <c r="CC570" s="5">
        <f t="shared" si="1612"/>
        <v>49</v>
      </c>
      <c r="CD570" s="5">
        <f t="shared" si="1613"/>
        <v>24</v>
      </c>
      <c r="CE570" s="5">
        <f t="shared" si="1614"/>
        <v>37</v>
      </c>
      <c r="CF570" s="5"/>
      <c r="CG570">
        <f t="shared" si="1615"/>
        <v>4.3472934277268234</v>
      </c>
      <c r="CH570">
        <f t="shared" si="1616"/>
        <v>0.40902429808644147</v>
      </c>
      <c r="CI570">
        <f t="shared" si="1617"/>
        <v>0.40906047318890493</v>
      </c>
    </row>
    <row r="571" spans="1:87">
      <c r="A571">
        <f t="shared" ref="A571:F571" si="1630">A277</f>
        <v>-7.0027777777777782</v>
      </c>
      <c r="B571">
        <f t="shared" si="1630"/>
        <v>111.315</v>
      </c>
      <c r="C571">
        <f t="shared" si="1630"/>
        <v>7</v>
      </c>
      <c r="D571">
        <f t="shared" si="1630"/>
        <v>2014</v>
      </c>
      <c r="E571">
        <f t="shared" si="1630"/>
        <v>3</v>
      </c>
      <c r="F571">
        <f t="shared" si="1630"/>
        <v>31</v>
      </c>
      <c r="G571">
        <f t="shared" si="1549"/>
        <v>-0.12222152900771403</v>
      </c>
      <c r="H571" s="5">
        <f t="shared" ref="H571:J571" si="1631">H277</f>
        <v>18</v>
      </c>
      <c r="I571" s="5">
        <f t="shared" si="1631"/>
        <v>0</v>
      </c>
      <c r="J571" s="5">
        <f t="shared" si="1631"/>
        <v>18</v>
      </c>
      <c r="K571" s="5"/>
      <c r="L571" s="5">
        <f t="shared" ref="L571:M571" si="1632">L277</f>
        <v>20</v>
      </c>
      <c r="M571" s="5">
        <f t="shared" si="1632"/>
        <v>-13</v>
      </c>
      <c r="N571" s="5">
        <f t="shared" si="1552"/>
        <v>2456747.9583333335</v>
      </c>
      <c r="O571" s="5">
        <f t="shared" si="1553"/>
        <v>7.9452092914123363E-4</v>
      </c>
      <c r="P571" s="5">
        <f t="shared" si="1554"/>
        <v>2456747.9591278546</v>
      </c>
      <c r="Q571" s="5">
        <f t="shared" si="1555"/>
        <v>0.14244925743612746</v>
      </c>
      <c r="R571" s="5">
        <f t="shared" si="1556"/>
        <v>240.69440556699442</v>
      </c>
      <c r="S571" s="5">
        <f t="shared" si="1557"/>
        <v>71.575689424716984</v>
      </c>
      <c r="T571" s="5">
        <f t="shared" si="1558"/>
        <v>4.2009098682746213</v>
      </c>
      <c r="U571" s="5">
        <f t="shared" si="1559"/>
        <v>1.2492314448461974</v>
      </c>
      <c r="V571" s="5">
        <f t="shared" si="1560"/>
        <v>209.52390832397356</v>
      </c>
      <c r="W571" s="5">
        <f t="shared" si="1561"/>
        <v>3.6568820619000926</v>
      </c>
      <c r="X571" s="5">
        <f t="shared" si="1562"/>
        <v>8.7488111795573786</v>
      </c>
      <c r="Y571" s="5">
        <f t="shared" si="1563"/>
        <v>0.15269556071856508</v>
      </c>
      <c r="Z571" s="5">
        <f t="shared" si="1564"/>
        <v>85.563940906024982</v>
      </c>
      <c r="AA571" s="5">
        <f t="shared" si="1565"/>
        <v>1.493372489791996</v>
      </c>
      <c r="AB571" s="5">
        <f t="shared" si="1566"/>
        <v>21809.745566682675</v>
      </c>
      <c r="AC571" s="5">
        <f t="shared" si="1567"/>
        <v>-123.31279717848946</v>
      </c>
      <c r="AD571" s="5">
        <f t="shared" si="1568"/>
        <v>-765.68415946429968</v>
      </c>
      <c r="AE571" s="5">
        <f t="shared" si="1569"/>
        <v>450.88745990952566</v>
      </c>
      <c r="AF571" s="5">
        <f t="shared" si="1570"/>
        <v>-499.08183264940055</v>
      </c>
      <c r="AG571" s="5">
        <f t="shared" si="1571"/>
        <v>2275.0829801844902</v>
      </c>
      <c r="AH571" s="5">
        <f t="shared" si="1572"/>
        <v>23147.637217484502</v>
      </c>
      <c r="AI571" s="5">
        <f t="shared" si="1573"/>
        <v>6.4298992270790283</v>
      </c>
      <c r="AJ571" s="5">
        <f t="shared" si="1574"/>
        <v>247.12430479407345</v>
      </c>
      <c r="AK571" s="5">
        <f t="shared" si="1575"/>
        <v>4.3131327803585888</v>
      </c>
      <c r="AL571" s="5">
        <f t="shared" si="1576"/>
        <v>247</v>
      </c>
      <c r="AM571" s="5">
        <f t="shared" si="1577"/>
        <v>7</v>
      </c>
      <c r="AN571" s="5">
        <f t="shared" si="1578"/>
        <v>27</v>
      </c>
      <c r="AO571" s="5"/>
      <c r="AP571" s="5">
        <f t="shared" si="1579"/>
        <v>3.295930213006006</v>
      </c>
      <c r="AQ571" s="5">
        <f t="shared" si="1580"/>
        <v>5.7524834132912837E-2</v>
      </c>
      <c r="AR571" s="5" t="str">
        <f t="shared" si="1581"/>
        <v>POSITIF</v>
      </c>
      <c r="AS571" s="5">
        <f t="shared" si="1582"/>
        <v>3</v>
      </c>
      <c r="AT571" s="5">
        <f t="shared" si="1583"/>
        <v>17</v>
      </c>
      <c r="AU571" s="5">
        <f t="shared" si="1584"/>
        <v>45</v>
      </c>
      <c r="AV571" s="5">
        <f t="shared" si="1585"/>
        <v>0.97031127517410209</v>
      </c>
      <c r="AW571" s="23">
        <f t="shared" si="1586"/>
        <v>4.0429636465587587E-2</v>
      </c>
      <c r="AX571" s="5">
        <f t="shared" si="1587"/>
        <v>1.6935126521012797E-2</v>
      </c>
      <c r="AY571" s="5">
        <f t="shared" si="1588"/>
        <v>0.26439133039439272</v>
      </c>
      <c r="AZ571" s="23">
        <f t="shared" si="1589"/>
        <v>1.1016305433099697E-2</v>
      </c>
      <c r="BA571" s="5">
        <f t="shared" si="1590"/>
        <v>376631.66372589214</v>
      </c>
      <c r="BB571" s="5" t="s">
        <v>191</v>
      </c>
      <c r="BC571" s="5">
        <f t="shared" si="1591"/>
        <v>1.6702617131187682E-2</v>
      </c>
      <c r="BD571" s="5">
        <f t="shared" si="1592"/>
        <v>209.52824598271124</v>
      </c>
      <c r="BE571" s="5">
        <f t="shared" si="1593"/>
        <v>23.437438675639925</v>
      </c>
      <c r="BF571" s="5">
        <f t="shared" si="1594"/>
        <v>-2.0727098704879715E-3</v>
      </c>
      <c r="BG571" s="5">
        <f t="shared" si="1595"/>
        <v>23.435365965769435</v>
      </c>
      <c r="BH571" s="19">
        <f t="shared" si="1596"/>
        <v>0.14244925743612746</v>
      </c>
      <c r="BI571">
        <f t="shared" si="1597"/>
        <v>23.582990901420512</v>
      </c>
      <c r="BJ571">
        <f t="shared" si="1598"/>
        <v>7.0039909014205115</v>
      </c>
      <c r="BK571">
        <f t="shared" si="1599"/>
        <v>215.9641589101021</v>
      </c>
      <c r="BL571" s="5">
        <f t="shared" si="1600"/>
        <v>3.7692856392815304</v>
      </c>
      <c r="BM571">
        <f t="shared" si="1601"/>
        <v>249.09570461120555</v>
      </c>
      <c r="BN571" s="5">
        <f t="shared" si="1602"/>
        <v>16.606380307413705</v>
      </c>
      <c r="BO571" s="5">
        <f t="shared" si="1603"/>
        <v>16</v>
      </c>
      <c r="BP571" s="5">
        <f t="shared" si="1604"/>
        <v>36</v>
      </c>
      <c r="BQ571" s="5">
        <f t="shared" si="1605"/>
        <v>22</v>
      </c>
      <c r="BR571">
        <f t="shared" si="1606"/>
        <v>-18.24480170143644</v>
      </c>
      <c r="BS571" s="5" t="str">
        <f t="shared" si="1607"/>
        <v>NEGATIF</v>
      </c>
      <c r="BT571" s="5">
        <f t="shared" si="1543"/>
        <v>-0.31843186106352933</v>
      </c>
      <c r="BU571" s="5">
        <f t="shared" si="1544"/>
        <v>18</v>
      </c>
      <c r="BV571" s="5">
        <f t="shared" si="1545"/>
        <v>-2175</v>
      </c>
      <c r="BW571" s="5">
        <f t="shared" si="1546"/>
        <v>18</v>
      </c>
      <c r="BX571" s="5" t="str">
        <f t="shared" si="1547"/>
        <v>NEGATIF</v>
      </c>
      <c r="BY571">
        <f t="shared" si="1608"/>
        <v>-54.052028499018313</v>
      </c>
      <c r="BZ571" s="5">
        <f t="shared" si="1609"/>
        <v>125.94797150098168</v>
      </c>
      <c r="CA571">
        <f t="shared" si="1610"/>
        <v>-46.451452489240971</v>
      </c>
      <c r="CB571" s="5" t="str">
        <f t="shared" si="1611"/>
        <v>NEGATIF</v>
      </c>
      <c r="CC571" s="5">
        <f t="shared" si="1612"/>
        <v>46</v>
      </c>
      <c r="CD571" s="5">
        <f t="shared" si="1613"/>
        <v>27</v>
      </c>
      <c r="CE571" s="5">
        <f t="shared" si="1614"/>
        <v>5</v>
      </c>
      <c r="CF571" s="5"/>
      <c r="CG571">
        <f t="shared" si="1615"/>
        <v>4.3475401980407584</v>
      </c>
      <c r="CH571">
        <f t="shared" si="1616"/>
        <v>0.40902429751249736</v>
      </c>
      <c r="CI571">
        <f t="shared" si="1617"/>
        <v>0.40906047312417598</v>
      </c>
    </row>
    <row r="572" spans="1:87">
      <c r="A572">
        <f t="shared" ref="A572:F572" si="1633">A278</f>
        <v>-7.0027777777777782</v>
      </c>
      <c r="B572">
        <f t="shared" si="1633"/>
        <v>111.315</v>
      </c>
      <c r="C572">
        <f t="shared" si="1633"/>
        <v>7</v>
      </c>
      <c r="D572">
        <f t="shared" si="1633"/>
        <v>2014</v>
      </c>
      <c r="E572">
        <f t="shared" si="1633"/>
        <v>3</v>
      </c>
      <c r="F572">
        <f t="shared" si="1633"/>
        <v>31</v>
      </c>
      <c r="G572">
        <f t="shared" si="1549"/>
        <v>-0.12222152900771403</v>
      </c>
      <c r="H572" s="5">
        <f t="shared" ref="H572:J572" si="1634">H278</f>
        <v>18</v>
      </c>
      <c r="I572" s="5">
        <f t="shared" si="1634"/>
        <v>15</v>
      </c>
      <c r="J572" s="5">
        <f t="shared" si="1634"/>
        <v>18.25</v>
      </c>
      <c r="K572" s="5"/>
      <c r="L572" s="5">
        <f t="shared" ref="L572:M572" si="1635">L278</f>
        <v>20</v>
      </c>
      <c r="M572" s="5">
        <f t="shared" si="1635"/>
        <v>-13</v>
      </c>
      <c r="N572" s="5">
        <f t="shared" si="1552"/>
        <v>2456747.96875</v>
      </c>
      <c r="O572" s="5">
        <f t="shared" si="1553"/>
        <v>7.9452092914123363E-4</v>
      </c>
      <c r="P572" s="5">
        <f t="shared" si="1554"/>
        <v>2456747.9695445211</v>
      </c>
      <c r="Q572" s="5">
        <f t="shared" si="1555"/>
        <v>0.14244954262891354</v>
      </c>
      <c r="R572" s="5">
        <f t="shared" si="1556"/>
        <v>240.69440556699442</v>
      </c>
      <c r="S572" s="5">
        <f t="shared" si="1557"/>
        <v>71.711783093967824</v>
      </c>
      <c r="T572" s="5">
        <f t="shared" si="1558"/>
        <v>4.2009098682746213</v>
      </c>
      <c r="U572" s="5">
        <f t="shared" si="1559"/>
        <v>1.2516067274657448</v>
      </c>
      <c r="V572" s="5">
        <f t="shared" si="1560"/>
        <v>209.52335672062787</v>
      </c>
      <c r="W572" s="5">
        <f t="shared" si="1561"/>
        <v>3.6568724346055452</v>
      </c>
      <c r="X572" s="5">
        <f t="shared" si="1562"/>
        <v>8.7590783391697187</v>
      </c>
      <c r="Y572" s="5">
        <f t="shared" si="1563"/>
        <v>0.15287475645862819</v>
      </c>
      <c r="Z572" s="5">
        <f t="shared" si="1564"/>
        <v>85.574207575390574</v>
      </c>
      <c r="AA572" s="5">
        <f t="shared" si="1565"/>
        <v>1.4935516769756392</v>
      </c>
      <c r="AB572" s="5">
        <f t="shared" si="1566"/>
        <v>21826.681075017819</v>
      </c>
      <c r="AC572" s="5">
        <f t="shared" si="1567"/>
        <v>-123.51644605298297</v>
      </c>
      <c r="AD572" s="5">
        <f t="shared" si="1568"/>
        <v>-719.46942340494309</v>
      </c>
      <c r="AE572" s="5">
        <f t="shared" si="1569"/>
        <v>455.92377990727243</v>
      </c>
      <c r="AF572" s="5">
        <f t="shared" si="1570"/>
        <v>-499.92238240358944</v>
      </c>
      <c r="AG572" s="5">
        <f t="shared" si="1571"/>
        <v>2264.2248333615971</v>
      </c>
      <c r="AH572" s="5">
        <f t="shared" si="1572"/>
        <v>23203.921436425175</v>
      </c>
      <c r="AI572" s="5">
        <f t="shared" si="1573"/>
        <v>6.4455337323403263</v>
      </c>
      <c r="AJ572" s="5">
        <f t="shared" si="1574"/>
        <v>247.13993929933474</v>
      </c>
      <c r="AK572" s="5">
        <f t="shared" si="1575"/>
        <v>4.3134056539523193</v>
      </c>
      <c r="AL572" s="5">
        <f t="shared" si="1576"/>
        <v>247</v>
      </c>
      <c r="AM572" s="5">
        <f t="shared" si="1577"/>
        <v>8</v>
      </c>
      <c r="AN572" s="5">
        <f t="shared" si="1578"/>
        <v>23</v>
      </c>
      <c r="AO572" s="5"/>
      <c r="AP572" s="5">
        <f t="shared" si="1579"/>
        <v>3.2896456831179028</v>
      </c>
      <c r="AQ572" s="5">
        <f t="shared" si="1580"/>
        <v>5.7415148394425443E-2</v>
      </c>
      <c r="AR572" s="5" t="str">
        <f t="shared" si="1581"/>
        <v>POSITIF</v>
      </c>
      <c r="AS572" s="5">
        <f t="shared" si="1582"/>
        <v>3</v>
      </c>
      <c r="AT572" s="5">
        <f t="shared" si="1583"/>
        <v>17</v>
      </c>
      <c r="AU572" s="5">
        <f t="shared" si="1584"/>
        <v>22</v>
      </c>
      <c r="AV572" s="5">
        <f t="shared" si="1585"/>
        <v>0.97020262893779885</v>
      </c>
      <c r="AW572" s="23">
        <f t="shared" si="1586"/>
        <v>4.0425109539074952E-2</v>
      </c>
      <c r="AX572" s="5">
        <f t="shared" si="1587"/>
        <v>1.6933230286469404E-2</v>
      </c>
      <c r="AY572" s="5">
        <f t="shared" si="1588"/>
        <v>0.26436172898520599</v>
      </c>
      <c r="AZ572" s="23">
        <f t="shared" si="1589"/>
        <v>1.1015072041050249E-2</v>
      </c>
      <c r="BA572" s="5">
        <f t="shared" si="1590"/>
        <v>376673.83605130715</v>
      </c>
      <c r="BB572" s="5" t="s">
        <v>191</v>
      </c>
      <c r="BC572" s="5">
        <f t="shared" si="1591"/>
        <v>1.6702617119209586E-2</v>
      </c>
      <c r="BD572" s="5">
        <f t="shared" si="1592"/>
        <v>209.52769438100259</v>
      </c>
      <c r="BE572" s="5">
        <f t="shared" si="1593"/>
        <v>23.437438671931229</v>
      </c>
      <c r="BF572" s="5">
        <f t="shared" si="1594"/>
        <v>-2.0727390655564193E-3</v>
      </c>
      <c r="BG572" s="5">
        <f t="shared" si="1595"/>
        <v>23.435365932865672</v>
      </c>
      <c r="BH572" s="19">
        <f t="shared" si="1596"/>
        <v>0.14244954262891354</v>
      </c>
      <c r="BI572">
        <f t="shared" si="1597"/>
        <v>23.833675364917145</v>
      </c>
      <c r="BJ572">
        <f t="shared" si="1598"/>
        <v>7.2546753649171443</v>
      </c>
      <c r="BK572">
        <f t="shared" si="1599"/>
        <v>219.71024794171626</v>
      </c>
      <c r="BL572" s="5">
        <f t="shared" si="1600"/>
        <v>3.8346672269560433</v>
      </c>
      <c r="BM572">
        <f t="shared" si="1601"/>
        <v>249.10988253204093</v>
      </c>
      <c r="BN572" s="5">
        <f t="shared" si="1602"/>
        <v>16.60732550213606</v>
      </c>
      <c r="BO572" s="5">
        <f t="shared" si="1603"/>
        <v>16</v>
      </c>
      <c r="BP572" s="5">
        <f t="shared" si="1604"/>
        <v>36</v>
      </c>
      <c r="BQ572" s="5">
        <f t="shared" si="1605"/>
        <v>26</v>
      </c>
      <c r="BR572">
        <f t="shared" si="1606"/>
        <v>-18.253542580373264</v>
      </c>
      <c r="BS572" s="5" t="str">
        <f t="shared" si="1607"/>
        <v>NEGATIF</v>
      </c>
      <c r="BT572" s="5">
        <f t="shared" si="1543"/>
        <v>-0.3185844181804951</v>
      </c>
      <c r="BU572" s="5">
        <f t="shared" si="1544"/>
        <v>18</v>
      </c>
      <c r="BV572" s="5">
        <f t="shared" si="1545"/>
        <v>-2176</v>
      </c>
      <c r="BW572" s="5">
        <f t="shared" si="1546"/>
        <v>47</v>
      </c>
      <c r="BX572" s="5" t="str">
        <f t="shared" si="1547"/>
        <v>NEGATIF</v>
      </c>
      <c r="BY572">
        <f t="shared" si="1608"/>
        <v>-56.608280141836765</v>
      </c>
      <c r="BZ572" s="5">
        <f t="shared" si="1609"/>
        <v>123.39171985816324</v>
      </c>
      <c r="CA572">
        <f t="shared" si="1610"/>
        <v>-43.388169111040966</v>
      </c>
      <c r="CB572" s="5" t="str">
        <f t="shared" si="1611"/>
        <v>NEGATIF</v>
      </c>
      <c r="CC572" s="5">
        <f t="shared" si="1612"/>
        <v>43</v>
      </c>
      <c r="CD572" s="5">
        <f t="shared" si="1613"/>
        <v>23</v>
      </c>
      <c r="CE572" s="5">
        <f t="shared" si="1614"/>
        <v>17</v>
      </c>
      <c r="CF572" s="5"/>
      <c r="CG572">
        <f t="shared" si="1615"/>
        <v>4.3477876494404226</v>
      </c>
      <c r="CH572">
        <f t="shared" si="1616"/>
        <v>0.40902429693821835</v>
      </c>
      <c r="CI572">
        <f t="shared" si="1617"/>
        <v>0.40906047305944704</v>
      </c>
    </row>
    <row r="573" spans="1:87">
      <c r="A573">
        <f t="shared" ref="A573:F573" si="1636">A279</f>
        <v>-7.0027777777777782</v>
      </c>
      <c r="B573">
        <f t="shared" si="1636"/>
        <v>111.315</v>
      </c>
      <c r="C573">
        <f t="shared" si="1636"/>
        <v>7</v>
      </c>
      <c r="D573">
        <f t="shared" si="1636"/>
        <v>2014</v>
      </c>
      <c r="E573">
        <f t="shared" si="1636"/>
        <v>3</v>
      </c>
      <c r="F573">
        <f t="shared" si="1636"/>
        <v>31</v>
      </c>
      <c r="G573">
        <f t="shared" si="1549"/>
        <v>-0.12222152900771403</v>
      </c>
      <c r="H573" s="5">
        <f t="shared" ref="H573:J573" si="1637">H279</f>
        <v>18</v>
      </c>
      <c r="I573" s="5">
        <f t="shared" si="1637"/>
        <v>30</v>
      </c>
      <c r="J573" s="5">
        <f t="shared" si="1637"/>
        <v>18.5</v>
      </c>
      <c r="K573" s="5"/>
      <c r="L573" s="5">
        <f t="shared" ref="L573:M573" si="1638">L279</f>
        <v>20</v>
      </c>
      <c r="M573" s="5">
        <f t="shared" si="1638"/>
        <v>-13</v>
      </c>
      <c r="N573" s="5">
        <f t="shared" si="1552"/>
        <v>2456747.979166667</v>
      </c>
      <c r="O573" s="5">
        <f t="shared" si="1553"/>
        <v>7.9452092914123363E-4</v>
      </c>
      <c r="P573" s="5">
        <f t="shared" si="1554"/>
        <v>2456747.979961188</v>
      </c>
      <c r="Q573" s="5">
        <f t="shared" si="1555"/>
        <v>0.14244982782171237</v>
      </c>
      <c r="R573" s="5">
        <f t="shared" si="1556"/>
        <v>240.69440556699442</v>
      </c>
      <c r="S573" s="5">
        <f t="shared" si="1557"/>
        <v>71.847876769315917</v>
      </c>
      <c r="T573" s="5">
        <f t="shared" si="1558"/>
        <v>4.2009098682746213</v>
      </c>
      <c r="U573" s="5">
        <f t="shared" si="1559"/>
        <v>1.2539820101917092</v>
      </c>
      <c r="V573" s="5">
        <f t="shared" si="1560"/>
        <v>209.52280511725758</v>
      </c>
      <c r="W573" s="5">
        <f t="shared" si="1561"/>
        <v>3.6568628073105685</v>
      </c>
      <c r="X573" s="5">
        <f t="shared" si="1562"/>
        <v>8.769345499240444</v>
      </c>
      <c r="Y573" s="5">
        <f t="shared" si="1563"/>
        <v>0.15305395220669166</v>
      </c>
      <c r="Z573" s="5">
        <f t="shared" si="1564"/>
        <v>85.584474245214551</v>
      </c>
      <c r="AA573" s="5">
        <f t="shared" si="1565"/>
        <v>1.4937308641672828</v>
      </c>
      <c r="AB573" s="5">
        <f t="shared" si="1566"/>
        <v>21843.495301863513</v>
      </c>
      <c r="AC573" s="5">
        <f t="shared" si="1567"/>
        <v>-123.70707461745754</v>
      </c>
      <c r="AD573" s="5">
        <f t="shared" si="1568"/>
        <v>-672.95132569247198</v>
      </c>
      <c r="AE573" s="5">
        <f t="shared" si="1569"/>
        <v>460.91204413076957</v>
      </c>
      <c r="AF573" s="5">
        <f t="shared" si="1570"/>
        <v>-500.75940838396048</v>
      </c>
      <c r="AG573" s="5">
        <f t="shared" si="1571"/>
        <v>2253.3502211879472</v>
      </c>
      <c r="AH573" s="5">
        <f t="shared" si="1572"/>
        <v>23260.339758488339</v>
      </c>
      <c r="AI573" s="5">
        <f t="shared" si="1573"/>
        <v>6.4612054884689831</v>
      </c>
      <c r="AJ573" s="5">
        <f t="shared" si="1574"/>
        <v>247.1556110554634</v>
      </c>
      <c r="AK573" s="5">
        <f t="shared" si="1575"/>
        <v>4.3136791776963337</v>
      </c>
      <c r="AL573" s="5">
        <f t="shared" si="1576"/>
        <v>247</v>
      </c>
      <c r="AM573" s="5">
        <f t="shared" si="1577"/>
        <v>9</v>
      </c>
      <c r="AN573" s="5">
        <f t="shared" si="1578"/>
        <v>20</v>
      </c>
      <c r="AO573" s="5"/>
      <c r="AP573" s="5">
        <f t="shared" si="1579"/>
        <v>3.3031804111100826</v>
      </c>
      <c r="AQ573" s="5">
        <f t="shared" si="1580"/>
        <v>5.7651373961250828E-2</v>
      </c>
      <c r="AR573" s="5" t="str">
        <f t="shared" si="1581"/>
        <v>POSITIF</v>
      </c>
      <c r="AS573" s="5">
        <f t="shared" si="1582"/>
        <v>3</v>
      </c>
      <c r="AT573" s="5">
        <f t="shared" si="1583"/>
        <v>18</v>
      </c>
      <c r="AU573" s="5">
        <f t="shared" si="1584"/>
        <v>11</v>
      </c>
      <c r="AV573" s="5">
        <f t="shared" si="1585"/>
        <v>0.97009388494485127</v>
      </c>
      <c r="AW573" s="23">
        <f t="shared" si="1586"/>
        <v>4.0420578539368805E-2</v>
      </c>
      <c r="AX573" s="5">
        <f t="shared" si="1587"/>
        <v>1.6931332345750706E-2</v>
      </c>
      <c r="AY573" s="5">
        <f t="shared" si="1588"/>
        <v>0.26433210094067267</v>
      </c>
      <c r="AZ573" s="23">
        <f t="shared" si="1589"/>
        <v>1.1013837539194694E-2</v>
      </c>
      <c r="BA573" s="5">
        <f t="shared" si="1590"/>
        <v>376716.05578155728</v>
      </c>
      <c r="BB573" s="5" t="s">
        <v>191</v>
      </c>
      <c r="BC573" s="5">
        <f t="shared" si="1591"/>
        <v>1.6702617107231487E-2</v>
      </c>
      <c r="BD573" s="5">
        <f t="shared" si="1592"/>
        <v>209.52714277926933</v>
      </c>
      <c r="BE573" s="5">
        <f t="shared" si="1593"/>
        <v>23.437438668222534</v>
      </c>
      <c r="BF573" s="5">
        <f t="shared" si="1594"/>
        <v>-2.0727682798139034E-3</v>
      </c>
      <c r="BG573" s="5">
        <f t="shared" si="1595"/>
        <v>23.43536589994272</v>
      </c>
      <c r="BH573" s="19">
        <f t="shared" si="1596"/>
        <v>0.14244982782171237</v>
      </c>
      <c r="BI573">
        <f t="shared" si="1597"/>
        <v>8.4359839620689547E-2</v>
      </c>
      <c r="BJ573">
        <f t="shared" si="1598"/>
        <v>7.5053598396206898</v>
      </c>
      <c r="BK573">
        <f t="shared" si="1599"/>
        <v>223.45630315103918</v>
      </c>
      <c r="BL573" s="5">
        <f t="shared" si="1600"/>
        <v>3.9000482243202135</v>
      </c>
      <c r="BM573">
        <f t="shared" si="1601"/>
        <v>249.12409444327116</v>
      </c>
      <c r="BN573" s="5">
        <f t="shared" si="1602"/>
        <v>16.608272962884744</v>
      </c>
      <c r="BO573" s="5">
        <f t="shared" si="1603"/>
        <v>16</v>
      </c>
      <c r="BP573" s="5">
        <f t="shared" si="1604"/>
        <v>36</v>
      </c>
      <c r="BQ573" s="5">
        <f t="shared" si="1605"/>
        <v>29</v>
      </c>
      <c r="BR573">
        <f t="shared" si="1606"/>
        <v>-18.242732552977444</v>
      </c>
      <c r="BS573" s="5" t="str">
        <f t="shared" si="1607"/>
        <v>NEGATIF</v>
      </c>
      <c r="BT573" s="5">
        <f t="shared" si="1543"/>
        <v>-0.31839574761020728</v>
      </c>
      <c r="BU573" s="5">
        <f t="shared" si="1544"/>
        <v>18</v>
      </c>
      <c r="BV573" s="5">
        <f t="shared" si="1545"/>
        <v>-2175</v>
      </c>
      <c r="BW573" s="5">
        <f t="shared" si="1546"/>
        <v>26</v>
      </c>
      <c r="BX573" s="5" t="str">
        <f t="shared" si="1547"/>
        <v>NEGATIF</v>
      </c>
      <c r="BY573">
        <f t="shared" si="1608"/>
        <v>-58.8546596265262</v>
      </c>
      <c r="BZ573" s="5">
        <f t="shared" si="1609"/>
        <v>121.1453403734738</v>
      </c>
      <c r="CA573">
        <f t="shared" si="1610"/>
        <v>-40.248671880779611</v>
      </c>
      <c r="CB573" s="5" t="str">
        <f t="shared" si="1611"/>
        <v>NEGATIF</v>
      </c>
      <c r="CC573" s="5">
        <f t="shared" si="1612"/>
        <v>40</v>
      </c>
      <c r="CD573" s="5">
        <f t="shared" si="1613"/>
        <v>14</v>
      </c>
      <c r="CE573" s="5">
        <f t="shared" si="1614"/>
        <v>55</v>
      </c>
      <c r="CF573" s="5"/>
      <c r="CG573">
        <f t="shared" si="1615"/>
        <v>4.3480356940843921</v>
      </c>
      <c r="CH573">
        <f t="shared" si="1616"/>
        <v>0.40902429636360443</v>
      </c>
      <c r="CI573">
        <f t="shared" si="1617"/>
        <v>0.40906047299471809</v>
      </c>
    </row>
    <row r="574" spans="1:87">
      <c r="A574">
        <f t="shared" ref="A574:F574" si="1639">A280</f>
        <v>-7.0027777777777782</v>
      </c>
      <c r="B574">
        <f t="shared" si="1639"/>
        <v>111.315</v>
      </c>
      <c r="C574">
        <f t="shared" si="1639"/>
        <v>7</v>
      </c>
      <c r="D574">
        <f t="shared" si="1639"/>
        <v>2014</v>
      </c>
      <c r="E574">
        <f t="shared" si="1639"/>
        <v>3</v>
      </c>
      <c r="F574">
        <f t="shared" si="1639"/>
        <v>31</v>
      </c>
      <c r="G574">
        <f t="shared" si="1549"/>
        <v>-0.12222152900771403</v>
      </c>
      <c r="H574" s="5">
        <f t="shared" ref="H574:J574" si="1640">H280</f>
        <v>18</v>
      </c>
      <c r="I574" s="5">
        <f t="shared" si="1640"/>
        <v>45</v>
      </c>
      <c r="J574" s="5">
        <f t="shared" si="1640"/>
        <v>18.75</v>
      </c>
      <c r="K574" s="5"/>
      <c r="L574" s="5">
        <f t="shared" ref="L574:M574" si="1641">L280</f>
        <v>20</v>
      </c>
      <c r="M574" s="5">
        <f t="shared" si="1641"/>
        <v>-13</v>
      </c>
      <c r="N574" s="5">
        <f t="shared" si="1552"/>
        <v>2456747.9895833335</v>
      </c>
      <c r="O574" s="5">
        <f t="shared" si="1553"/>
        <v>7.9452092914123363E-4</v>
      </c>
      <c r="P574" s="5">
        <f t="shared" si="1554"/>
        <v>2456747.9903778546</v>
      </c>
      <c r="Q574" s="5">
        <f t="shared" si="1555"/>
        <v>0.14245011301449845</v>
      </c>
      <c r="R574" s="5">
        <f t="shared" si="1556"/>
        <v>240.69440556699442</v>
      </c>
      <c r="S574" s="5">
        <f t="shared" si="1557"/>
        <v>71.983970438581309</v>
      </c>
      <c r="T574" s="5">
        <f t="shared" si="1558"/>
        <v>4.2009098682746213</v>
      </c>
      <c r="U574" s="5">
        <f t="shared" si="1559"/>
        <v>1.2563572928115105</v>
      </c>
      <c r="V574" s="5">
        <f t="shared" si="1560"/>
        <v>209.52225351391195</v>
      </c>
      <c r="W574" s="5">
        <f t="shared" si="1561"/>
        <v>3.6568531800160224</v>
      </c>
      <c r="X574" s="5">
        <f t="shared" si="1562"/>
        <v>8.7796126588527841</v>
      </c>
      <c r="Y574" s="5">
        <f t="shared" si="1563"/>
        <v>0.15323314794675477</v>
      </c>
      <c r="Z574" s="5">
        <f t="shared" si="1564"/>
        <v>85.594740914580143</v>
      </c>
      <c r="AA574" s="5">
        <f t="shared" si="1565"/>
        <v>1.493910051350926</v>
      </c>
      <c r="AB574" s="5">
        <f t="shared" si="1566"/>
        <v>21860.188150849637</v>
      </c>
      <c r="AC574" s="5">
        <f t="shared" si="1567"/>
        <v>-123.88466276004081</v>
      </c>
      <c r="AD574" s="5">
        <f t="shared" si="1568"/>
        <v>-626.14948453161685</v>
      </c>
      <c r="AE574" s="5">
        <f t="shared" si="1569"/>
        <v>465.85172635371282</v>
      </c>
      <c r="AF574" s="5">
        <f t="shared" si="1570"/>
        <v>-501.59288876419095</v>
      </c>
      <c r="AG574" s="5">
        <f t="shared" si="1571"/>
        <v>2242.4592254256763</v>
      </c>
      <c r="AH574" s="5">
        <f t="shared" si="1572"/>
        <v>23316.872066573182</v>
      </c>
      <c r="AI574" s="5">
        <f t="shared" si="1573"/>
        <v>6.4769089073814392</v>
      </c>
      <c r="AJ574" s="5">
        <f t="shared" si="1574"/>
        <v>247.17131447437586</v>
      </c>
      <c r="AK574" s="5">
        <f t="shared" si="1575"/>
        <v>4.3139532540601762</v>
      </c>
      <c r="AL574" s="5">
        <f t="shared" si="1576"/>
        <v>247</v>
      </c>
      <c r="AM574" s="5">
        <f t="shared" si="1577"/>
        <v>10</v>
      </c>
      <c r="AN574" s="5">
        <f t="shared" si="1578"/>
        <v>16</v>
      </c>
      <c r="AO574" s="5"/>
      <c r="AP574" s="5">
        <f t="shared" si="1579"/>
        <v>3.3028785113013304</v>
      </c>
      <c r="AQ574" s="5">
        <f t="shared" si="1580"/>
        <v>5.7646104815576957E-2</v>
      </c>
      <c r="AR574" s="5" t="str">
        <f t="shared" si="1581"/>
        <v>POSITIF</v>
      </c>
      <c r="AS574" s="5">
        <f t="shared" si="1582"/>
        <v>3</v>
      </c>
      <c r="AT574" s="5">
        <f t="shared" si="1583"/>
        <v>18</v>
      </c>
      <c r="AU574" s="5">
        <f t="shared" si="1584"/>
        <v>10</v>
      </c>
      <c r="AV574" s="5">
        <f t="shared" si="1585"/>
        <v>0.96998504394080431</v>
      </c>
      <c r="AW574" s="23">
        <f t="shared" si="1586"/>
        <v>4.0416043497533513E-2</v>
      </c>
      <c r="AX574" s="5">
        <f t="shared" si="1587"/>
        <v>1.6929432711868909E-2</v>
      </c>
      <c r="AY574" s="5">
        <f t="shared" si="1588"/>
        <v>0.26430244646391909</v>
      </c>
      <c r="AZ574" s="23">
        <f t="shared" si="1589"/>
        <v>1.1012601935996629E-2</v>
      </c>
      <c r="BA574" s="5">
        <f t="shared" si="1590"/>
        <v>376758.32265579788</v>
      </c>
      <c r="BB574" s="5" t="s">
        <v>191</v>
      </c>
      <c r="BC574" s="5">
        <f t="shared" si="1591"/>
        <v>1.6702617095253391E-2</v>
      </c>
      <c r="BD574" s="5">
        <f t="shared" si="1592"/>
        <v>209.52659117756068</v>
      </c>
      <c r="BE574" s="5">
        <f t="shared" si="1593"/>
        <v>23.437438664513838</v>
      </c>
      <c r="BF574" s="5">
        <f t="shared" si="1594"/>
        <v>-2.0727975132556202E-3</v>
      </c>
      <c r="BG574" s="5">
        <f t="shared" si="1595"/>
        <v>23.435365867000581</v>
      </c>
      <c r="BH574" s="19">
        <f t="shared" si="1596"/>
        <v>0.14245011301449845</v>
      </c>
      <c r="BI574">
        <f t="shared" si="1597"/>
        <v>0.33504430311731992</v>
      </c>
      <c r="BJ574">
        <f t="shared" si="1598"/>
        <v>7.7560443031173198</v>
      </c>
      <c r="BK574">
        <f t="shared" si="1599"/>
        <v>227.20232926811826</v>
      </c>
      <c r="BL574" s="5">
        <f t="shared" si="1600"/>
        <v>3.9654287139289424</v>
      </c>
      <c r="BM574">
        <f t="shared" si="1601"/>
        <v>249.13833527864156</v>
      </c>
      <c r="BN574" s="5">
        <f t="shared" si="1602"/>
        <v>16.609222351909438</v>
      </c>
      <c r="BO574" s="5">
        <f t="shared" si="1603"/>
        <v>16</v>
      </c>
      <c r="BP574" s="5">
        <f t="shared" si="1604"/>
        <v>36</v>
      </c>
      <c r="BQ574" s="5">
        <f t="shared" si="1605"/>
        <v>33</v>
      </c>
      <c r="BR574">
        <f t="shared" si="1606"/>
        <v>-18.245578354321982</v>
      </c>
      <c r="BS574" s="5" t="str">
        <f t="shared" si="1607"/>
        <v>NEGATIF</v>
      </c>
      <c r="BT574" s="5">
        <f t="shared" si="1543"/>
        <v>-0.31844541621352712</v>
      </c>
      <c r="BU574" s="5">
        <f t="shared" si="1544"/>
        <v>18</v>
      </c>
      <c r="BV574" s="5">
        <f t="shared" si="1545"/>
        <v>-2175</v>
      </c>
      <c r="BW574" s="5">
        <f t="shared" si="1546"/>
        <v>15</v>
      </c>
      <c r="BX574" s="5" t="str">
        <f t="shared" si="1547"/>
        <v>NEGATIF</v>
      </c>
      <c r="BY574">
        <f t="shared" si="1608"/>
        <v>-60.802696006970933</v>
      </c>
      <c r="BZ574" s="5">
        <f t="shared" si="1609"/>
        <v>119.19730399302907</v>
      </c>
      <c r="CA574">
        <f t="shared" si="1610"/>
        <v>-37.032523848033584</v>
      </c>
      <c r="CB574" s="5" t="str">
        <f t="shared" si="1611"/>
        <v>NEGATIF</v>
      </c>
      <c r="CC574" s="5">
        <f t="shared" si="1612"/>
        <v>37</v>
      </c>
      <c r="CD574" s="5">
        <f t="shared" si="1613"/>
        <v>1</v>
      </c>
      <c r="CE574" s="5">
        <f t="shared" si="1614"/>
        <v>57</v>
      </c>
      <c r="CF574" s="5"/>
      <c r="CG574">
        <f t="shared" si="1615"/>
        <v>4.3482842435498394</v>
      </c>
      <c r="CH574">
        <f t="shared" si="1616"/>
        <v>0.40902429578865568</v>
      </c>
      <c r="CI574">
        <f t="shared" si="1617"/>
        <v>0.40906047292998915</v>
      </c>
    </row>
    <row r="575" spans="1:87">
      <c r="A575">
        <f t="shared" ref="A575:F575" si="1642">A281</f>
        <v>-7.0027777777777782</v>
      </c>
      <c r="B575">
        <f t="shared" si="1642"/>
        <v>111.315</v>
      </c>
      <c r="C575">
        <f t="shared" si="1642"/>
        <v>7</v>
      </c>
      <c r="D575">
        <f t="shared" si="1642"/>
        <v>2014</v>
      </c>
      <c r="E575">
        <f t="shared" si="1642"/>
        <v>3</v>
      </c>
      <c r="F575">
        <f t="shared" si="1642"/>
        <v>31</v>
      </c>
      <c r="G575">
        <f t="shared" si="1549"/>
        <v>-0.12222152900771403</v>
      </c>
      <c r="H575" s="5">
        <f t="shared" ref="H575:J575" si="1643">H281</f>
        <v>19</v>
      </c>
      <c r="I575" s="5">
        <f t="shared" si="1643"/>
        <v>0</v>
      </c>
      <c r="J575" s="5">
        <f t="shared" si="1643"/>
        <v>19</v>
      </c>
      <c r="K575" s="5"/>
      <c r="L575" s="5">
        <f t="shared" ref="L575:M575" si="1644">L281</f>
        <v>20</v>
      </c>
      <c r="M575" s="5">
        <f t="shared" si="1644"/>
        <v>-13</v>
      </c>
      <c r="N575" s="5">
        <f t="shared" si="1552"/>
        <v>2456748</v>
      </c>
      <c r="O575" s="5">
        <f t="shared" si="1553"/>
        <v>7.9452092914123363E-4</v>
      </c>
      <c r="P575" s="5">
        <f t="shared" si="1554"/>
        <v>2456748.0007945211</v>
      </c>
      <c r="Q575" s="5">
        <f t="shared" si="1555"/>
        <v>0.14245039820728453</v>
      </c>
      <c r="R575" s="5">
        <f t="shared" si="1556"/>
        <v>240.69440556699442</v>
      </c>
      <c r="S575" s="5">
        <f t="shared" si="1557"/>
        <v>72.12006410783215</v>
      </c>
      <c r="T575" s="5">
        <f t="shared" si="1558"/>
        <v>4.2009098682746213</v>
      </c>
      <c r="U575" s="5">
        <f t="shared" si="1559"/>
        <v>1.2587325754310579</v>
      </c>
      <c r="V575" s="5">
        <f t="shared" si="1560"/>
        <v>209.52170191056626</v>
      </c>
      <c r="W575" s="5">
        <f t="shared" si="1561"/>
        <v>3.6568435527214751</v>
      </c>
      <c r="X575" s="5">
        <f t="shared" si="1562"/>
        <v>8.7898798184651241</v>
      </c>
      <c r="Y575" s="5">
        <f t="shared" si="1563"/>
        <v>0.15341234368681789</v>
      </c>
      <c r="Z575" s="5">
        <f t="shared" si="1564"/>
        <v>85.605007583946644</v>
      </c>
      <c r="AA575" s="5">
        <f t="shared" si="1565"/>
        <v>1.494089238534585</v>
      </c>
      <c r="AB575" s="5">
        <f t="shared" si="1566"/>
        <v>21876.759528548188</v>
      </c>
      <c r="AC575" s="5">
        <f t="shared" si="1567"/>
        <v>-124.04919176932178</v>
      </c>
      <c r="AD575" s="5">
        <f t="shared" si="1568"/>
        <v>-579.08363154193728</v>
      </c>
      <c r="AE575" s="5">
        <f t="shared" si="1569"/>
        <v>470.74230614016449</v>
      </c>
      <c r="AF575" s="5">
        <f t="shared" si="1570"/>
        <v>-502.422801922806</v>
      </c>
      <c r="AG575" s="5">
        <f t="shared" si="1571"/>
        <v>2231.5519265007688</v>
      </c>
      <c r="AH575" s="5">
        <f t="shared" si="1572"/>
        <v>23373.498135955055</v>
      </c>
      <c r="AI575" s="5">
        <f t="shared" si="1573"/>
        <v>6.492638371098626</v>
      </c>
      <c r="AJ575" s="5">
        <f t="shared" si="1574"/>
        <v>247.18704393809304</v>
      </c>
      <c r="AK575" s="5">
        <f t="shared" si="1575"/>
        <v>4.3142277849916137</v>
      </c>
      <c r="AL575" s="5">
        <f t="shared" si="1576"/>
        <v>247</v>
      </c>
      <c r="AM575" s="5">
        <f t="shared" si="1577"/>
        <v>11</v>
      </c>
      <c r="AN575" s="5">
        <f t="shared" si="1578"/>
        <v>13</v>
      </c>
      <c r="AO575" s="5"/>
      <c r="AP575" s="5">
        <f t="shared" si="1579"/>
        <v>3.3022508312845154</v>
      </c>
      <c r="AQ575" s="5">
        <f t="shared" si="1580"/>
        <v>5.7635149732634561E-2</v>
      </c>
      <c r="AR575" s="5" t="str">
        <f t="shared" si="1581"/>
        <v>POSITIF</v>
      </c>
      <c r="AS575" s="5">
        <f t="shared" si="1582"/>
        <v>3</v>
      </c>
      <c r="AT575" s="5">
        <f t="shared" si="1583"/>
        <v>18</v>
      </c>
      <c r="AU575" s="5">
        <f t="shared" si="1584"/>
        <v>8</v>
      </c>
      <c r="AV575" s="5">
        <f t="shared" si="1585"/>
        <v>0.96987610665643165</v>
      </c>
      <c r="AW575" s="23">
        <f t="shared" si="1586"/>
        <v>4.0411504444017983E-2</v>
      </c>
      <c r="AX575" s="5">
        <f t="shared" si="1587"/>
        <v>1.6927531397578424E-2</v>
      </c>
      <c r="AY575" s="5">
        <f t="shared" si="1588"/>
        <v>0.26427276575404746</v>
      </c>
      <c r="AZ575" s="23">
        <f t="shared" si="1589"/>
        <v>1.1011365239751977E-2</v>
      </c>
      <c r="BA575" s="5">
        <f t="shared" si="1590"/>
        <v>376800.63641870365</v>
      </c>
      <c r="BB575" s="5" t="s">
        <v>191</v>
      </c>
      <c r="BC575" s="5">
        <f t="shared" si="1591"/>
        <v>1.6702617083275296E-2</v>
      </c>
      <c r="BD575" s="5">
        <f t="shared" si="1592"/>
        <v>209.52603957585202</v>
      </c>
      <c r="BE575" s="5">
        <f t="shared" si="1593"/>
        <v>23.437438660805142</v>
      </c>
      <c r="BF575" s="5">
        <f t="shared" si="1594"/>
        <v>-2.0728267658806769E-3</v>
      </c>
      <c r="BG575" s="5">
        <f t="shared" si="1595"/>
        <v>23.435365834039263</v>
      </c>
      <c r="BH575" s="19">
        <f t="shared" si="1596"/>
        <v>0.14245039820728453</v>
      </c>
      <c r="BI575">
        <f t="shared" si="1597"/>
        <v>0.58572876661395035</v>
      </c>
      <c r="BJ575">
        <f t="shared" si="1598"/>
        <v>8.0067287666139499</v>
      </c>
      <c r="BK575">
        <f t="shared" si="1599"/>
        <v>230.94833155472242</v>
      </c>
      <c r="BL575" s="5">
        <f t="shared" si="1600"/>
        <v>4.0308087876174206</v>
      </c>
      <c r="BM575">
        <f t="shared" si="1601"/>
        <v>249.15259994448684</v>
      </c>
      <c r="BN575" s="5">
        <f t="shared" si="1602"/>
        <v>16.610173329632456</v>
      </c>
      <c r="BO575" s="5">
        <f t="shared" si="1603"/>
        <v>16</v>
      </c>
      <c r="BP575" s="5">
        <f t="shared" si="1604"/>
        <v>36</v>
      </c>
      <c r="BQ575" s="5">
        <f t="shared" si="1605"/>
        <v>36</v>
      </c>
      <c r="BR575">
        <f t="shared" si="1606"/>
        <v>-18.248748223795364</v>
      </c>
      <c r="BS575" s="5" t="str">
        <f t="shared" si="1607"/>
        <v>NEGATIF</v>
      </c>
      <c r="BT575" s="5">
        <f t="shared" si="1543"/>
        <v>-0.31850074087269614</v>
      </c>
      <c r="BU575" s="5">
        <f t="shared" si="1544"/>
        <v>18</v>
      </c>
      <c r="BV575" s="5">
        <f t="shared" si="1545"/>
        <v>-2175</v>
      </c>
      <c r="BW575" s="5">
        <f t="shared" si="1546"/>
        <v>4</v>
      </c>
      <c r="BX575" s="5" t="str">
        <f t="shared" si="1547"/>
        <v>NEGATIF</v>
      </c>
      <c r="BY575">
        <f t="shared" si="1608"/>
        <v>-62.510669692888257</v>
      </c>
      <c r="BZ575" s="5">
        <f t="shared" si="1609"/>
        <v>117.48933030711174</v>
      </c>
      <c r="CA575">
        <f t="shared" si="1610"/>
        <v>-33.758502916249242</v>
      </c>
      <c r="CB575" s="5" t="str">
        <f t="shared" si="1611"/>
        <v>NEGATIF</v>
      </c>
      <c r="CC575" s="5">
        <f t="shared" si="1612"/>
        <v>33</v>
      </c>
      <c r="CD575" s="5">
        <f t="shared" si="1613"/>
        <v>45</v>
      </c>
      <c r="CE575" s="5">
        <f t="shared" si="1614"/>
        <v>30</v>
      </c>
      <c r="CF575" s="5"/>
      <c r="CG575">
        <f t="shared" si="1615"/>
        <v>4.3485332089355362</v>
      </c>
      <c r="CH575">
        <f t="shared" si="1616"/>
        <v>0.40902429521337214</v>
      </c>
      <c r="CI575">
        <f t="shared" si="1617"/>
        <v>0.40906047286526021</v>
      </c>
    </row>
    <row r="576" spans="1:87">
      <c r="A576">
        <f t="shared" ref="A576:F576" si="1645">A282</f>
        <v>-7.0027777777777782</v>
      </c>
      <c r="B576">
        <f t="shared" si="1645"/>
        <v>111.315</v>
      </c>
      <c r="C576">
        <f t="shared" si="1645"/>
        <v>7</v>
      </c>
      <c r="D576">
        <f t="shared" si="1645"/>
        <v>2014</v>
      </c>
      <c r="E576">
        <f t="shared" si="1645"/>
        <v>3</v>
      </c>
      <c r="F576">
        <f t="shared" si="1645"/>
        <v>31</v>
      </c>
      <c r="G576">
        <f t="shared" si="1549"/>
        <v>-0.12222152900771403</v>
      </c>
      <c r="H576">
        <f t="shared" ref="H576:J576" si="1646">H282</f>
        <v>19</v>
      </c>
      <c r="I576">
        <f t="shared" si="1646"/>
        <v>15</v>
      </c>
      <c r="J576">
        <f t="shared" si="1646"/>
        <v>19.25</v>
      </c>
      <c r="L576">
        <f t="shared" ref="L576:M576" si="1647">L282</f>
        <v>20</v>
      </c>
      <c r="M576">
        <f t="shared" si="1647"/>
        <v>-13</v>
      </c>
      <c r="N576">
        <f t="shared" si="1552"/>
        <v>2456748.010416667</v>
      </c>
      <c r="O576">
        <f t="shared" si="1553"/>
        <v>7.9452092914123363E-4</v>
      </c>
      <c r="P576">
        <f t="shared" si="1554"/>
        <v>2456748.011211188</v>
      </c>
      <c r="Q576">
        <f t="shared" si="1555"/>
        <v>0.14245068340008335</v>
      </c>
      <c r="R576">
        <f t="shared" si="1556"/>
        <v>240.69440556699442</v>
      </c>
      <c r="S576">
        <f t="shared" si="1557"/>
        <v>72.256157783180242</v>
      </c>
      <c r="T576">
        <f t="shared" si="1558"/>
        <v>4.2009098682746213</v>
      </c>
      <c r="U576">
        <f t="shared" si="1559"/>
        <v>1.2611078581570223</v>
      </c>
      <c r="V576">
        <f t="shared" si="1560"/>
        <v>209.52115030719597</v>
      </c>
      <c r="W576">
        <f t="shared" si="1561"/>
        <v>3.6568339254264983</v>
      </c>
      <c r="X576">
        <f t="shared" si="1562"/>
        <v>8.8001469785358495</v>
      </c>
      <c r="Y576">
        <f t="shared" si="1563"/>
        <v>0.15359153943488132</v>
      </c>
      <c r="Z576">
        <f t="shared" si="1564"/>
        <v>85.615274253770622</v>
      </c>
      <c r="AA576">
        <f t="shared" si="1565"/>
        <v>1.4942684257262286</v>
      </c>
      <c r="AB576">
        <f t="shared" si="1566"/>
        <v>21893.209342200076</v>
      </c>
      <c r="AC576">
        <f t="shared" si="1567"/>
        <v>-124.20064430816815</v>
      </c>
      <c r="AD576">
        <f t="shared" si="1568"/>
        <v>-531.77360961471459</v>
      </c>
      <c r="AE576">
        <f t="shared" si="1569"/>
        <v>475.58326821969314</v>
      </c>
      <c r="AF576">
        <f t="shared" si="1570"/>
        <v>-503.24912633104259</v>
      </c>
      <c r="AG576">
        <f t="shared" si="1571"/>
        <v>2220.6284049541218</v>
      </c>
      <c r="AH576">
        <f t="shared" si="1572"/>
        <v>23430.197635119963</v>
      </c>
      <c r="AI576">
        <f t="shared" si="1573"/>
        <v>6.5083882319777677</v>
      </c>
      <c r="AJ576">
        <f t="shared" si="1574"/>
        <v>247.20279379897218</v>
      </c>
      <c r="AK576">
        <f t="shared" si="1575"/>
        <v>4.3145026719206863</v>
      </c>
      <c r="AL576">
        <f t="shared" si="1576"/>
        <v>247</v>
      </c>
      <c r="AM576">
        <f t="shared" si="1577"/>
        <v>12</v>
      </c>
      <c r="AN576">
        <f t="shared" si="1578"/>
        <v>10</v>
      </c>
      <c r="AP576">
        <f t="shared" si="1579"/>
        <v>3.303186811742385</v>
      </c>
      <c r="AQ576">
        <f t="shared" si="1580"/>
        <v>5.7651485673358711E-2</v>
      </c>
      <c r="AR576" t="str">
        <f t="shared" si="1581"/>
        <v>POSITIF</v>
      </c>
      <c r="AS576">
        <f t="shared" si="1582"/>
        <v>3</v>
      </c>
      <c r="AT576">
        <f t="shared" si="1583"/>
        <v>18</v>
      </c>
      <c r="AU576">
        <f t="shared" si="1584"/>
        <v>11</v>
      </c>
      <c r="AV576">
        <f t="shared" si="1585"/>
        <v>0.96976707382225535</v>
      </c>
      <c r="AW576" s="4">
        <f t="shared" si="1586"/>
        <v>4.0406961409260637E-2</v>
      </c>
      <c r="AX576">
        <f t="shared" si="1587"/>
        <v>1.6925628415629269E-2</v>
      </c>
      <c r="AY576">
        <f t="shared" si="1588"/>
        <v>0.26424305901009137</v>
      </c>
      <c r="AZ576" s="4">
        <f t="shared" si="1589"/>
        <v>1.1010127458753807E-2</v>
      </c>
      <c r="BA576">
        <f t="shared" si="1590"/>
        <v>376842.99681483285</v>
      </c>
      <c r="BB576" t="s">
        <v>191</v>
      </c>
      <c r="BC576">
        <f t="shared" si="1591"/>
        <v>1.6702617071297197E-2</v>
      </c>
      <c r="BD576">
        <f t="shared" si="1592"/>
        <v>209.5254879741187</v>
      </c>
      <c r="BE576">
        <f t="shared" si="1593"/>
        <v>23.437438657096447</v>
      </c>
      <c r="BF576">
        <f t="shared" si="1594"/>
        <v>-2.072856037688176E-3</v>
      </c>
      <c r="BG576">
        <f t="shared" si="1595"/>
        <v>23.435365801058758</v>
      </c>
      <c r="BH576" s="19">
        <f t="shared" si="1596"/>
        <v>0.14245068340008335</v>
      </c>
      <c r="BI576">
        <f t="shared" si="1597"/>
        <v>0.8364132413019737</v>
      </c>
      <c r="BJ576">
        <f t="shared" si="1598"/>
        <v>8.2574132413019736</v>
      </c>
      <c r="BK576">
        <f t="shared" si="1599"/>
        <v>234.69431529959087</v>
      </c>
      <c r="BL576">
        <f t="shared" si="1600"/>
        <v>4.096188537691563</v>
      </c>
      <c r="BM576">
        <f t="shared" si="1601"/>
        <v>249.16688331993873</v>
      </c>
      <c r="BN576">
        <f t="shared" si="1602"/>
        <v>16.611125554662582</v>
      </c>
      <c r="BO576">
        <f t="shared" si="1603"/>
        <v>16</v>
      </c>
      <c r="BP576">
        <f t="shared" si="1604"/>
        <v>36</v>
      </c>
      <c r="BQ576">
        <f t="shared" si="1605"/>
        <v>40</v>
      </c>
      <c r="BR576">
        <f t="shared" si="1606"/>
        <v>-18.25037685470479</v>
      </c>
      <c r="BS576" t="str">
        <f t="shared" si="1607"/>
        <v>NEGATIF</v>
      </c>
      <c r="BT576">
        <f t="shared" si="1543"/>
        <v>-0.31852916584436536</v>
      </c>
      <c r="BU576">
        <f t="shared" si="1544"/>
        <v>18</v>
      </c>
      <c r="BV576">
        <f t="shared" si="1545"/>
        <v>-2176</v>
      </c>
      <c r="BW576">
        <f t="shared" si="1546"/>
        <v>58</v>
      </c>
      <c r="BX576" t="str">
        <f t="shared" si="1547"/>
        <v>NEGATIF</v>
      </c>
      <c r="BY576">
        <f t="shared" si="1608"/>
        <v>-64.015326858610024</v>
      </c>
      <c r="BZ576">
        <f t="shared" si="1609"/>
        <v>115.98467314138998</v>
      </c>
      <c r="CA576">
        <f t="shared" si="1610"/>
        <v>-30.437042086419595</v>
      </c>
      <c r="CB576" t="str">
        <f t="shared" si="1611"/>
        <v>NEGATIF</v>
      </c>
      <c r="CC576">
        <f t="shared" si="1612"/>
        <v>30</v>
      </c>
      <c r="CD576">
        <f t="shared" si="1613"/>
        <v>26</v>
      </c>
      <c r="CE576">
        <f t="shared" si="1614"/>
        <v>13</v>
      </c>
      <c r="CG576">
        <f t="shared" si="1615"/>
        <v>4.3487825008654708</v>
      </c>
      <c r="CH576">
        <f t="shared" si="1616"/>
        <v>0.40902429463775375</v>
      </c>
      <c r="CI576">
        <f t="shared" si="1617"/>
        <v>0.40906047280053126</v>
      </c>
    </row>
    <row r="577" spans="1:87">
      <c r="A577">
        <f t="shared" ref="A577:F577" si="1648">A283</f>
        <v>-7.0027777777777782</v>
      </c>
      <c r="B577">
        <f t="shared" si="1648"/>
        <v>111.315</v>
      </c>
      <c r="C577">
        <f t="shared" si="1648"/>
        <v>7</v>
      </c>
      <c r="D577">
        <f t="shared" si="1648"/>
        <v>2014</v>
      </c>
      <c r="E577">
        <f t="shared" si="1648"/>
        <v>3</v>
      </c>
      <c r="F577">
        <f t="shared" si="1648"/>
        <v>31</v>
      </c>
      <c r="G577">
        <f t="shared" si="1549"/>
        <v>-0.12222152900771403</v>
      </c>
      <c r="H577">
        <f t="shared" ref="H577:J577" si="1649">H283</f>
        <v>19</v>
      </c>
      <c r="I577">
        <f t="shared" si="1649"/>
        <v>30</v>
      </c>
      <c r="J577">
        <f t="shared" si="1649"/>
        <v>19.5</v>
      </c>
      <c r="L577">
        <f t="shared" ref="L577:M577" si="1650">L283</f>
        <v>20</v>
      </c>
      <c r="M577">
        <f t="shared" si="1650"/>
        <v>-13</v>
      </c>
      <c r="N577">
        <f t="shared" si="1552"/>
        <v>2456748.0208333335</v>
      </c>
      <c r="O577">
        <f t="shared" si="1553"/>
        <v>7.9452092914123363E-4</v>
      </c>
      <c r="P577">
        <f t="shared" si="1554"/>
        <v>2456748.0216278546</v>
      </c>
      <c r="Q577">
        <f t="shared" si="1555"/>
        <v>0.14245096859286943</v>
      </c>
      <c r="R577">
        <f t="shared" si="1556"/>
        <v>240.69440556699442</v>
      </c>
      <c r="S577">
        <f t="shared" si="1557"/>
        <v>72.392251452445635</v>
      </c>
      <c r="T577">
        <f t="shared" si="1558"/>
        <v>4.2009098682746213</v>
      </c>
      <c r="U577">
        <f t="shared" si="1559"/>
        <v>1.2634831407768237</v>
      </c>
      <c r="V577">
        <f t="shared" si="1560"/>
        <v>209.52059870385034</v>
      </c>
      <c r="W577">
        <f t="shared" si="1561"/>
        <v>3.6568242981319519</v>
      </c>
      <c r="X577">
        <f t="shared" si="1562"/>
        <v>8.8104141381481895</v>
      </c>
      <c r="Y577">
        <f t="shared" si="1563"/>
        <v>0.15377073517494444</v>
      </c>
      <c r="Z577">
        <f t="shared" si="1564"/>
        <v>85.625540923136214</v>
      </c>
      <c r="AA577">
        <f t="shared" si="1565"/>
        <v>1.4944476129098718</v>
      </c>
      <c r="AB577">
        <f t="shared" si="1566"/>
        <v>21909.537497523816</v>
      </c>
      <c r="AC577">
        <f t="shared" si="1567"/>
        <v>-124.33900439789315</v>
      </c>
      <c r="AD577">
        <f t="shared" si="1568"/>
        <v>-484.23937093504696</v>
      </c>
      <c r="AE577">
        <f t="shared" si="1569"/>
        <v>480.37410190575542</v>
      </c>
      <c r="AF577">
        <f t="shared" si="1570"/>
        <v>-504.07184044285225</v>
      </c>
      <c r="AG577">
        <f t="shared" si="1571"/>
        <v>2209.688742914645</v>
      </c>
      <c r="AH577">
        <f t="shared" si="1572"/>
        <v>23486.950126568423</v>
      </c>
      <c r="AI577">
        <f t="shared" si="1573"/>
        <v>6.5241528129356734</v>
      </c>
      <c r="AJ577">
        <f t="shared" si="1574"/>
        <v>247.2185583799301</v>
      </c>
      <c r="AK577">
        <f t="shared" si="1575"/>
        <v>4.3147778157635992</v>
      </c>
      <c r="AL577">
        <f t="shared" si="1576"/>
        <v>247</v>
      </c>
      <c r="AM577">
        <f t="shared" si="1577"/>
        <v>13</v>
      </c>
      <c r="AN577">
        <f t="shared" si="1578"/>
        <v>6</v>
      </c>
      <c r="AP577">
        <f t="shared" si="1579"/>
        <v>3.31038795560305</v>
      </c>
      <c r="AQ577">
        <f t="shared" si="1580"/>
        <v>5.7777169343637087E-2</v>
      </c>
      <c r="AR577" t="str">
        <f t="shared" si="1581"/>
        <v>POSITIF</v>
      </c>
      <c r="AS577">
        <f t="shared" si="1582"/>
        <v>3</v>
      </c>
      <c r="AT577">
        <f t="shared" si="1583"/>
        <v>18</v>
      </c>
      <c r="AU577">
        <f t="shared" si="1584"/>
        <v>37</v>
      </c>
      <c r="AV577">
        <f t="shared" si="1585"/>
        <v>0.96965794618325107</v>
      </c>
      <c r="AW577" s="4">
        <f t="shared" si="1586"/>
        <v>4.0402414424302126E-2</v>
      </c>
      <c r="AX577">
        <f t="shared" si="1587"/>
        <v>1.6923723779023715E-2</v>
      </c>
      <c r="AY577">
        <f t="shared" si="1588"/>
        <v>0.26421332643502221</v>
      </c>
      <c r="AZ577" s="4">
        <f t="shared" si="1589"/>
        <v>1.1008888601459259E-2</v>
      </c>
      <c r="BA577">
        <f t="shared" si="1590"/>
        <v>376885.40358291176</v>
      </c>
      <c r="BB577" t="s">
        <v>191</v>
      </c>
      <c r="BC577">
        <f t="shared" si="1591"/>
        <v>1.6702617059319101E-2</v>
      </c>
      <c r="BD577">
        <f t="shared" si="1592"/>
        <v>209.52493637241005</v>
      </c>
      <c r="BE577">
        <f t="shared" si="1593"/>
        <v>23.437438653387751</v>
      </c>
      <c r="BF577">
        <f t="shared" si="1594"/>
        <v>-2.0728853286733021E-3</v>
      </c>
      <c r="BG577">
        <f t="shared" si="1595"/>
        <v>23.435365768059079</v>
      </c>
      <c r="BH577" s="19">
        <f t="shared" si="1596"/>
        <v>0.14245096859286943</v>
      </c>
      <c r="BI577">
        <f t="shared" si="1597"/>
        <v>1.0870977047986041</v>
      </c>
      <c r="BJ577">
        <f t="shared" si="1598"/>
        <v>8.5080977047986046</v>
      </c>
      <c r="BK577">
        <f t="shared" si="1599"/>
        <v>238.44028531485378</v>
      </c>
      <c r="BL577">
        <f t="shared" si="1600"/>
        <v>4.161568048138883</v>
      </c>
      <c r="BM577">
        <f t="shared" si="1601"/>
        <v>249.18118025712528</v>
      </c>
      <c r="BN577">
        <f t="shared" si="1602"/>
        <v>16.612078683808353</v>
      </c>
      <c r="BO577">
        <f t="shared" si="1603"/>
        <v>16</v>
      </c>
      <c r="BP577">
        <f t="shared" si="1604"/>
        <v>36</v>
      </c>
      <c r="BQ577">
        <f t="shared" si="1605"/>
        <v>43</v>
      </c>
      <c r="BR577">
        <f t="shared" si="1606"/>
        <v>-18.245823962018314</v>
      </c>
      <c r="BS577" t="str">
        <f t="shared" si="1607"/>
        <v>NEGATIF</v>
      </c>
      <c r="BT577">
        <f t="shared" si="1543"/>
        <v>-0.31844970287649638</v>
      </c>
      <c r="BU577">
        <f t="shared" si="1544"/>
        <v>18</v>
      </c>
      <c r="BV577">
        <f t="shared" si="1545"/>
        <v>-2175</v>
      </c>
      <c r="BW577">
        <f t="shared" si="1546"/>
        <v>15</v>
      </c>
      <c r="BX577" t="str">
        <f t="shared" si="1547"/>
        <v>NEGATIF</v>
      </c>
      <c r="BY577">
        <f t="shared" si="1608"/>
        <v>-65.349941629266226</v>
      </c>
      <c r="BZ577">
        <f t="shared" si="1609"/>
        <v>114.65005837073377</v>
      </c>
      <c r="CA577">
        <f t="shared" si="1610"/>
        <v>-27.077308379918794</v>
      </c>
      <c r="CB577" t="str">
        <f t="shared" si="1611"/>
        <v>NEGATIF</v>
      </c>
      <c r="CC577">
        <f t="shared" si="1612"/>
        <v>27</v>
      </c>
      <c r="CD577">
        <f t="shared" si="1613"/>
        <v>4</v>
      </c>
      <c r="CE577">
        <f t="shared" si="1614"/>
        <v>38</v>
      </c>
      <c r="CG577">
        <f t="shared" si="1615"/>
        <v>4.3490320294923261</v>
      </c>
      <c r="CH577">
        <f t="shared" si="1616"/>
        <v>0.40902429406180069</v>
      </c>
      <c r="CI577">
        <f t="shared" si="1617"/>
        <v>0.40906047273580232</v>
      </c>
    </row>
    <row r="578" spans="1:87">
      <c r="A578">
        <f t="shared" ref="A578:F578" si="1651">A284</f>
        <v>-7.0027777777777782</v>
      </c>
      <c r="B578">
        <f t="shared" si="1651"/>
        <v>111.315</v>
      </c>
      <c r="C578">
        <f t="shared" si="1651"/>
        <v>7</v>
      </c>
      <c r="D578">
        <f t="shared" si="1651"/>
        <v>2014</v>
      </c>
      <c r="E578">
        <f t="shared" si="1651"/>
        <v>3</v>
      </c>
      <c r="F578">
        <f t="shared" si="1651"/>
        <v>31</v>
      </c>
      <c r="G578">
        <f t="shared" si="1549"/>
        <v>-0.12222152900771403</v>
      </c>
      <c r="H578">
        <f t="shared" ref="H578:J578" si="1652">H284</f>
        <v>19</v>
      </c>
      <c r="I578">
        <f t="shared" si="1652"/>
        <v>45</v>
      </c>
      <c r="J578">
        <f t="shared" si="1652"/>
        <v>19.75</v>
      </c>
      <c r="L578">
        <f t="shared" ref="L578:M578" si="1653">L284</f>
        <v>20</v>
      </c>
      <c r="M578">
        <f t="shared" si="1653"/>
        <v>-13</v>
      </c>
      <c r="N578">
        <f t="shared" si="1552"/>
        <v>2456748.03125</v>
      </c>
      <c r="O578">
        <f t="shared" si="1553"/>
        <v>7.9452092914123363E-4</v>
      </c>
      <c r="P578">
        <f t="shared" si="1554"/>
        <v>2456748.0320445211</v>
      </c>
      <c r="Q578">
        <f t="shared" si="1555"/>
        <v>0.14245125378565551</v>
      </c>
      <c r="R578">
        <f t="shared" si="1556"/>
        <v>240.69440556699442</v>
      </c>
      <c r="S578">
        <f t="shared" si="1557"/>
        <v>72.528345121696475</v>
      </c>
      <c r="T578">
        <f t="shared" si="1558"/>
        <v>4.2009098682746213</v>
      </c>
      <c r="U578">
        <f t="shared" si="1559"/>
        <v>1.2658584233963708</v>
      </c>
      <c r="V578">
        <f t="shared" si="1560"/>
        <v>209.52004710050466</v>
      </c>
      <c r="W578">
        <f t="shared" si="1561"/>
        <v>3.656814670837405</v>
      </c>
      <c r="X578">
        <f t="shared" si="1562"/>
        <v>8.8206812977596201</v>
      </c>
      <c r="Y578">
        <f t="shared" si="1563"/>
        <v>0.15394993091499171</v>
      </c>
      <c r="Z578">
        <f t="shared" si="1564"/>
        <v>85.635807592502715</v>
      </c>
      <c r="AA578">
        <f t="shared" si="1565"/>
        <v>1.494626800093531</v>
      </c>
      <c r="AB578">
        <f t="shared" si="1566"/>
        <v>21925.743903132734</v>
      </c>
      <c r="AC578">
        <f t="shared" si="1567"/>
        <v>-124.46425746049924</v>
      </c>
      <c r="AD578">
        <f t="shared" si="1568"/>
        <v>-436.50095590066758</v>
      </c>
      <c r="AE578">
        <f t="shared" si="1569"/>
        <v>485.11430244502634</v>
      </c>
      <c r="AF578">
        <f t="shared" si="1570"/>
        <v>-504.89092291728127</v>
      </c>
      <c r="AG578">
        <f t="shared" si="1571"/>
        <v>2198.7330211668927</v>
      </c>
      <c r="AH578">
        <f t="shared" si="1572"/>
        <v>23543.735090466202</v>
      </c>
      <c r="AI578">
        <f t="shared" si="1573"/>
        <v>6.5399264140183897</v>
      </c>
      <c r="AJ578">
        <f t="shared" si="1574"/>
        <v>247.23433198101282</v>
      </c>
      <c r="AK578">
        <f t="shared" si="1575"/>
        <v>4.3150531170373885</v>
      </c>
      <c r="AL578">
        <f t="shared" si="1576"/>
        <v>247</v>
      </c>
      <c r="AM578">
        <f t="shared" si="1577"/>
        <v>14</v>
      </c>
      <c r="AN578">
        <f t="shared" si="1578"/>
        <v>3</v>
      </c>
      <c r="AP578">
        <f t="shared" si="1579"/>
        <v>3.2981024644625592</v>
      </c>
      <c r="AQ578">
        <f t="shared" si="1580"/>
        <v>5.7562747073010935E-2</v>
      </c>
      <c r="AR578" t="str">
        <f t="shared" si="1581"/>
        <v>POSITIF</v>
      </c>
      <c r="AS578">
        <f t="shared" si="1582"/>
        <v>3</v>
      </c>
      <c r="AT578">
        <f t="shared" si="1583"/>
        <v>17</v>
      </c>
      <c r="AU578">
        <f t="shared" si="1584"/>
        <v>53</v>
      </c>
      <c r="AV578">
        <f t="shared" si="1585"/>
        <v>0.96954872446956297</v>
      </c>
      <c r="AW578" s="4">
        <f t="shared" si="1586"/>
        <v>4.0397863519565126E-2</v>
      </c>
      <c r="AX578">
        <f t="shared" si="1587"/>
        <v>1.6921817500505188E-2</v>
      </c>
      <c r="AY578">
        <f t="shared" si="1588"/>
        <v>0.26418356822777056</v>
      </c>
      <c r="AZ578" s="4">
        <f t="shared" si="1589"/>
        <v>1.1007648676157106E-2</v>
      </c>
      <c r="BA578">
        <f t="shared" si="1590"/>
        <v>376927.85646721127</v>
      </c>
      <c r="BB578" t="s">
        <v>191</v>
      </c>
      <c r="BC578">
        <f t="shared" si="1591"/>
        <v>1.6702617047341002E-2</v>
      </c>
      <c r="BD578">
        <f t="shared" si="1592"/>
        <v>209.5243847707014</v>
      </c>
      <c r="BE578">
        <f t="shared" si="1593"/>
        <v>23.437438649679056</v>
      </c>
      <c r="BF578">
        <f t="shared" si="1594"/>
        <v>-2.072914638835154E-3</v>
      </c>
      <c r="BG578">
        <f t="shared" si="1595"/>
        <v>23.435365735040222</v>
      </c>
      <c r="BH578" s="19">
        <f t="shared" si="1596"/>
        <v>0.14245125378565551</v>
      </c>
      <c r="BI578">
        <f t="shared" si="1597"/>
        <v>1.3377821682952344</v>
      </c>
      <c r="BJ578">
        <f t="shared" si="1598"/>
        <v>8.7587821682952338</v>
      </c>
      <c r="BK578">
        <f t="shared" si="1599"/>
        <v>242.1862469373018</v>
      </c>
      <c r="BL578">
        <f t="shared" si="1600"/>
        <v>4.2269474121039492</v>
      </c>
      <c r="BM578">
        <f t="shared" si="1601"/>
        <v>249.19548558712671</v>
      </c>
      <c r="BN578">
        <f t="shared" si="1602"/>
        <v>16.613032372475114</v>
      </c>
      <c r="BO578">
        <f t="shared" si="1603"/>
        <v>16</v>
      </c>
      <c r="BP578">
        <f t="shared" si="1604"/>
        <v>36</v>
      </c>
      <c r="BQ578">
        <f t="shared" si="1605"/>
        <v>46</v>
      </c>
      <c r="BR578">
        <f t="shared" si="1606"/>
        <v>-18.260499702296364</v>
      </c>
      <c r="BS578" t="str">
        <f t="shared" si="1607"/>
        <v>NEGATIF</v>
      </c>
      <c r="BT578">
        <f t="shared" si="1543"/>
        <v>-0.31870584286451592</v>
      </c>
      <c r="BU578">
        <f t="shared" si="1544"/>
        <v>18</v>
      </c>
      <c r="BV578">
        <f t="shared" si="1545"/>
        <v>-2176</v>
      </c>
      <c r="BW578">
        <f t="shared" si="1546"/>
        <v>22</v>
      </c>
      <c r="BX578" t="str">
        <f t="shared" si="1547"/>
        <v>NEGATIF</v>
      </c>
      <c r="BY578">
        <f t="shared" si="1608"/>
        <v>-66.510850008643359</v>
      </c>
      <c r="BZ578">
        <f t="shared" si="1609"/>
        <v>113.48914999135664</v>
      </c>
      <c r="CA578">
        <f t="shared" si="1610"/>
        <v>-23.677930777023175</v>
      </c>
      <c r="CB578" t="str">
        <f t="shared" si="1611"/>
        <v>NEGATIF</v>
      </c>
      <c r="CC578">
        <f t="shared" si="1612"/>
        <v>23</v>
      </c>
      <c r="CD578">
        <f t="shared" si="1613"/>
        <v>40</v>
      </c>
      <c r="CE578">
        <f t="shared" si="1614"/>
        <v>40</v>
      </c>
      <c r="CG578">
        <f t="shared" si="1615"/>
        <v>4.3492817046014363</v>
      </c>
      <c r="CH578">
        <f t="shared" si="1616"/>
        <v>0.40902429348551289</v>
      </c>
      <c r="CI578">
        <f t="shared" si="1617"/>
        <v>0.40906047267107337</v>
      </c>
    </row>
    <row r="579" spans="1:87">
      <c r="A579">
        <f t="shared" ref="A579:F579" si="1654">A285</f>
        <v>-7.0027777777777782</v>
      </c>
      <c r="B579">
        <f t="shared" si="1654"/>
        <v>111.315</v>
      </c>
      <c r="C579">
        <f t="shared" si="1654"/>
        <v>7</v>
      </c>
      <c r="D579">
        <f t="shared" si="1654"/>
        <v>2014</v>
      </c>
      <c r="E579">
        <f t="shared" si="1654"/>
        <v>3</v>
      </c>
      <c r="F579">
        <f t="shared" si="1654"/>
        <v>31</v>
      </c>
      <c r="G579">
        <f t="shared" si="1549"/>
        <v>-0.12222152900771403</v>
      </c>
      <c r="H579">
        <f t="shared" ref="H579:J579" si="1655">H285</f>
        <v>20</v>
      </c>
      <c r="I579">
        <f t="shared" si="1655"/>
        <v>0</v>
      </c>
      <c r="J579">
        <f t="shared" si="1655"/>
        <v>20</v>
      </c>
      <c r="L579">
        <f t="shared" ref="L579:M579" si="1656">L285</f>
        <v>20</v>
      </c>
      <c r="M579">
        <f t="shared" si="1656"/>
        <v>-13</v>
      </c>
      <c r="N579">
        <f t="shared" si="1552"/>
        <v>2456748.041666667</v>
      </c>
      <c r="O579">
        <f t="shared" si="1553"/>
        <v>7.9452092914123363E-4</v>
      </c>
      <c r="P579">
        <f t="shared" si="1554"/>
        <v>2456748.042461188</v>
      </c>
      <c r="Q579">
        <f t="shared" si="1555"/>
        <v>0.14245153897845433</v>
      </c>
      <c r="R579">
        <f t="shared" si="1556"/>
        <v>240.69440556699442</v>
      </c>
      <c r="S579">
        <f t="shared" si="1557"/>
        <v>72.664438797044568</v>
      </c>
      <c r="T579">
        <f t="shared" si="1558"/>
        <v>4.2009098682746213</v>
      </c>
      <c r="U579">
        <f t="shared" si="1559"/>
        <v>1.2682337061223354</v>
      </c>
      <c r="V579">
        <f t="shared" si="1560"/>
        <v>209.51949549713436</v>
      </c>
      <c r="W579">
        <f t="shared" si="1561"/>
        <v>3.6568050435424282</v>
      </c>
      <c r="X579">
        <f t="shared" si="1562"/>
        <v>8.8309484578312549</v>
      </c>
      <c r="Y579">
        <f t="shared" si="1563"/>
        <v>0.15412912666307102</v>
      </c>
      <c r="Z579">
        <f t="shared" si="1564"/>
        <v>85.646074262326692</v>
      </c>
      <c r="AA579">
        <f t="shared" si="1565"/>
        <v>1.4948059872851744</v>
      </c>
      <c r="AB579">
        <f t="shared" si="1566"/>
        <v>21611.601701958207</v>
      </c>
      <c r="AC579">
        <f t="shared" si="1567"/>
        <v>-124.57639029734985</v>
      </c>
      <c r="AD579">
        <f t="shared" si="1568"/>
        <v>-388.57849094553188</v>
      </c>
      <c r="AE579">
        <f t="shared" si="1569"/>
        <v>489.80337041079582</v>
      </c>
      <c r="AF579">
        <f t="shared" si="1570"/>
        <v>-505.70635250777775</v>
      </c>
      <c r="AG579">
        <f t="shared" si="1571"/>
        <v>2187.7613206079891</v>
      </c>
      <c r="AH579">
        <f t="shared" si="1572"/>
        <v>23270.305159226329</v>
      </c>
      <c r="AI579">
        <f t="shared" si="1573"/>
        <v>6.4639736553406468</v>
      </c>
      <c r="AJ579">
        <f t="shared" si="1574"/>
        <v>247.15837922233507</v>
      </c>
      <c r="AK579">
        <f t="shared" si="1575"/>
        <v>4.3137274913224894</v>
      </c>
      <c r="AL579">
        <f t="shared" si="1576"/>
        <v>247</v>
      </c>
      <c r="AM579">
        <f t="shared" si="1577"/>
        <v>9</v>
      </c>
      <c r="AN579">
        <f t="shared" si="1578"/>
        <v>30</v>
      </c>
      <c r="AP579">
        <f t="shared" si="1579"/>
        <v>3.2910673356638291</v>
      </c>
      <c r="AQ579">
        <f t="shared" si="1580"/>
        <v>5.7439960912171219E-2</v>
      </c>
      <c r="AR579" t="str">
        <f t="shared" si="1581"/>
        <v>POSITIF</v>
      </c>
      <c r="AS579">
        <f t="shared" si="1582"/>
        <v>3</v>
      </c>
      <c r="AT579">
        <f t="shared" si="1583"/>
        <v>17</v>
      </c>
      <c r="AU579">
        <f t="shared" si="1584"/>
        <v>27</v>
      </c>
      <c r="AV579">
        <f t="shared" si="1585"/>
        <v>0.96943940941106521</v>
      </c>
      <c r="AW579" s="4">
        <f t="shared" si="1586"/>
        <v>4.0393308725461048E-2</v>
      </c>
      <c r="AX579">
        <f t="shared" si="1587"/>
        <v>1.691990959281239E-2</v>
      </c>
      <c r="AY579">
        <f t="shared" si="1588"/>
        <v>0.26415378458719335</v>
      </c>
      <c r="AZ579" s="4">
        <f t="shared" si="1589"/>
        <v>1.1006407691133056E-2</v>
      </c>
      <c r="BA579">
        <f t="shared" si="1590"/>
        <v>376970.35521189123</v>
      </c>
      <c r="BB579" t="s">
        <v>191</v>
      </c>
      <c r="BC579">
        <f t="shared" si="1591"/>
        <v>1.6702617035362907E-2</v>
      </c>
      <c r="BD579">
        <f t="shared" si="1592"/>
        <v>209.52383316896814</v>
      </c>
      <c r="BE579">
        <f t="shared" si="1593"/>
        <v>23.43743864597036</v>
      </c>
      <c r="BF579">
        <f t="shared" si="1594"/>
        <v>-2.0729439681728369E-3</v>
      </c>
      <c r="BG579">
        <f t="shared" si="1595"/>
        <v>23.435365702002187</v>
      </c>
      <c r="BH579" s="19">
        <f t="shared" si="1596"/>
        <v>0.14245153897845433</v>
      </c>
      <c r="BI579">
        <f t="shared" si="1597"/>
        <v>1.5884666429832577</v>
      </c>
      <c r="BJ579">
        <f t="shared" si="1598"/>
        <v>9.0094666429832575</v>
      </c>
      <c r="BK579">
        <f t="shared" si="1599"/>
        <v>246.01539487648526</v>
      </c>
      <c r="BL579">
        <f t="shared" si="1600"/>
        <v>4.2937786511886564</v>
      </c>
      <c r="BM579">
        <f t="shared" si="1601"/>
        <v>249.12660476826355</v>
      </c>
      <c r="BN579">
        <f t="shared" si="1602"/>
        <v>16.608440317884238</v>
      </c>
      <c r="BO579">
        <f t="shared" si="1603"/>
        <v>16</v>
      </c>
      <c r="BP579">
        <f t="shared" si="1604"/>
        <v>36</v>
      </c>
      <c r="BQ579">
        <f t="shared" si="1605"/>
        <v>30</v>
      </c>
      <c r="BR579">
        <f t="shared" si="1606"/>
        <v>-18.255133585297163</v>
      </c>
      <c r="BS579" t="str">
        <f t="shared" si="1607"/>
        <v>NEGATIF</v>
      </c>
      <c r="BT579">
        <f t="shared" si="1543"/>
        <v>-0.31861218645483258</v>
      </c>
      <c r="BU579">
        <f t="shared" si="1544"/>
        <v>18</v>
      </c>
      <c r="BV579">
        <f t="shared" si="1545"/>
        <v>-2176</v>
      </c>
      <c r="BW579">
        <f t="shared" si="1546"/>
        <v>41</v>
      </c>
      <c r="BX579" t="str">
        <f t="shared" si="1547"/>
        <v>NEGATIF</v>
      </c>
      <c r="BY579">
        <f t="shared" si="1608"/>
        <v>-67.580364134749971</v>
      </c>
      <c r="BZ579">
        <f t="shared" si="1609"/>
        <v>112.41963586525003</v>
      </c>
      <c r="CA579">
        <f t="shared" si="1610"/>
        <v>-20.179517377430759</v>
      </c>
      <c r="CB579" t="str">
        <f t="shared" si="1611"/>
        <v>NEGATIF</v>
      </c>
      <c r="CC579">
        <f t="shared" si="1612"/>
        <v>20</v>
      </c>
      <c r="CD579">
        <f t="shared" si="1613"/>
        <v>10</v>
      </c>
      <c r="CE579">
        <f t="shared" si="1614"/>
        <v>46</v>
      </c>
      <c r="CG579">
        <f t="shared" si="1615"/>
        <v>4.3480795075208043</v>
      </c>
      <c r="CH579">
        <f t="shared" si="1616"/>
        <v>0.40902429290889042</v>
      </c>
      <c r="CI579">
        <f t="shared" si="1617"/>
        <v>0.40906047260634443</v>
      </c>
    </row>
    <row r="580" spans="1:87">
      <c r="A580">
        <f t="shared" ref="A580:F580" si="1657">A286</f>
        <v>-7.0027777777777782</v>
      </c>
      <c r="B580">
        <f t="shared" si="1657"/>
        <v>111.315</v>
      </c>
      <c r="C580">
        <f t="shared" si="1657"/>
        <v>7</v>
      </c>
      <c r="D580">
        <f t="shared" si="1657"/>
        <v>2014</v>
      </c>
      <c r="E580">
        <f t="shared" si="1657"/>
        <v>3</v>
      </c>
      <c r="F580">
        <f t="shared" si="1657"/>
        <v>31</v>
      </c>
      <c r="G580">
        <f t="shared" si="1549"/>
        <v>-0.12222152900771403</v>
      </c>
      <c r="H580">
        <f t="shared" ref="H580:J580" si="1658">H286</f>
        <v>20</v>
      </c>
      <c r="I580">
        <f t="shared" si="1658"/>
        <v>15</v>
      </c>
      <c r="J580">
        <f t="shared" si="1658"/>
        <v>20.25</v>
      </c>
      <c r="L580">
        <f t="shared" ref="L580:M580" si="1659">L286</f>
        <v>20</v>
      </c>
      <c r="M580">
        <f t="shared" si="1659"/>
        <v>-13</v>
      </c>
      <c r="N580">
        <f t="shared" si="1552"/>
        <v>2456748.0520833335</v>
      </c>
      <c r="O580">
        <f t="shared" si="1553"/>
        <v>7.9452092914123363E-4</v>
      </c>
      <c r="P580">
        <f t="shared" si="1554"/>
        <v>2456748.0528778546</v>
      </c>
      <c r="Q580">
        <f t="shared" si="1555"/>
        <v>0.14245182417124042</v>
      </c>
      <c r="R580">
        <f t="shared" si="1556"/>
        <v>240.69440556699442</v>
      </c>
      <c r="S580">
        <f t="shared" si="1557"/>
        <v>72.800532466295408</v>
      </c>
      <c r="T580">
        <f t="shared" si="1558"/>
        <v>4.2009098682746213</v>
      </c>
      <c r="U580">
        <f t="shared" si="1559"/>
        <v>1.2706089887418828</v>
      </c>
      <c r="V580">
        <f t="shared" si="1560"/>
        <v>209.51894389378873</v>
      </c>
      <c r="W580">
        <f t="shared" si="1561"/>
        <v>3.6567954162478817</v>
      </c>
      <c r="X580">
        <f t="shared" si="1562"/>
        <v>8.8412156174426855</v>
      </c>
      <c r="Y580">
        <f t="shared" si="1563"/>
        <v>0.15430832240311826</v>
      </c>
      <c r="Z580">
        <f t="shared" si="1564"/>
        <v>85.656340931692284</v>
      </c>
      <c r="AA580">
        <f t="shared" si="1565"/>
        <v>1.4949851744688176</v>
      </c>
      <c r="AB580">
        <f t="shared" si="1566"/>
        <v>21627.564334515042</v>
      </c>
      <c r="AC580">
        <f t="shared" si="1567"/>
        <v>-124.67539107806225</v>
      </c>
      <c r="AD580">
        <f t="shared" si="1568"/>
        <v>-340.49218655898937</v>
      </c>
      <c r="AE580">
        <f t="shared" si="1569"/>
        <v>494.44081114025312</v>
      </c>
      <c r="AF580">
        <f t="shared" si="1570"/>
        <v>-506.51810795352628</v>
      </c>
      <c r="AG580">
        <f t="shared" si="1571"/>
        <v>2176.7737237296342</v>
      </c>
      <c r="AH580">
        <f t="shared" si="1572"/>
        <v>23327.093183794354</v>
      </c>
      <c r="AI580">
        <f t="shared" si="1573"/>
        <v>6.4797481066095424</v>
      </c>
      <c r="AJ580">
        <f t="shared" si="1574"/>
        <v>247.17415367360397</v>
      </c>
      <c r="AK580">
        <f t="shared" si="1575"/>
        <v>4.3140028074348269</v>
      </c>
      <c r="AL580">
        <f t="shared" si="1576"/>
        <v>247</v>
      </c>
      <c r="AM580">
        <f t="shared" si="1577"/>
        <v>10</v>
      </c>
      <c r="AN580">
        <f t="shared" si="1578"/>
        <v>26</v>
      </c>
      <c r="AP580">
        <f t="shared" si="1579"/>
        <v>3.2931506600042688</v>
      </c>
      <c r="AQ580">
        <f t="shared" si="1580"/>
        <v>5.7476321781298828E-2</v>
      </c>
      <c r="AR580" t="str">
        <f t="shared" si="1581"/>
        <v>POSITIF</v>
      </c>
      <c r="AS580">
        <f t="shared" si="1582"/>
        <v>3</v>
      </c>
      <c r="AT580">
        <f t="shared" si="1583"/>
        <v>17</v>
      </c>
      <c r="AU580">
        <f t="shared" si="1584"/>
        <v>35</v>
      </c>
      <c r="AV580">
        <f t="shared" si="1585"/>
        <v>0.96933000175211148</v>
      </c>
      <c r="AW580" s="4">
        <f t="shared" si="1586"/>
        <v>4.0388750073004645E-2</v>
      </c>
      <c r="AX580">
        <f t="shared" si="1587"/>
        <v>1.6918000068936748E-2</v>
      </c>
      <c r="AY580">
        <f t="shared" si="1588"/>
        <v>0.26412397571609292</v>
      </c>
      <c r="AZ580" s="4">
        <f t="shared" si="1589"/>
        <v>1.1005165654837204E-2</v>
      </c>
      <c r="BA580">
        <f t="shared" si="1590"/>
        <v>377012.89955526328</v>
      </c>
      <c r="BB580" t="s">
        <v>191</v>
      </c>
      <c r="BC580">
        <f t="shared" si="1591"/>
        <v>1.6702617023384807E-2</v>
      </c>
      <c r="BD580">
        <f t="shared" si="1592"/>
        <v>209.52328156725949</v>
      </c>
      <c r="BE580">
        <f t="shared" si="1593"/>
        <v>23.437438642261668</v>
      </c>
      <c r="BF580">
        <f t="shared" si="1594"/>
        <v>-2.0729733166815136E-3</v>
      </c>
      <c r="BG580">
        <f t="shared" si="1595"/>
        <v>23.435365668944986</v>
      </c>
      <c r="BH580" s="19">
        <f t="shared" si="1596"/>
        <v>0.14245182417124042</v>
      </c>
      <c r="BI580">
        <f t="shared" si="1597"/>
        <v>1.8391511064954102</v>
      </c>
      <c r="BJ580">
        <f t="shared" si="1598"/>
        <v>9.2601511064954103</v>
      </c>
      <c r="BK580">
        <f t="shared" si="1599"/>
        <v>249.7613565394048</v>
      </c>
      <c r="BL580">
        <f t="shared" si="1600"/>
        <v>4.3591580158600847</v>
      </c>
      <c r="BM580">
        <f t="shared" si="1601"/>
        <v>249.14091005802635</v>
      </c>
      <c r="BN580">
        <f t="shared" si="1602"/>
        <v>16.609394003868424</v>
      </c>
      <c r="BO580">
        <f t="shared" si="1603"/>
        <v>16</v>
      </c>
      <c r="BP580">
        <f t="shared" si="1604"/>
        <v>36</v>
      </c>
      <c r="BQ580">
        <f t="shared" si="1605"/>
        <v>33</v>
      </c>
      <c r="BR580">
        <f t="shared" si="1606"/>
        <v>-18.255637293487993</v>
      </c>
      <c r="BS580" t="str">
        <f t="shared" si="1607"/>
        <v>NEGATIF</v>
      </c>
      <c r="BT580">
        <f t="shared" si="1543"/>
        <v>-0.31862097782123183</v>
      </c>
      <c r="BU580">
        <f t="shared" si="1544"/>
        <v>18</v>
      </c>
      <c r="BV580">
        <f t="shared" si="1545"/>
        <v>-2176</v>
      </c>
      <c r="BW580">
        <f t="shared" si="1546"/>
        <v>39</v>
      </c>
      <c r="BX580" t="str">
        <f t="shared" si="1547"/>
        <v>NEGATIF</v>
      </c>
      <c r="BY580">
        <f t="shared" si="1608"/>
        <v>-68.50086723651691</v>
      </c>
      <c r="BZ580">
        <f t="shared" si="1609"/>
        <v>111.49913276348309</v>
      </c>
      <c r="CA580">
        <f t="shared" si="1610"/>
        <v>-16.730932946789839</v>
      </c>
      <c r="CB580" t="str">
        <f t="shared" si="1611"/>
        <v>NEGATIF</v>
      </c>
      <c r="CC580">
        <f t="shared" si="1612"/>
        <v>16</v>
      </c>
      <c r="CD580">
        <f t="shared" si="1613"/>
        <v>43</v>
      </c>
      <c r="CE580">
        <f t="shared" si="1614"/>
        <v>51</v>
      </c>
      <c r="CG580">
        <f t="shared" si="1615"/>
        <v>4.3483291819276166</v>
      </c>
      <c r="CH580">
        <f t="shared" si="1616"/>
        <v>0.40902429233193344</v>
      </c>
      <c r="CI580">
        <f t="shared" si="1617"/>
        <v>0.40906047254161554</v>
      </c>
    </row>
    <row r="581" spans="1:87">
      <c r="A581">
        <f t="shared" ref="A581:F581" si="1660">A287</f>
        <v>-7.0027777777777782</v>
      </c>
      <c r="B581">
        <f t="shared" si="1660"/>
        <v>111.315</v>
      </c>
      <c r="C581">
        <f t="shared" si="1660"/>
        <v>7</v>
      </c>
      <c r="D581">
        <f t="shared" si="1660"/>
        <v>2014</v>
      </c>
      <c r="E581">
        <f t="shared" si="1660"/>
        <v>3</v>
      </c>
      <c r="F581">
        <f t="shared" si="1660"/>
        <v>31</v>
      </c>
      <c r="G581">
        <f t="shared" si="1549"/>
        <v>-0.12222152900771403</v>
      </c>
      <c r="H581">
        <f t="shared" ref="H581:J581" si="1661">H287</f>
        <v>20</v>
      </c>
      <c r="I581">
        <f t="shared" si="1661"/>
        <v>30</v>
      </c>
      <c r="J581">
        <f t="shared" si="1661"/>
        <v>20.5</v>
      </c>
      <c r="L581">
        <f t="shared" ref="L581:M581" si="1662">L287</f>
        <v>20</v>
      </c>
      <c r="M581">
        <f t="shared" si="1662"/>
        <v>-13</v>
      </c>
      <c r="N581">
        <f t="shared" si="1552"/>
        <v>2456748.0625</v>
      </c>
      <c r="O581">
        <f t="shared" si="1553"/>
        <v>7.9452092914123363E-4</v>
      </c>
      <c r="P581">
        <f t="shared" si="1554"/>
        <v>2456748.0632945211</v>
      </c>
      <c r="Q581">
        <f t="shared" si="1555"/>
        <v>0.1424521093640265</v>
      </c>
      <c r="R581">
        <f t="shared" si="1556"/>
        <v>240.69440556699442</v>
      </c>
      <c r="S581">
        <f t="shared" si="1557"/>
        <v>72.9366261355608</v>
      </c>
      <c r="T581">
        <f t="shared" si="1558"/>
        <v>4.2009098682746213</v>
      </c>
      <c r="U581">
        <f t="shared" si="1559"/>
        <v>1.2729842713616839</v>
      </c>
      <c r="V581">
        <f t="shared" si="1560"/>
        <v>209.51839229044305</v>
      </c>
      <c r="W581">
        <f t="shared" si="1561"/>
        <v>3.6567857889533348</v>
      </c>
      <c r="X581">
        <f t="shared" si="1562"/>
        <v>8.8514827770550255</v>
      </c>
      <c r="Y581">
        <f t="shared" si="1563"/>
        <v>0.15448751814318137</v>
      </c>
      <c r="Z581">
        <f t="shared" si="1564"/>
        <v>85.666607601057876</v>
      </c>
      <c r="AA581">
        <f t="shared" si="1565"/>
        <v>1.4951643616524608</v>
      </c>
      <c r="AB581">
        <f t="shared" si="1566"/>
        <v>21643.404945115359</v>
      </c>
      <c r="AC581">
        <f t="shared" si="1567"/>
        <v>-124.76124937193104</v>
      </c>
      <c r="AD581">
        <f t="shared" si="1568"/>
        <v>-292.26231586798212</v>
      </c>
      <c r="AE581">
        <f t="shared" si="1569"/>
        <v>499.02613604107324</v>
      </c>
      <c r="AF581">
        <f t="shared" si="1570"/>
        <v>-507.32616819937607</v>
      </c>
      <c r="AG581">
        <f t="shared" si="1571"/>
        <v>2165.7703116657603</v>
      </c>
      <c r="AH581">
        <f t="shared" si="1572"/>
        <v>23383.851659382904</v>
      </c>
      <c r="AI581">
        <f t="shared" si="1573"/>
        <v>6.4955143498285848</v>
      </c>
      <c r="AJ581">
        <f t="shared" si="1574"/>
        <v>247.18991991682302</v>
      </c>
      <c r="AK581">
        <f t="shared" si="1575"/>
        <v>4.3142779802896696</v>
      </c>
      <c r="AL581">
        <f t="shared" si="1576"/>
        <v>247</v>
      </c>
      <c r="AM581">
        <f t="shared" si="1577"/>
        <v>11</v>
      </c>
      <c r="AN581">
        <f t="shared" si="1578"/>
        <v>23</v>
      </c>
      <c r="AP581">
        <f t="shared" si="1579"/>
        <v>3.2953285371578116</v>
      </c>
      <c r="AQ581">
        <f t="shared" si="1580"/>
        <v>5.7514332908332112E-2</v>
      </c>
      <c r="AR581" t="str">
        <f t="shared" si="1581"/>
        <v>POSITIF</v>
      </c>
      <c r="AS581">
        <f t="shared" si="1582"/>
        <v>3</v>
      </c>
      <c r="AT581">
        <f t="shared" si="1583"/>
        <v>17</v>
      </c>
      <c r="AU581">
        <f t="shared" si="1584"/>
        <v>43</v>
      </c>
      <c r="AV581">
        <f t="shared" si="1585"/>
        <v>0.96922050222212064</v>
      </c>
      <c r="AW581" s="4">
        <f t="shared" si="1586"/>
        <v>4.0384187592588362E-2</v>
      </c>
      <c r="AX581">
        <f t="shared" si="1587"/>
        <v>1.6916088941609023E-2</v>
      </c>
      <c r="AY581">
        <f t="shared" si="1588"/>
        <v>0.26409414181320229</v>
      </c>
      <c r="AZ581" s="4">
        <f t="shared" si="1589"/>
        <v>1.1003922575550095E-2</v>
      </c>
      <c r="BA581">
        <f t="shared" si="1590"/>
        <v>377055.48924122617</v>
      </c>
      <c r="BB581" t="s">
        <v>191</v>
      </c>
      <c r="BC581">
        <f t="shared" si="1591"/>
        <v>1.6702617011406712E-2</v>
      </c>
      <c r="BD581">
        <f t="shared" si="1592"/>
        <v>209.52272996555084</v>
      </c>
      <c r="BE581">
        <f t="shared" si="1593"/>
        <v>23.437438638552972</v>
      </c>
      <c r="BF581">
        <f t="shared" si="1594"/>
        <v>-2.0730026843602859E-3</v>
      </c>
      <c r="BG581">
        <f t="shared" si="1595"/>
        <v>23.435365635868614</v>
      </c>
      <c r="BH581" s="19">
        <f t="shared" si="1596"/>
        <v>0.1424521093640265</v>
      </c>
      <c r="BI581">
        <f t="shared" si="1597"/>
        <v>2.0898355699920406</v>
      </c>
      <c r="BJ581">
        <f t="shared" si="1598"/>
        <v>9.5108355699920413</v>
      </c>
      <c r="BK581">
        <f t="shared" si="1599"/>
        <v>253.5073254330498</v>
      </c>
      <c r="BL581">
        <f t="shared" si="1600"/>
        <v>4.4245375067314789</v>
      </c>
      <c r="BM581">
        <f t="shared" si="1601"/>
        <v>249.15520811683086</v>
      </c>
      <c r="BN581">
        <f t="shared" si="1602"/>
        <v>16.610347207788724</v>
      </c>
      <c r="BO581">
        <f t="shared" si="1603"/>
        <v>16</v>
      </c>
      <c r="BP581">
        <f t="shared" si="1604"/>
        <v>36</v>
      </c>
      <c r="BQ581">
        <f t="shared" si="1605"/>
        <v>37</v>
      </c>
      <c r="BR581">
        <f t="shared" si="1606"/>
        <v>-18.256044665092357</v>
      </c>
      <c r="BS581" t="str">
        <f t="shared" si="1607"/>
        <v>NEGATIF</v>
      </c>
      <c r="BT581">
        <f t="shared" si="1543"/>
        <v>-0.31862808779700713</v>
      </c>
      <c r="BU581">
        <f t="shared" si="1544"/>
        <v>18</v>
      </c>
      <c r="BV581">
        <f t="shared" si="1545"/>
        <v>-2176</v>
      </c>
      <c r="BW581">
        <f t="shared" si="1546"/>
        <v>38</v>
      </c>
      <c r="BX581" t="str">
        <f t="shared" si="1547"/>
        <v>NEGATIF</v>
      </c>
      <c r="BY581">
        <f t="shared" si="1608"/>
        <v>-69.315857046129281</v>
      </c>
      <c r="BZ581">
        <f t="shared" si="1609"/>
        <v>110.68414295387072</v>
      </c>
      <c r="CA581">
        <f t="shared" si="1610"/>
        <v>-13.261737612046028</v>
      </c>
      <c r="CB581" t="str">
        <f t="shared" si="1611"/>
        <v>NEGATIF</v>
      </c>
      <c r="CC581">
        <f t="shared" si="1612"/>
        <v>13</v>
      </c>
      <c r="CD581">
        <f t="shared" si="1613"/>
        <v>15</v>
      </c>
      <c r="CE581">
        <f t="shared" si="1614"/>
        <v>42</v>
      </c>
      <c r="CG581">
        <f t="shared" si="1615"/>
        <v>4.3485787301303995</v>
      </c>
      <c r="CH581">
        <f t="shared" si="1616"/>
        <v>0.40902429175464183</v>
      </c>
      <c r="CI581">
        <f t="shared" si="1617"/>
        <v>0.40906047247688659</v>
      </c>
    </row>
    <row r="582" spans="1:87">
      <c r="A582">
        <f t="shared" ref="A582:F582" si="1663">A288</f>
        <v>-7.0027777777777782</v>
      </c>
      <c r="B582">
        <f t="shared" si="1663"/>
        <v>111.315</v>
      </c>
      <c r="C582">
        <f t="shared" si="1663"/>
        <v>7</v>
      </c>
      <c r="D582">
        <f t="shared" si="1663"/>
        <v>2014</v>
      </c>
      <c r="E582">
        <f t="shared" si="1663"/>
        <v>3</v>
      </c>
      <c r="F582">
        <f t="shared" si="1663"/>
        <v>31</v>
      </c>
      <c r="G582">
        <f t="shared" si="1549"/>
        <v>-0.12222152900771403</v>
      </c>
      <c r="H582">
        <f t="shared" ref="H582:J582" si="1664">H288</f>
        <v>20</v>
      </c>
      <c r="I582">
        <f t="shared" si="1664"/>
        <v>45</v>
      </c>
      <c r="J582">
        <f t="shared" si="1664"/>
        <v>20.75</v>
      </c>
      <c r="L582">
        <f t="shared" ref="L582:M582" si="1665">L288</f>
        <v>20</v>
      </c>
      <c r="M582">
        <f t="shared" si="1665"/>
        <v>-13</v>
      </c>
      <c r="N582">
        <f t="shared" si="1552"/>
        <v>2456748.072916667</v>
      </c>
      <c r="O582">
        <f t="shared" si="1553"/>
        <v>7.9452092914123363E-4</v>
      </c>
      <c r="P582">
        <f t="shared" si="1554"/>
        <v>2456748.073711188</v>
      </c>
      <c r="Q582">
        <f t="shared" si="1555"/>
        <v>0.14245239455682532</v>
      </c>
      <c r="R582">
        <f t="shared" si="1556"/>
        <v>240.69440556699442</v>
      </c>
      <c r="S582">
        <f t="shared" si="1557"/>
        <v>73.072719810908893</v>
      </c>
      <c r="T582">
        <f t="shared" si="1558"/>
        <v>4.2009098682746213</v>
      </c>
      <c r="U582">
        <f t="shared" si="1559"/>
        <v>1.2753595540876483</v>
      </c>
      <c r="V582">
        <f t="shared" si="1560"/>
        <v>209.51784068707275</v>
      </c>
      <c r="W582">
        <f t="shared" si="1561"/>
        <v>3.6567761616583581</v>
      </c>
      <c r="X582">
        <f t="shared" si="1562"/>
        <v>8.8617499371257509</v>
      </c>
      <c r="Y582">
        <f t="shared" si="1563"/>
        <v>0.15466671389124484</v>
      </c>
      <c r="Z582">
        <f t="shared" si="1564"/>
        <v>85.676874270882763</v>
      </c>
      <c r="AA582">
        <f t="shared" si="1565"/>
        <v>1.4953435488441202</v>
      </c>
      <c r="AB582">
        <f t="shared" si="1566"/>
        <v>21659.123445085093</v>
      </c>
      <c r="AC582">
        <f t="shared" si="1567"/>
        <v>-124.83395613126392</v>
      </c>
      <c r="AD582">
        <f t="shared" si="1568"/>
        <v>-243.90921252462076</v>
      </c>
      <c r="AE582">
        <f t="shared" si="1569"/>
        <v>503.5588620052182</v>
      </c>
      <c r="AF582">
        <f t="shared" si="1570"/>
        <v>-508.13051228569975</v>
      </c>
      <c r="AG582">
        <f t="shared" si="1571"/>
        <v>2154.7511656682</v>
      </c>
      <c r="AH582">
        <f t="shared" si="1572"/>
        <v>23440.559791816926</v>
      </c>
      <c r="AI582">
        <f t="shared" si="1573"/>
        <v>6.5112666088380351</v>
      </c>
      <c r="AJ582">
        <f t="shared" si="1574"/>
        <v>247.20567217583246</v>
      </c>
      <c r="AK582">
        <f t="shared" si="1575"/>
        <v>4.3145529090740116</v>
      </c>
      <c r="AL582">
        <f t="shared" si="1576"/>
        <v>247</v>
      </c>
      <c r="AM582">
        <f t="shared" si="1577"/>
        <v>12</v>
      </c>
      <c r="AN582">
        <f t="shared" si="1578"/>
        <v>20</v>
      </c>
      <c r="AP582">
        <f t="shared" si="1579"/>
        <v>3.3082193309897319</v>
      </c>
      <c r="AQ582">
        <f t="shared" si="1580"/>
        <v>5.7739319703894898E-2</v>
      </c>
      <c r="AR582" t="str">
        <f t="shared" si="1581"/>
        <v>POSITIF</v>
      </c>
      <c r="AS582">
        <f t="shared" si="1582"/>
        <v>3</v>
      </c>
      <c r="AT582">
        <f t="shared" si="1583"/>
        <v>18</v>
      </c>
      <c r="AU582">
        <f t="shared" si="1584"/>
        <v>29</v>
      </c>
      <c r="AV582">
        <f t="shared" si="1585"/>
        <v>0.96911091155029094</v>
      </c>
      <c r="AW582" s="4">
        <f t="shared" si="1586"/>
        <v>4.0379621314595458E-2</v>
      </c>
      <c r="AX582">
        <f t="shared" si="1587"/>
        <v>1.6914176223556121E-2</v>
      </c>
      <c r="AY582">
        <f t="shared" si="1588"/>
        <v>0.26406428307719426</v>
      </c>
      <c r="AZ582" s="4">
        <f t="shared" si="1589"/>
        <v>1.100267846154976E-2</v>
      </c>
      <c r="BA582">
        <f t="shared" si="1590"/>
        <v>377098.12401354656</v>
      </c>
      <c r="BB582" t="s">
        <v>191</v>
      </c>
      <c r="BC582">
        <f t="shared" si="1591"/>
        <v>1.6702616999428613E-2</v>
      </c>
      <c r="BD582">
        <f t="shared" si="1592"/>
        <v>209.52217836381752</v>
      </c>
      <c r="BE582">
        <f t="shared" si="1593"/>
        <v>23.437438634844277</v>
      </c>
      <c r="BF582">
        <f t="shared" si="1594"/>
        <v>-2.073032071208247E-3</v>
      </c>
      <c r="BG582">
        <f t="shared" si="1595"/>
        <v>23.435365602773068</v>
      </c>
      <c r="BH582" s="19">
        <f t="shared" si="1596"/>
        <v>0.14245239455682532</v>
      </c>
      <c r="BI582">
        <f t="shared" si="1597"/>
        <v>2.3405200446955861</v>
      </c>
      <c r="BJ582">
        <f t="shared" si="1598"/>
        <v>9.7615200446955868</v>
      </c>
      <c r="BK582">
        <f t="shared" si="1599"/>
        <v>257.25330696457422</v>
      </c>
      <c r="BL582">
        <f t="shared" si="1600"/>
        <v>4.4899172181754796</v>
      </c>
      <c r="BM582">
        <f t="shared" si="1601"/>
        <v>249.16949370585957</v>
      </c>
      <c r="BN582">
        <f t="shared" si="1602"/>
        <v>16.611299580390639</v>
      </c>
      <c r="BO582">
        <f t="shared" si="1603"/>
        <v>16</v>
      </c>
      <c r="BP582">
        <f t="shared" si="1604"/>
        <v>36</v>
      </c>
      <c r="BQ582">
        <f t="shared" si="1605"/>
        <v>40</v>
      </c>
      <c r="BR582">
        <f t="shared" si="1606"/>
        <v>-18.24587708832015</v>
      </c>
      <c r="BS582" t="str">
        <f t="shared" si="1607"/>
        <v>NEGATIF</v>
      </c>
      <c r="BT582">
        <f t="shared" si="1543"/>
        <v>-0.31845063010538283</v>
      </c>
      <c r="BU582">
        <f t="shared" si="1544"/>
        <v>18</v>
      </c>
      <c r="BV582">
        <f t="shared" si="1545"/>
        <v>-2175</v>
      </c>
      <c r="BW582">
        <f t="shared" si="1546"/>
        <v>14</v>
      </c>
      <c r="BX582" t="str">
        <f t="shared" si="1547"/>
        <v>NEGATIF</v>
      </c>
      <c r="BY582">
        <f t="shared" si="1608"/>
        <v>-70.046111897550745</v>
      </c>
      <c r="BZ582">
        <f t="shared" si="1609"/>
        <v>109.95388810244926</v>
      </c>
      <c r="CA582">
        <f t="shared" si="1610"/>
        <v>-9.7769286306161263</v>
      </c>
      <c r="CB582" t="str">
        <f t="shared" si="1611"/>
        <v>NEGATIF</v>
      </c>
      <c r="CC582">
        <f t="shared" si="1612"/>
        <v>9</v>
      </c>
      <c r="CD582">
        <f t="shared" si="1613"/>
        <v>46</v>
      </c>
      <c r="CE582">
        <f t="shared" si="1614"/>
        <v>36</v>
      </c>
      <c r="CG582">
        <f t="shared" si="1615"/>
        <v>4.3488280606945366</v>
      </c>
      <c r="CH582">
        <f t="shared" si="1616"/>
        <v>0.40902429117701561</v>
      </c>
      <c r="CI582">
        <f t="shared" si="1617"/>
        <v>0.40906047241215759</v>
      </c>
    </row>
    <row r="583" spans="1:87">
      <c r="A583">
        <f t="shared" ref="A583:F583" si="1666">A289</f>
        <v>-7.0027777777777782</v>
      </c>
      <c r="B583">
        <f t="shared" si="1666"/>
        <v>111.315</v>
      </c>
      <c r="C583">
        <f t="shared" si="1666"/>
        <v>7</v>
      </c>
      <c r="D583">
        <f t="shared" si="1666"/>
        <v>2014</v>
      </c>
      <c r="E583">
        <f t="shared" si="1666"/>
        <v>3</v>
      </c>
      <c r="F583">
        <f t="shared" si="1666"/>
        <v>31</v>
      </c>
      <c r="G583">
        <f t="shared" si="1549"/>
        <v>-0.12222152900771403</v>
      </c>
      <c r="H583">
        <f t="shared" ref="H583:J583" si="1667">H289</f>
        <v>21</v>
      </c>
      <c r="I583">
        <f t="shared" si="1667"/>
        <v>0</v>
      </c>
      <c r="J583">
        <f t="shared" si="1667"/>
        <v>21</v>
      </c>
      <c r="L583">
        <f t="shared" ref="L583:M583" si="1668">L289</f>
        <v>20</v>
      </c>
      <c r="M583">
        <f t="shared" si="1668"/>
        <v>-13</v>
      </c>
      <c r="N583">
        <f t="shared" si="1552"/>
        <v>2456748.0833333335</v>
      </c>
      <c r="O583">
        <f t="shared" si="1553"/>
        <v>7.9452092914123363E-4</v>
      </c>
      <c r="P583">
        <f t="shared" si="1554"/>
        <v>2456748.0841278546</v>
      </c>
      <c r="Q583">
        <f t="shared" si="1555"/>
        <v>0.14245267974961137</v>
      </c>
      <c r="R583">
        <f t="shared" si="1556"/>
        <v>240.69440556699442</v>
      </c>
      <c r="S583">
        <f t="shared" si="1557"/>
        <v>73.208813480145182</v>
      </c>
      <c r="T583">
        <f t="shared" si="1558"/>
        <v>4.2009098682746213</v>
      </c>
      <c r="U583">
        <f t="shared" si="1559"/>
        <v>1.2777348367069419</v>
      </c>
      <c r="V583">
        <f t="shared" si="1560"/>
        <v>209.51728908372718</v>
      </c>
      <c r="W583">
        <f t="shared" si="1561"/>
        <v>3.6567665343638125</v>
      </c>
      <c r="X583">
        <f t="shared" si="1562"/>
        <v>8.8720170967371814</v>
      </c>
      <c r="Y583">
        <f t="shared" si="1563"/>
        <v>0.15484590963129208</v>
      </c>
      <c r="Z583">
        <f t="shared" si="1564"/>
        <v>85.687140940247446</v>
      </c>
      <c r="AA583">
        <f t="shared" si="1565"/>
        <v>1.4955227360277477</v>
      </c>
      <c r="AB583">
        <f t="shared" si="1566"/>
        <v>22004.946510684909</v>
      </c>
      <c r="AC583">
        <f t="shared" si="1567"/>
        <v>-124.89350368527992</v>
      </c>
      <c r="AD583">
        <f t="shared" si="1568"/>
        <v>-195.4532686198817</v>
      </c>
      <c r="AE583">
        <f t="shared" si="1569"/>
        <v>508.03851086122381</v>
      </c>
      <c r="AF583">
        <f t="shared" si="1570"/>
        <v>-508.93111924202759</v>
      </c>
      <c r="AG583">
        <f t="shared" si="1571"/>
        <v>2143.716368583966</v>
      </c>
      <c r="AH583">
        <f t="shared" si="1572"/>
        <v>23827.423498582913</v>
      </c>
      <c r="AI583">
        <f t="shared" si="1573"/>
        <v>6.6187287496063645</v>
      </c>
      <c r="AJ583">
        <f t="shared" si="1574"/>
        <v>247.31313431660078</v>
      </c>
      <c r="AK583">
        <f t="shared" si="1575"/>
        <v>4.3164284772516597</v>
      </c>
      <c r="AL583">
        <f t="shared" si="1576"/>
        <v>247</v>
      </c>
      <c r="AM583">
        <f t="shared" si="1577"/>
        <v>18</v>
      </c>
      <c r="AN583">
        <f t="shared" si="1578"/>
        <v>47</v>
      </c>
      <c r="AP583">
        <f t="shared" si="1579"/>
        <v>3.3078326445177333</v>
      </c>
      <c r="AQ583">
        <f t="shared" si="1580"/>
        <v>5.7732570751785603E-2</v>
      </c>
      <c r="AR583" t="str">
        <f t="shared" si="1581"/>
        <v>POSITIF</v>
      </c>
      <c r="AS583">
        <f t="shared" si="1582"/>
        <v>3</v>
      </c>
      <c r="AT583">
        <f t="shared" si="1583"/>
        <v>18</v>
      </c>
      <c r="AU583">
        <f t="shared" si="1584"/>
        <v>28</v>
      </c>
      <c r="AV583">
        <f t="shared" si="1585"/>
        <v>0.96900123048028308</v>
      </c>
      <c r="AW583" s="4">
        <f t="shared" si="1586"/>
        <v>4.0375051270011793E-2</v>
      </c>
      <c r="AX583">
        <f t="shared" si="1587"/>
        <v>1.6912261927757372E-2</v>
      </c>
      <c r="AY583">
        <f t="shared" si="1588"/>
        <v>0.26403439971068232</v>
      </c>
      <c r="AZ583" s="4">
        <f t="shared" si="1589"/>
        <v>1.1001433321278431E-2</v>
      </c>
      <c r="BA583">
        <f t="shared" si="1590"/>
        <v>377140.80361014366</v>
      </c>
      <c r="BB583" t="s">
        <v>191</v>
      </c>
      <c r="BC583">
        <f t="shared" si="1591"/>
        <v>1.6702616987450517E-2</v>
      </c>
      <c r="BD583">
        <f t="shared" si="1592"/>
        <v>209.52162676210892</v>
      </c>
      <c r="BE583">
        <f t="shared" si="1593"/>
        <v>23.437438631135581</v>
      </c>
      <c r="BF583">
        <f t="shared" si="1594"/>
        <v>-2.0730614772205519E-3</v>
      </c>
      <c r="BG583">
        <f t="shared" si="1595"/>
        <v>23.435365569658362</v>
      </c>
      <c r="BH583" s="19">
        <f t="shared" si="1596"/>
        <v>0.14245267974961137</v>
      </c>
      <c r="BI583">
        <f t="shared" si="1597"/>
        <v>2.5912045081922161</v>
      </c>
      <c r="BJ583">
        <f t="shared" si="1598"/>
        <v>10.012204508192216</v>
      </c>
      <c r="BK583">
        <f t="shared" si="1599"/>
        <v>260.91611176348977</v>
      </c>
      <c r="BL583">
        <f t="shared" si="1600"/>
        <v>4.553845221774405</v>
      </c>
      <c r="BM583">
        <f t="shared" si="1601"/>
        <v>249.26695585939348</v>
      </c>
      <c r="BN583">
        <f t="shared" si="1602"/>
        <v>16.617797057292897</v>
      </c>
      <c r="BO583">
        <f t="shared" si="1603"/>
        <v>16</v>
      </c>
      <c r="BP583">
        <f t="shared" si="1604"/>
        <v>37</v>
      </c>
      <c r="BQ583">
        <f t="shared" si="1605"/>
        <v>4</v>
      </c>
      <c r="BR583">
        <f t="shared" si="1606"/>
        <v>-18.26362643899429</v>
      </c>
      <c r="BS583" t="str">
        <f t="shared" si="1607"/>
        <v>NEGATIF</v>
      </c>
      <c r="BT583">
        <f>RADIANS(BR583)</f>
        <v>-0.31876041471473765</v>
      </c>
      <c r="BU583">
        <f t="shared" si="1544"/>
        <v>18</v>
      </c>
      <c r="BV583">
        <f t="shared" si="1545"/>
        <v>-2176</v>
      </c>
      <c r="BW583">
        <f t="shared" si="1546"/>
        <v>10</v>
      </c>
      <c r="BX583" t="str">
        <f t="shared" si="1547"/>
        <v>NEGATIF</v>
      </c>
      <c r="BY583">
        <f t="shared" si="1608"/>
        <v>-70.648442533454187</v>
      </c>
      <c r="BZ583">
        <f t="shared" si="1609"/>
        <v>109.35155746654581</v>
      </c>
      <c r="CA583">
        <f t="shared" si="1610"/>
        <v>-6.3499628675168394</v>
      </c>
      <c r="CB583" t="str">
        <f t="shared" si="1611"/>
        <v>NEGATIF</v>
      </c>
      <c r="CC583">
        <f t="shared" si="1612"/>
        <v>6</v>
      </c>
      <c r="CD583">
        <f t="shared" si="1613"/>
        <v>20</v>
      </c>
      <c r="CE583">
        <f t="shared" si="1614"/>
        <v>59</v>
      </c>
      <c r="CG583">
        <f t="shared" si="1615"/>
        <v>4.3505290961697876</v>
      </c>
      <c r="CH583">
        <f t="shared" si="1616"/>
        <v>0.40902429059905493</v>
      </c>
      <c r="CI583">
        <f t="shared" si="1617"/>
        <v>0.40906047234742865</v>
      </c>
    </row>
    <row r="584" spans="1:87">
      <c r="A584">
        <f t="shared" ref="A584:F584" si="1669">A290</f>
        <v>-7.0027777777777782</v>
      </c>
      <c r="B584">
        <f t="shared" si="1669"/>
        <v>111.315</v>
      </c>
      <c r="C584">
        <f t="shared" si="1669"/>
        <v>7</v>
      </c>
      <c r="D584">
        <f t="shared" si="1669"/>
        <v>2014</v>
      </c>
      <c r="E584">
        <f t="shared" si="1669"/>
        <v>3</v>
      </c>
      <c r="F584">
        <f t="shared" si="1669"/>
        <v>31</v>
      </c>
      <c r="G584">
        <f t="shared" si="1549"/>
        <v>-0.12222152900771403</v>
      </c>
      <c r="H584">
        <f t="shared" ref="H584:J584" si="1670">H290</f>
        <v>21</v>
      </c>
      <c r="I584">
        <f t="shared" si="1670"/>
        <v>15</v>
      </c>
      <c r="J584">
        <f t="shared" si="1670"/>
        <v>21.25</v>
      </c>
      <c r="L584">
        <f t="shared" ref="L584:M584" si="1671">L290</f>
        <v>20</v>
      </c>
      <c r="M584">
        <f t="shared" si="1671"/>
        <v>-13</v>
      </c>
      <c r="N584">
        <f t="shared" si="1552"/>
        <v>2456748.09375</v>
      </c>
      <c r="O584">
        <f t="shared" si="1553"/>
        <v>7.9452092914123363E-4</v>
      </c>
      <c r="P584">
        <f t="shared" si="1554"/>
        <v>2456748.0945445211</v>
      </c>
      <c r="Q584">
        <f t="shared" si="1555"/>
        <v>0.14245296494239745</v>
      </c>
      <c r="R584">
        <f t="shared" si="1556"/>
        <v>240.69440556699442</v>
      </c>
      <c r="S584">
        <f t="shared" si="1557"/>
        <v>73.344907149410574</v>
      </c>
      <c r="T584">
        <f t="shared" si="1558"/>
        <v>4.2009098682746213</v>
      </c>
      <c r="U584">
        <f t="shared" si="1559"/>
        <v>1.280110119326743</v>
      </c>
      <c r="V584">
        <f t="shared" si="1560"/>
        <v>209.51673748038149</v>
      </c>
      <c r="W584">
        <f t="shared" si="1561"/>
        <v>3.6567569070692656</v>
      </c>
      <c r="X584">
        <f t="shared" si="1562"/>
        <v>8.8822842563495215</v>
      </c>
      <c r="Y584">
        <f t="shared" si="1563"/>
        <v>0.15502510537135519</v>
      </c>
      <c r="Z584">
        <f t="shared" si="1564"/>
        <v>85.697407609613037</v>
      </c>
      <c r="AA584">
        <f t="shared" si="1565"/>
        <v>1.4957019232113908</v>
      </c>
      <c r="AB584">
        <f t="shared" si="1566"/>
        <v>22020.420521928387</v>
      </c>
      <c r="AC584">
        <f t="shared" si="1567"/>
        <v>-124.93988576040483</v>
      </c>
      <c r="AD584">
        <f t="shared" si="1568"/>
        <v>-146.91491312037522</v>
      </c>
      <c r="AE584">
        <f t="shared" si="1569"/>
        <v>512.46461064284244</v>
      </c>
      <c r="AF584">
        <f t="shared" si="1570"/>
        <v>-509.72796830384652</v>
      </c>
      <c r="AG584">
        <f t="shared" si="1571"/>
        <v>2132.66600189254</v>
      </c>
      <c r="AH584">
        <f t="shared" si="1572"/>
        <v>23883.96836727914</v>
      </c>
      <c r="AI584">
        <f t="shared" si="1573"/>
        <v>6.6344356575775389</v>
      </c>
      <c r="AJ584">
        <f t="shared" si="1574"/>
        <v>247.32884122457196</v>
      </c>
      <c r="AK584">
        <f t="shared" si="1575"/>
        <v>4.3167026145110645</v>
      </c>
      <c r="AL584">
        <f t="shared" si="1576"/>
        <v>247</v>
      </c>
      <c r="AM584">
        <f t="shared" si="1577"/>
        <v>19</v>
      </c>
      <c r="AN584">
        <f t="shared" si="1578"/>
        <v>43</v>
      </c>
      <c r="AP584">
        <f t="shared" si="1579"/>
        <v>3.3186798411844083</v>
      </c>
      <c r="AQ584">
        <f t="shared" si="1580"/>
        <v>5.7921890048230437E-2</v>
      </c>
      <c r="AR584" t="str">
        <f t="shared" si="1581"/>
        <v>POSITIF</v>
      </c>
      <c r="AS584">
        <f t="shared" si="1582"/>
        <v>3</v>
      </c>
      <c r="AT584">
        <f t="shared" si="1583"/>
        <v>19</v>
      </c>
      <c r="AU584">
        <f t="shared" si="1584"/>
        <v>7</v>
      </c>
      <c r="AV584">
        <f t="shared" si="1585"/>
        <v>0.96889145974073954</v>
      </c>
      <c r="AW584" s="4">
        <f t="shared" si="1586"/>
        <v>4.0370477489197483E-2</v>
      </c>
      <c r="AX584">
        <f t="shared" si="1587"/>
        <v>1.6910346066929989E-2</v>
      </c>
      <c r="AY584">
        <f t="shared" si="1588"/>
        <v>0.26400449191218806</v>
      </c>
      <c r="AZ584" s="4">
        <f t="shared" si="1589"/>
        <v>1.1000187163007836E-2</v>
      </c>
      <c r="BA584">
        <f t="shared" si="1590"/>
        <v>377183.52777455852</v>
      </c>
      <c r="BB584" t="s">
        <v>191</v>
      </c>
      <c r="BC584">
        <f t="shared" si="1591"/>
        <v>1.6702616975472418E-2</v>
      </c>
      <c r="BD584">
        <f t="shared" si="1592"/>
        <v>209.52107516040027</v>
      </c>
      <c r="BE584">
        <f t="shared" si="1593"/>
        <v>23.437438627426886</v>
      </c>
      <c r="BF584">
        <f t="shared" si="1594"/>
        <v>-2.0730909023962971E-3</v>
      </c>
      <c r="BG584">
        <f t="shared" si="1595"/>
        <v>23.43536553652449</v>
      </c>
      <c r="BH584" s="19">
        <f t="shared" si="1596"/>
        <v>0.14245296494239745</v>
      </c>
      <c r="BI584">
        <f t="shared" si="1597"/>
        <v>2.8418889716888467</v>
      </c>
      <c r="BJ584">
        <f t="shared" si="1598"/>
        <v>10.262888971688847</v>
      </c>
      <c r="BK584">
        <f t="shared" si="1599"/>
        <v>264.66213260472159</v>
      </c>
      <c r="BL584">
        <f t="shared" si="1600"/>
        <v>4.6192256193022283</v>
      </c>
      <c r="BM584">
        <f t="shared" si="1601"/>
        <v>249.28120197061111</v>
      </c>
      <c r="BN584">
        <f t="shared" si="1602"/>
        <v>16.618746798040739</v>
      </c>
      <c r="BO584">
        <f t="shared" si="1603"/>
        <v>16</v>
      </c>
      <c r="BP584">
        <f t="shared" si="1604"/>
        <v>37</v>
      </c>
      <c r="BQ584">
        <f t="shared" si="1605"/>
        <v>7</v>
      </c>
      <c r="BR584">
        <f t="shared" si="1606"/>
        <v>-18.255453626607533</v>
      </c>
      <c r="BS584" t="str">
        <f t="shared" si="1607"/>
        <v>NEGATIF</v>
      </c>
      <c r="BT584">
        <f t="shared" ref="BT584:BT598" si="1672">RADIANS(BR584)</f>
        <v>-0.31861777222944099</v>
      </c>
      <c r="BU584">
        <f t="shared" si="1544"/>
        <v>18</v>
      </c>
      <c r="BV584">
        <f t="shared" si="1545"/>
        <v>-2176</v>
      </c>
      <c r="BW584">
        <f t="shared" si="1546"/>
        <v>40</v>
      </c>
      <c r="BX584" t="str">
        <f t="shared" si="1547"/>
        <v>NEGATIF</v>
      </c>
      <c r="BY584">
        <f t="shared" si="1608"/>
        <v>-71.211048113280313</v>
      </c>
      <c r="BZ584">
        <f t="shared" si="1609"/>
        <v>108.78895188671969</v>
      </c>
      <c r="CA584">
        <f t="shared" si="1610"/>
        <v>-2.8370857799373428</v>
      </c>
      <c r="CB584" t="str">
        <f t="shared" si="1611"/>
        <v>NEGATIF</v>
      </c>
      <c r="CC584">
        <f t="shared" si="1612"/>
        <v>2</v>
      </c>
      <c r="CD584">
        <f t="shared" si="1613"/>
        <v>50</v>
      </c>
      <c r="CE584">
        <f t="shared" si="1614"/>
        <v>13</v>
      </c>
      <c r="CG584">
        <f t="shared" si="1615"/>
        <v>4.3507777377161405</v>
      </c>
      <c r="CH584">
        <f t="shared" si="1616"/>
        <v>0.4090242900207598</v>
      </c>
      <c r="CI584">
        <f t="shared" si="1617"/>
        <v>0.40906047228269971</v>
      </c>
    </row>
    <row r="585" spans="1:87">
      <c r="A585">
        <f t="shared" ref="A585:F585" si="1673">A291</f>
        <v>-7.0027777777777782</v>
      </c>
      <c r="B585">
        <f t="shared" si="1673"/>
        <v>111.315</v>
      </c>
      <c r="C585">
        <f t="shared" si="1673"/>
        <v>7</v>
      </c>
      <c r="D585">
        <f t="shared" si="1673"/>
        <v>2014</v>
      </c>
      <c r="E585">
        <f t="shared" si="1673"/>
        <v>3</v>
      </c>
      <c r="F585">
        <f t="shared" si="1673"/>
        <v>31</v>
      </c>
      <c r="G585">
        <f t="shared" si="1549"/>
        <v>-0.12222152900771403</v>
      </c>
      <c r="H585">
        <f t="shared" ref="H585:J585" si="1674">H291</f>
        <v>21</v>
      </c>
      <c r="I585">
        <f t="shared" si="1674"/>
        <v>30</v>
      </c>
      <c r="J585">
        <f t="shared" si="1674"/>
        <v>21.5</v>
      </c>
      <c r="L585">
        <f t="shared" ref="L585:M585" si="1675">L291</f>
        <v>20</v>
      </c>
      <c r="M585">
        <f t="shared" si="1675"/>
        <v>-13</v>
      </c>
      <c r="N585">
        <f t="shared" si="1552"/>
        <v>2456748.104166667</v>
      </c>
      <c r="O585">
        <f t="shared" si="1553"/>
        <v>7.9452092914123363E-4</v>
      </c>
      <c r="P585">
        <f t="shared" si="1554"/>
        <v>2456748.104961188</v>
      </c>
      <c r="Q585">
        <f t="shared" si="1555"/>
        <v>0.14245325013519627</v>
      </c>
      <c r="R585">
        <f t="shared" si="1556"/>
        <v>240.69440556699442</v>
      </c>
      <c r="S585">
        <f t="shared" si="1557"/>
        <v>73.481000824758667</v>
      </c>
      <c r="T585">
        <f t="shared" si="1558"/>
        <v>4.2009098682746213</v>
      </c>
      <c r="U585">
        <f t="shared" si="1559"/>
        <v>1.2824854020527077</v>
      </c>
      <c r="V585">
        <f t="shared" si="1560"/>
        <v>209.5161858770112</v>
      </c>
      <c r="W585">
        <f t="shared" si="1561"/>
        <v>3.6567472797742888</v>
      </c>
      <c r="X585">
        <f t="shared" si="1562"/>
        <v>8.8925514164202468</v>
      </c>
      <c r="Y585">
        <f t="shared" si="1563"/>
        <v>0.15520430111941866</v>
      </c>
      <c r="Z585">
        <f t="shared" si="1564"/>
        <v>85.707674279437924</v>
      </c>
      <c r="AA585">
        <f t="shared" si="1565"/>
        <v>1.4958811104030503</v>
      </c>
      <c r="AB585">
        <f t="shared" si="1566"/>
        <v>22035.772158544049</v>
      </c>
      <c r="AC585">
        <f t="shared" si="1567"/>
        <v>-124.97309746851816</v>
      </c>
      <c r="AD585">
        <f t="shared" si="1568"/>
        <v>-98.314609739179545</v>
      </c>
      <c r="AE585">
        <f t="shared" si="1569"/>
        <v>516.83669501731549</v>
      </c>
      <c r="AF585">
        <f t="shared" si="1570"/>
        <v>-510.52103880356259</v>
      </c>
      <c r="AG585">
        <f t="shared" si="1571"/>
        <v>2121.6001471924287</v>
      </c>
      <c r="AH585">
        <f t="shared" si="1572"/>
        <v>23940.40025474253</v>
      </c>
      <c r="AI585">
        <f t="shared" si="1573"/>
        <v>6.6501111818729246</v>
      </c>
      <c r="AJ585">
        <f t="shared" si="1574"/>
        <v>247.34451674886733</v>
      </c>
      <c r="AK585">
        <f t="shared" si="1575"/>
        <v>4.3169762040219952</v>
      </c>
      <c r="AL585">
        <f t="shared" si="1576"/>
        <v>247</v>
      </c>
      <c r="AM585">
        <f t="shared" si="1577"/>
        <v>20</v>
      </c>
      <c r="AN585">
        <f t="shared" si="1578"/>
        <v>40</v>
      </c>
      <c r="AP585">
        <f t="shared" si="1579"/>
        <v>3.3179809477152316</v>
      </c>
      <c r="AQ585">
        <f t="shared" si="1580"/>
        <v>5.7909692056072617E-2</v>
      </c>
      <c r="AR585" t="str">
        <f t="shared" si="1581"/>
        <v>POSITIF</v>
      </c>
      <c r="AS585">
        <f t="shared" si="1582"/>
        <v>3</v>
      </c>
      <c r="AT585">
        <f t="shared" si="1583"/>
        <v>19</v>
      </c>
      <c r="AU585">
        <f t="shared" si="1584"/>
        <v>4</v>
      </c>
      <c r="AV585">
        <f t="shared" si="1585"/>
        <v>0.96878160006009872</v>
      </c>
      <c r="AW585" s="4">
        <f t="shared" si="1586"/>
        <v>4.0365900002504111E-2</v>
      </c>
      <c r="AX585">
        <f t="shared" si="1587"/>
        <v>1.6908428653787617E-2</v>
      </c>
      <c r="AY585">
        <f t="shared" si="1588"/>
        <v>0.26397455988017737</v>
      </c>
      <c r="AZ585" s="4">
        <f t="shared" si="1589"/>
        <v>1.099893999500739E-2</v>
      </c>
      <c r="BA585">
        <f t="shared" si="1590"/>
        <v>377226.29625019146</v>
      </c>
      <c r="BB585" t="s">
        <v>191</v>
      </c>
      <c r="BC585">
        <f t="shared" si="1591"/>
        <v>1.6702616963494323E-2</v>
      </c>
      <c r="BD585">
        <f t="shared" si="1592"/>
        <v>209.52052355866701</v>
      </c>
      <c r="BE585">
        <f t="shared" si="1593"/>
        <v>23.43743862371819</v>
      </c>
      <c r="BF585">
        <f t="shared" si="1594"/>
        <v>-2.0731203467345698E-3</v>
      </c>
      <c r="BG585">
        <f t="shared" si="1595"/>
        <v>23.435365503371457</v>
      </c>
      <c r="BH585" s="19">
        <f t="shared" si="1596"/>
        <v>0.14245325013519627</v>
      </c>
      <c r="BI585">
        <f t="shared" si="1597"/>
        <v>3.0925734463923922</v>
      </c>
      <c r="BJ585">
        <f t="shared" si="1598"/>
        <v>10.513573446392392</v>
      </c>
      <c r="BK585">
        <f t="shared" si="1599"/>
        <v>268.40818186953896</v>
      </c>
      <c r="BL585">
        <f t="shared" si="1600"/>
        <v>4.6846065129152041</v>
      </c>
      <c r="BM585">
        <f t="shared" si="1601"/>
        <v>249.29541982634694</v>
      </c>
      <c r="BN585">
        <f t="shared" si="1602"/>
        <v>16.619694655089795</v>
      </c>
      <c r="BO585">
        <f t="shared" si="1603"/>
        <v>16</v>
      </c>
      <c r="BP585">
        <f t="shared" si="1604"/>
        <v>37</v>
      </c>
      <c r="BQ585">
        <f t="shared" si="1605"/>
        <v>10</v>
      </c>
      <c r="BR585">
        <f t="shared" si="1606"/>
        <v>-18.258668627218388</v>
      </c>
      <c r="BS585" t="str">
        <f t="shared" si="1607"/>
        <v>NEGATIF</v>
      </c>
      <c r="BT585">
        <f t="shared" si="1672"/>
        <v>-0.31867388457555401</v>
      </c>
      <c r="BU585">
        <f t="shared" si="1544"/>
        <v>18</v>
      </c>
      <c r="BV585">
        <f t="shared" si="1545"/>
        <v>-2176</v>
      </c>
      <c r="BW585">
        <f t="shared" si="1546"/>
        <v>28</v>
      </c>
      <c r="BX585" t="str">
        <f t="shared" si="1547"/>
        <v>NEGATIF</v>
      </c>
      <c r="BY585">
        <f t="shared" si="1608"/>
        <v>-71.686920429491423</v>
      </c>
      <c r="BZ585">
        <f t="shared" si="1609"/>
        <v>108.31307957050858</v>
      </c>
      <c r="CA585">
        <f t="shared" si="1610"/>
        <v>0.68837781005843912</v>
      </c>
      <c r="CB585" t="str">
        <f t="shared" si="1611"/>
        <v>POSITIF</v>
      </c>
      <c r="CC585">
        <f t="shared" si="1612"/>
        <v>0</v>
      </c>
      <c r="CD585">
        <f t="shared" si="1613"/>
        <v>41</v>
      </c>
      <c r="CE585">
        <f t="shared" si="1614"/>
        <v>18</v>
      </c>
      <c r="CG585">
        <f t="shared" si="1615"/>
        <v>4.3510258861113043</v>
      </c>
      <c r="CH585">
        <f t="shared" si="1616"/>
        <v>0.40902428944213021</v>
      </c>
      <c r="CI585">
        <f t="shared" si="1617"/>
        <v>0.40906047221797076</v>
      </c>
    </row>
    <row r="586" spans="1:87">
      <c r="A586">
        <f t="shared" ref="A586:F586" si="1676">A292</f>
        <v>-7.0027777777777782</v>
      </c>
      <c r="B586">
        <f t="shared" si="1676"/>
        <v>111.315</v>
      </c>
      <c r="C586">
        <f t="shared" si="1676"/>
        <v>7</v>
      </c>
      <c r="D586">
        <f t="shared" si="1676"/>
        <v>2014</v>
      </c>
      <c r="E586">
        <f t="shared" si="1676"/>
        <v>3</v>
      </c>
      <c r="F586">
        <f t="shared" si="1676"/>
        <v>31</v>
      </c>
      <c r="G586">
        <f t="shared" si="1549"/>
        <v>-0.12222152900771403</v>
      </c>
      <c r="H586">
        <f t="shared" ref="H586:J586" si="1677">H292</f>
        <v>21</v>
      </c>
      <c r="I586">
        <f t="shared" si="1677"/>
        <v>45</v>
      </c>
      <c r="J586">
        <f t="shared" si="1677"/>
        <v>21.75</v>
      </c>
      <c r="L586">
        <f t="shared" ref="L586:M586" si="1678">L292</f>
        <v>20</v>
      </c>
      <c r="M586">
        <f t="shared" si="1678"/>
        <v>-13</v>
      </c>
      <c r="N586">
        <f t="shared" si="1552"/>
        <v>2456748.1145833335</v>
      </c>
      <c r="O586">
        <f t="shared" si="1553"/>
        <v>7.9452092914123363E-4</v>
      </c>
      <c r="P586">
        <f t="shared" si="1554"/>
        <v>2456748.1153778546</v>
      </c>
      <c r="Q586">
        <f t="shared" si="1555"/>
        <v>0.14245353532798236</v>
      </c>
      <c r="R586">
        <f t="shared" si="1556"/>
        <v>240.69440556699442</v>
      </c>
      <c r="S586">
        <f t="shared" si="1557"/>
        <v>73.617094494009507</v>
      </c>
      <c r="T586">
        <f t="shared" si="1558"/>
        <v>4.2009098682746213</v>
      </c>
      <c r="U586">
        <f t="shared" si="1559"/>
        <v>1.2848606846722548</v>
      </c>
      <c r="V586">
        <f t="shared" si="1560"/>
        <v>209.51563427366551</v>
      </c>
      <c r="W586">
        <f t="shared" si="1561"/>
        <v>3.6567376524797415</v>
      </c>
      <c r="X586">
        <f t="shared" si="1562"/>
        <v>8.9028185760325869</v>
      </c>
      <c r="Y586">
        <f t="shared" si="1563"/>
        <v>0.15538349685948177</v>
      </c>
      <c r="Z586">
        <f t="shared" si="1564"/>
        <v>85.717940948803516</v>
      </c>
      <c r="AA586">
        <f t="shared" si="1565"/>
        <v>1.4960602975866935</v>
      </c>
      <c r="AB586">
        <f t="shared" si="1566"/>
        <v>22051.001332544598</v>
      </c>
      <c r="AC586">
        <f t="shared" si="1567"/>
        <v>-124.9931353056873</v>
      </c>
      <c r="AD586">
        <f t="shared" si="1568"/>
        <v>-49.672854815323596</v>
      </c>
      <c r="AE586">
        <f t="shared" si="1569"/>
        <v>521.15430276014388</v>
      </c>
      <c r="AF586">
        <f t="shared" si="1570"/>
        <v>-511.31031006604474</v>
      </c>
      <c r="AG586">
        <f t="shared" si="1571"/>
        <v>2110.5188876795805</v>
      </c>
      <c r="AH586">
        <f t="shared" si="1572"/>
        <v>23996.698222797266</v>
      </c>
      <c r="AI586">
        <f t="shared" si="1573"/>
        <v>6.665749506332574</v>
      </c>
      <c r="AJ586">
        <f t="shared" si="1574"/>
        <v>247.36015507332701</v>
      </c>
      <c r="AK586">
        <f t="shared" si="1575"/>
        <v>4.3172491442733119</v>
      </c>
      <c r="AL586">
        <f t="shared" si="1576"/>
        <v>247</v>
      </c>
      <c r="AM586">
        <f t="shared" si="1577"/>
        <v>21</v>
      </c>
      <c r="AN586">
        <f t="shared" si="1578"/>
        <v>36</v>
      </c>
      <c r="AP586">
        <f t="shared" si="1579"/>
        <v>3.3218301075480707</v>
      </c>
      <c r="AQ586">
        <f t="shared" si="1580"/>
        <v>5.7976872568591173E-2</v>
      </c>
      <c r="AR586" t="str">
        <f t="shared" si="1581"/>
        <v>POSITIF</v>
      </c>
      <c r="AS586">
        <f t="shared" si="1582"/>
        <v>3</v>
      </c>
      <c r="AT586">
        <f t="shared" si="1583"/>
        <v>19</v>
      </c>
      <c r="AU586">
        <f t="shared" si="1584"/>
        <v>18</v>
      </c>
      <c r="AV586">
        <f t="shared" si="1585"/>
        <v>0.96867165218125351</v>
      </c>
      <c r="AW586" s="4">
        <f t="shared" si="1586"/>
        <v>4.0361318840885563E-2</v>
      </c>
      <c r="AX586">
        <f t="shared" si="1587"/>
        <v>1.6906509701296184E-2</v>
      </c>
      <c r="AY586">
        <f t="shared" si="1588"/>
        <v>0.26394460381705476</v>
      </c>
      <c r="AZ586" s="4">
        <f t="shared" si="1589"/>
        <v>1.0997691825710615E-2</v>
      </c>
      <c r="BA586">
        <f t="shared" si="1590"/>
        <v>377269.10877459345</v>
      </c>
      <c r="BB586" t="s">
        <v>191</v>
      </c>
      <c r="BC586">
        <f t="shared" si="1591"/>
        <v>1.6702616951516227E-2</v>
      </c>
      <c r="BD586">
        <f t="shared" si="1592"/>
        <v>209.51997195695836</v>
      </c>
      <c r="BE586">
        <f t="shared" si="1593"/>
        <v>23.437438620009495</v>
      </c>
      <c r="BF586">
        <f t="shared" si="1594"/>
        <v>-2.0731498102305166E-3</v>
      </c>
      <c r="BG586">
        <f t="shared" si="1595"/>
        <v>23.435365470199265</v>
      </c>
      <c r="BH586" s="19">
        <f t="shared" si="1596"/>
        <v>0.14245353532798236</v>
      </c>
      <c r="BI586">
        <f t="shared" si="1597"/>
        <v>3.3432579099045445</v>
      </c>
      <c r="BJ586">
        <f t="shared" si="1598"/>
        <v>10.764257909904545</v>
      </c>
      <c r="BK586">
        <f t="shared" si="1599"/>
        <v>272.15426449875036</v>
      </c>
      <c r="BL586">
        <f t="shared" si="1600"/>
        <v>4.7499879888467085</v>
      </c>
      <c r="BM586">
        <f t="shared" si="1601"/>
        <v>249.3096041498178</v>
      </c>
      <c r="BN586">
        <f t="shared" si="1602"/>
        <v>16.62064027665452</v>
      </c>
      <c r="BO586">
        <f t="shared" si="1603"/>
        <v>16</v>
      </c>
      <c r="BP586">
        <f t="shared" si="1604"/>
        <v>37</v>
      </c>
      <c r="BQ586">
        <f t="shared" si="1605"/>
        <v>14</v>
      </c>
      <c r="BR586">
        <f t="shared" si="1606"/>
        <v>-18.257387482868033</v>
      </c>
      <c r="BS586" t="str">
        <f t="shared" si="1607"/>
        <v>NEGATIF</v>
      </c>
      <c r="BT586">
        <f t="shared" si="1672"/>
        <v>-0.31865152438844702</v>
      </c>
      <c r="BU586">
        <f t="shared" si="1544"/>
        <v>18</v>
      </c>
      <c r="BV586">
        <f t="shared" si="1545"/>
        <v>-2176</v>
      </c>
      <c r="BW586">
        <f t="shared" si="1546"/>
        <v>33</v>
      </c>
      <c r="BX586" t="str">
        <f t="shared" si="1547"/>
        <v>NEGATIF</v>
      </c>
      <c r="BY586">
        <f t="shared" si="1608"/>
        <v>-72.09549527392592</v>
      </c>
      <c r="BZ586">
        <f t="shared" si="1609"/>
        <v>107.90450472607408</v>
      </c>
      <c r="CA586">
        <f t="shared" si="1610"/>
        <v>4.2223131146470347</v>
      </c>
      <c r="CB586" t="str">
        <f t="shared" si="1611"/>
        <v>POSITIF</v>
      </c>
      <c r="CC586">
        <f t="shared" si="1612"/>
        <v>4</v>
      </c>
      <c r="CD586">
        <f t="shared" si="1613"/>
        <v>13</v>
      </c>
      <c r="CE586">
        <f t="shared" si="1614"/>
        <v>20</v>
      </c>
      <c r="CG586">
        <f t="shared" si="1615"/>
        <v>4.3512734492580387</v>
      </c>
      <c r="CH586">
        <f t="shared" si="1616"/>
        <v>0.40902428886316622</v>
      </c>
      <c r="CI586">
        <f t="shared" si="1617"/>
        <v>0.40906047215324182</v>
      </c>
    </row>
    <row r="587" spans="1:87">
      <c r="A587">
        <f t="shared" ref="A587:F587" si="1679">A293</f>
        <v>-7.0027777777777782</v>
      </c>
      <c r="B587">
        <f t="shared" si="1679"/>
        <v>111.315</v>
      </c>
      <c r="C587">
        <f t="shared" si="1679"/>
        <v>7</v>
      </c>
      <c r="D587">
        <f t="shared" si="1679"/>
        <v>2014</v>
      </c>
      <c r="E587">
        <f t="shared" si="1679"/>
        <v>3</v>
      </c>
      <c r="F587">
        <f t="shared" si="1679"/>
        <v>31</v>
      </c>
      <c r="G587">
        <f t="shared" si="1549"/>
        <v>-0.12222152900771403</v>
      </c>
      <c r="H587">
        <f>H293</f>
        <v>22</v>
      </c>
      <c r="I587">
        <f>I293</f>
        <v>0</v>
      </c>
      <c r="J587">
        <f>J293</f>
        <v>22</v>
      </c>
      <c r="L587">
        <f>L293</f>
        <v>20</v>
      </c>
      <c r="M587">
        <f>M293</f>
        <v>-13</v>
      </c>
      <c r="N587">
        <f t="shared" si="1552"/>
        <v>2456748.125</v>
      </c>
      <c r="O587">
        <f t="shared" si="1553"/>
        <v>7.9452092914123363E-4</v>
      </c>
      <c r="P587">
        <f t="shared" si="1554"/>
        <v>2456748.1257945211</v>
      </c>
      <c r="Q587">
        <f t="shared" si="1555"/>
        <v>0.14245382052076844</v>
      </c>
      <c r="R587">
        <f t="shared" si="1556"/>
        <v>240.69440556699442</v>
      </c>
      <c r="S587">
        <f t="shared" si="1557"/>
        <v>73.753188163274899</v>
      </c>
      <c r="T587">
        <f t="shared" si="1558"/>
        <v>4.2009098682746213</v>
      </c>
      <c r="U587">
        <f t="shared" si="1559"/>
        <v>1.2872359672920561</v>
      </c>
      <c r="V587">
        <f t="shared" si="1560"/>
        <v>209.51508267031988</v>
      </c>
      <c r="W587">
        <f t="shared" si="1561"/>
        <v>3.656728025185195</v>
      </c>
      <c r="X587">
        <f t="shared" si="1562"/>
        <v>8.9130857356449269</v>
      </c>
      <c r="Y587">
        <f t="shared" si="1563"/>
        <v>0.15556269259954489</v>
      </c>
      <c r="Z587">
        <f t="shared" si="1564"/>
        <v>85.728207618169108</v>
      </c>
      <c r="AA587">
        <f t="shared" si="1565"/>
        <v>1.4962394847703366</v>
      </c>
      <c r="AB587">
        <f t="shared" si="1566"/>
        <v>22066.107958699704</v>
      </c>
      <c r="AC587">
        <f t="shared" si="1567"/>
        <v>-124.9999971614277</v>
      </c>
      <c r="AD587">
        <f t="shared" si="1568"/>
        <v>-1.0101556575958681</v>
      </c>
      <c r="AE587">
        <f t="shared" si="1569"/>
        <v>525.41697897684378</v>
      </c>
      <c r="AF587">
        <f t="shared" si="1570"/>
        <v>-512.09576162197186</v>
      </c>
      <c r="AG587">
        <f t="shared" si="1571"/>
        <v>2099.4223051777344</v>
      </c>
      <c r="AH587">
        <f t="shared" si="1572"/>
        <v>24052.841328413284</v>
      </c>
      <c r="AI587">
        <f t="shared" si="1573"/>
        <v>6.6813448134481348</v>
      </c>
      <c r="AJ587">
        <f t="shared" si="1574"/>
        <v>247.37575038044255</v>
      </c>
      <c r="AK587">
        <f t="shared" si="1575"/>
        <v>4.3175213337303378</v>
      </c>
      <c r="AL587">
        <f t="shared" si="1576"/>
        <v>247</v>
      </c>
      <c r="AM587">
        <f t="shared" si="1577"/>
        <v>22</v>
      </c>
      <c r="AN587">
        <f t="shared" si="1578"/>
        <v>32</v>
      </c>
      <c r="AP587">
        <f t="shared" si="1579"/>
        <v>3.3061471611598621</v>
      </c>
      <c r="AQ587">
        <f t="shared" si="1580"/>
        <v>5.7703153517703179E-2</v>
      </c>
      <c r="AR587" t="str">
        <f t="shared" si="1581"/>
        <v>POSITIF</v>
      </c>
      <c r="AS587">
        <f t="shared" si="1582"/>
        <v>3</v>
      </c>
      <c r="AT587">
        <f t="shared" si="1583"/>
        <v>18</v>
      </c>
      <c r="AU587">
        <f t="shared" si="1584"/>
        <v>22</v>
      </c>
      <c r="AV587">
        <f t="shared" si="1585"/>
        <v>0.96856161683205833</v>
      </c>
      <c r="AW587" s="4">
        <f t="shared" si="1586"/>
        <v>4.0356734034669099E-2</v>
      </c>
      <c r="AX587">
        <f t="shared" si="1587"/>
        <v>1.6904589222159146E-2</v>
      </c>
      <c r="AY587">
        <f t="shared" si="1588"/>
        <v>0.26391462392112686</v>
      </c>
      <c r="AZ587" s="4">
        <f t="shared" si="1589"/>
        <v>1.0996442663380285E-2</v>
      </c>
      <c r="BA587">
        <f t="shared" si="1590"/>
        <v>377311.9650909467</v>
      </c>
      <c r="BB587" t="s">
        <v>191</v>
      </c>
      <c r="BC587">
        <f t="shared" si="1591"/>
        <v>1.6702616939538128E-2</v>
      </c>
      <c r="BD587">
        <f t="shared" si="1592"/>
        <v>209.51942035524971</v>
      </c>
      <c r="BE587">
        <f t="shared" si="1593"/>
        <v>23.437438616300799</v>
      </c>
      <c r="BF587">
        <f t="shared" si="1594"/>
        <v>-2.0731792928832208E-3</v>
      </c>
      <c r="BG587">
        <f t="shared" si="1595"/>
        <v>23.435365437007917</v>
      </c>
      <c r="BH587" s="19">
        <f t="shared" si="1596"/>
        <v>0.14245382052076844</v>
      </c>
      <c r="BI587">
        <f t="shared" si="1597"/>
        <v>3.5939423734166969</v>
      </c>
      <c r="BJ587">
        <f t="shared" si="1598"/>
        <v>11.014942373416698</v>
      </c>
      <c r="BK587">
        <f t="shared" si="1599"/>
        <v>275.90038593853825</v>
      </c>
      <c r="BL587">
        <f t="shared" si="1600"/>
        <v>4.8153701421505577</v>
      </c>
      <c r="BM587">
        <f t="shared" si="1601"/>
        <v>249.32374966271223</v>
      </c>
      <c r="BN587">
        <f t="shared" si="1602"/>
        <v>16.62158331084748</v>
      </c>
      <c r="BO587">
        <f t="shared" si="1603"/>
        <v>16</v>
      </c>
      <c r="BP587">
        <f t="shared" si="1604"/>
        <v>37</v>
      </c>
      <c r="BQ587">
        <f t="shared" si="1605"/>
        <v>17</v>
      </c>
      <c r="BR587">
        <f t="shared" si="1606"/>
        <v>-18.275374615102823</v>
      </c>
      <c r="BS587" t="str">
        <f t="shared" si="1607"/>
        <v>NEGATIF</v>
      </c>
      <c r="BT587">
        <f t="shared" si="1672"/>
        <v>-0.3189654590689357</v>
      </c>
      <c r="BU587">
        <f t="shared" si="1544"/>
        <v>18</v>
      </c>
      <c r="BV587">
        <f t="shared" si="1545"/>
        <v>-2177</v>
      </c>
      <c r="BW587">
        <f t="shared" si="1546"/>
        <v>28</v>
      </c>
      <c r="BX587" t="str">
        <f t="shared" si="1547"/>
        <v>NEGATIF</v>
      </c>
      <c r="BY587">
        <f t="shared" si="1608"/>
        <v>-72.415335362648264</v>
      </c>
      <c r="BZ587">
        <f t="shared" si="1609"/>
        <v>107.58466463735174</v>
      </c>
      <c r="CA587">
        <f t="shared" si="1610"/>
        <v>7.7654035315943286</v>
      </c>
      <c r="CB587" t="str">
        <f t="shared" si="1611"/>
        <v>POSITIF</v>
      </c>
      <c r="CC587">
        <f t="shared" si="1612"/>
        <v>7</v>
      </c>
      <c r="CD587">
        <f t="shared" si="1613"/>
        <v>45</v>
      </c>
      <c r="CE587">
        <f t="shared" si="1614"/>
        <v>55</v>
      </c>
      <c r="CG587">
        <f t="shared" si="1615"/>
        <v>4.3515203350324301</v>
      </c>
      <c r="CH587">
        <f t="shared" si="1616"/>
        <v>0.40902428828386794</v>
      </c>
      <c r="CI587">
        <f t="shared" si="1617"/>
        <v>0.40906047208851287</v>
      </c>
    </row>
    <row r="588" spans="1:87">
      <c r="A588">
        <f t="shared" ref="A588:F588" si="1680">A294</f>
        <v>-7.0027777777777782</v>
      </c>
      <c r="B588">
        <f t="shared" si="1680"/>
        <v>111.315</v>
      </c>
      <c r="C588">
        <f t="shared" si="1680"/>
        <v>7</v>
      </c>
      <c r="D588">
        <f t="shared" si="1680"/>
        <v>2014</v>
      </c>
      <c r="E588">
        <f t="shared" si="1680"/>
        <v>3</v>
      </c>
      <c r="F588">
        <f t="shared" si="1680"/>
        <v>31</v>
      </c>
      <c r="G588">
        <f t="shared" si="1549"/>
        <v>-0.12222152900771403</v>
      </c>
      <c r="H588">
        <f t="shared" ref="H588:J588" si="1681">H294</f>
        <v>22</v>
      </c>
      <c r="I588">
        <f t="shared" si="1681"/>
        <v>15</v>
      </c>
      <c r="J588">
        <f t="shared" si="1681"/>
        <v>22.25</v>
      </c>
      <c r="L588">
        <f t="shared" ref="L588:M588" si="1682">L294</f>
        <v>20</v>
      </c>
      <c r="M588">
        <f t="shared" si="1682"/>
        <v>-13</v>
      </c>
      <c r="N588">
        <f t="shared" si="1552"/>
        <v>2456748.135416667</v>
      </c>
      <c r="O588">
        <f t="shared" si="1553"/>
        <v>7.9452092914123363E-4</v>
      </c>
      <c r="P588">
        <f t="shared" si="1554"/>
        <v>2456748.136211188</v>
      </c>
      <c r="Q588">
        <f t="shared" si="1555"/>
        <v>0.14245410571356726</v>
      </c>
      <c r="R588">
        <f t="shared" si="1556"/>
        <v>240.69440556699442</v>
      </c>
      <c r="S588">
        <f t="shared" si="1557"/>
        <v>73.88928183860844</v>
      </c>
      <c r="T588">
        <f t="shared" si="1558"/>
        <v>4.2009098682746213</v>
      </c>
      <c r="U588">
        <f t="shared" si="1559"/>
        <v>1.2896112500177668</v>
      </c>
      <c r="V588">
        <f t="shared" si="1560"/>
        <v>209.51453106694959</v>
      </c>
      <c r="W588">
        <f t="shared" si="1561"/>
        <v>3.6567183978902182</v>
      </c>
      <c r="X588">
        <f t="shared" si="1562"/>
        <v>8.9233528957156523</v>
      </c>
      <c r="Y588">
        <f t="shared" si="1563"/>
        <v>0.15574188834760833</v>
      </c>
      <c r="Z588">
        <f t="shared" si="1564"/>
        <v>85.738474287993995</v>
      </c>
      <c r="AA588">
        <f t="shared" si="1565"/>
        <v>1.4964186719619961</v>
      </c>
      <c r="AB588">
        <f t="shared" si="1566"/>
        <v>22081.09195244205</v>
      </c>
      <c r="AC588">
        <f t="shared" si="1567"/>
        <v>-124.9936823118301</v>
      </c>
      <c r="AD588">
        <f t="shared" si="1568"/>
        <v>47.652971597955506</v>
      </c>
      <c r="AE588">
        <f t="shared" si="1569"/>
        <v>529.62427455308125</v>
      </c>
      <c r="AF588">
        <f t="shared" si="1570"/>
        <v>-512.87737310072657</v>
      </c>
      <c r="AG588">
        <f t="shared" si="1571"/>
        <v>2088.3104816254081</v>
      </c>
      <c r="AH588">
        <f t="shared" si="1572"/>
        <v>24108.808624805937</v>
      </c>
      <c r="AI588">
        <f t="shared" si="1573"/>
        <v>6.6968912846683155</v>
      </c>
      <c r="AJ588">
        <f t="shared" si="1574"/>
        <v>247.39129685166273</v>
      </c>
      <c r="AK588">
        <f t="shared" si="1575"/>
        <v>4.3177926708401966</v>
      </c>
      <c r="AL588">
        <f t="shared" si="1576"/>
        <v>247</v>
      </c>
      <c r="AM588">
        <f t="shared" si="1577"/>
        <v>23</v>
      </c>
      <c r="AN588">
        <f t="shared" si="1578"/>
        <v>28</v>
      </c>
      <c r="AP588">
        <f t="shared" si="1579"/>
        <v>3.3073773598789629</v>
      </c>
      <c r="AQ588">
        <f t="shared" si="1580"/>
        <v>5.7724624535805305E-2</v>
      </c>
      <c r="AR588" t="str">
        <f t="shared" si="1581"/>
        <v>POSITIF</v>
      </c>
      <c r="AS588">
        <f t="shared" si="1582"/>
        <v>3</v>
      </c>
      <c r="AT588">
        <f t="shared" si="1583"/>
        <v>18</v>
      </c>
      <c r="AU588">
        <f t="shared" si="1584"/>
        <v>26</v>
      </c>
      <c r="AV588">
        <f t="shared" si="1585"/>
        <v>0.9684514947401196</v>
      </c>
      <c r="AW588" s="4">
        <f t="shared" si="1586"/>
        <v>4.035214561417165E-2</v>
      </c>
      <c r="AX588">
        <f t="shared" si="1587"/>
        <v>1.6902667229075633E-2</v>
      </c>
      <c r="AY588">
        <f t="shared" si="1588"/>
        <v>0.26388462039063315</v>
      </c>
      <c r="AZ588" s="4">
        <f t="shared" si="1589"/>
        <v>1.0995192516276382E-2</v>
      </c>
      <c r="BA588">
        <f t="shared" si="1590"/>
        <v>377354.86494230834</v>
      </c>
      <c r="BB588" t="s">
        <v>191</v>
      </c>
      <c r="BC588">
        <f t="shared" si="1591"/>
        <v>1.6702616927560032E-2</v>
      </c>
      <c r="BD588">
        <f t="shared" si="1592"/>
        <v>209.51886875351639</v>
      </c>
      <c r="BE588">
        <f t="shared" si="1593"/>
        <v>23.437438612592103</v>
      </c>
      <c r="BF588">
        <f t="shared" si="1594"/>
        <v>-2.0732087946917703E-3</v>
      </c>
      <c r="BG588">
        <f t="shared" si="1595"/>
        <v>23.435365403797412</v>
      </c>
      <c r="BH588" s="19">
        <f t="shared" si="1596"/>
        <v>0.14245410571356726</v>
      </c>
      <c r="BI588">
        <f t="shared" si="1597"/>
        <v>3.8446268481202424</v>
      </c>
      <c r="BJ588">
        <f t="shared" si="1598"/>
        <v>11.265626848120242</v>
      </c>
      <c r="BK588">
        <f t="shared" si="1599"/>
        <v>279.64655163633364</v>
      </c>
      <c r="BL588">
        <f t="shared" si="1600"/>
        <v>4.8807530679023587</v>
      </c>
      <c r="BM588">
        <f t="shared" si="1601"/>
        <v>249.33785108546999</v>
      </c>
      <c r="BN588">
        <f t="shared" si="1602"/>
        <v>16.622523405698001</v>
      </c>
      <c r="BO588">
        <f t="shared" si="1603"/>
        <v>16</v>
      </c>
      <c r="BP588">
        <f t="shared" si="1604"/>
        <v>37</v>
      </c>
      <c r="BQ588">
        <f t="shared" si="1605"/>
        <v>21</v>
      </c>
      <c r="BR588">
        <f t="shared" si="1606"/>
        <v>-18.276660353013362</v>
      </c>
      <c r="BS588" t="str">
        <f t="shared" si="1607"/>
        <v>NEGATIF</v>
      </c>
      <c r="BT588">
        <f t="shared" si="1672"/>
        <v>-0.3189878994287923</v>
      </c>
      <c r="BU588">
        <f t="shared" si="1544"/>
        <v>18</v>
      </c>
      <c r="BV588">
        <f t="shared" si="1545"/>
        <v>-2177</v>
      </c>
      <c r="BW588">
        <f t="shared" si="1546"/>
        <v>24</v>
      </c>
      <c r="BX588" t="str">
        <f t="shared" si="1547"/>
        <v>NEGATIF</v>
      </c>
      <c r="BY588">
        <f t="shared" si="1608"/>
        <v>-72.683478825269134</v>
      </c>
      <c r="BZ588">
        <f t="shared" si="1609"/>
        <v>107.31652117473087</v>
      </c>
      <c r="CA588">
        <f t="shared" si="1610"/>
        <v>11.312699408955783</v>
      </c>
      <c r="CB588" t="str">
        <f t="shared" si="1611"/>
        <v>POSITIF</v>
      </c>
      <c r="CC588">
        <f t="shared" si="1612"/>
        <v>11</v>
      </c>
      <c r="CD588">
        <f t="shared" si="1613"/>
        <v>18</v>
      </c>
      <c r="CE588">
        <f t="shared" si="1614"/>
        <v>45</v>
      </c>
      <c r="CG588">
        <f t="shared" si="1615"/>
        <v>4.3517664512887686</v>
      </c>
      <c r="CH588">
        <f t="shared" si="1616"/>
        <v>0.40902428770423527</v>
      </c>
      <c r="CI588">
        <f t="shared" si="1617"/>
        <v>0.40906047202378393</v>
      </c>
    </row>
    <row r="589" spans="1:87">
      <c r="A589">
        <f t="shared" ref="A589:F589" si="1683">A295</f>
        <v>-7.0027777777777782</v>
      </c>
      <c r="B589">
        <f t="shared" si="1683"/>
        <v>111.315</v>
      </c>
      <c r="C589">
        <f t="shared" si="1683"/>
        <v>7</v>
      </c>
      <c r="D589">
        <f t="shared" si="1683"/>
        <v>2014</v>
      </c>
      <c r="E589">
        <f t="shared" si="1683"/>
        <v>3</v>
      </c>
      <c r="F589">
        <f t="shared" si="1683"/>
        <v>31</v>
      </c>
      <c r="G589">
        <f t="shared" si="1549"/>
        <v>-0.12222152900771403</v>
      </c>
      <c r="H589">
        <f t="shared" ref="H589:J589" si="1684">H295</f>
        <v>22</v>
      </c>
      <c r="I589">
        <f t="shared" si="1684"/>
        <v>30</v>
      </c>
      <c r="J589">
        <f t="shared" si="1684"/>
        <v>22.5</v>
      </c>
      <c r="L589">
        <f t="shared" ref="L589:M589" si="1685">L295</f>
        <v>20</v>
      </c>
      <c r="M589">
        <f t="shared" si="1685"/>
        <v>-13</v>
      </c>
      <c r="N589">
        <f t="shared" si="1552"/>
        <v>2456748.1458333335</v>
      </c>
      <c r="O589">
        <f t="shared" si="1553"/>
        <v>7.9452092914123363E-4</v>
      </c>
      <c r="P589">
        <f t="shared" si="1554"/>
        <v>2456748.1466278546</v>
      </c>
      <c r="Q589">
        <f t="shared" si="1555"/>
        <v>0.14245439090635334</v>
      </c>
      <c r="R589">
        <f t="shared" si="1556"/>
        <v>240.69440556699442</v>
      </c>
      <c r="S589">
        <f t="shared" si="1557"/>
        <v>74.025375507873832</v>
      </c>
      <c r="T589">
        <f t="shared" si="1558"/>
        <v>4.2009098682746213</v>
      </c>
      <c r="U589">
        <f t="shared" si="1559"/>
        <v>1.2919865326375679</v>
      </c>
      <c r="V589">
        <f t="shared" si="1560"/>
        <v>209.5139794636039</v>
      </c>
      <c r="W589">
        <f t="shared" si="1561"/>
        <v>3.6567087705956713</v>
      </c>
      <c r="X589">
        <f t="shared" si="1562"/>
        <v>8.9336200553279923</v>
      </c>
      <c r="Y589">
        <f t="shared" si="1563"/>
        <v>0.15592108408767147</v>
      </c>
      <c r="Z589">
        <f t="shared" si="1564"/>
        <v>85.748740957359587</v>
      </c>
      <c r="AA589">
        <f t="shared" si="1565"/>
        <v>1.4965978591456395</v>
      </c>
      <c r="AB589">
        <f t="shared" si="1566"/>
        <v>22095.953227896251</v>
      </c>
      <c r="AC589">
        <f t="shared" si="1567"/>
        <v>-124.97419142312964</v>
      </c>
      <c r="AD589">
        <f t="shared" si="1568"/>
        <v>96.296004117417041</v>
      </c>
      <c r="AE589">
        <f t="shared" si="1569"/>
        <v>533.77574564842962</v>
      </c>
      <c r="AF589">
        <f t="shared" si="1570"/>
        <v>-513.65512412751934</v>
      </c>
      <c r="AG589">
        <f t="shared" si="1571"/>
        <v>2077.1835005599532</v>
      </c>
      <c r="AH589">
        <f t="shared" si="1572"/>
        <v>24164.579162671398</v>
      </c>
      <c r="AI589">
        <f t="shared" si="1573"/>
        <v>6.7123831007420547</v>
      </c>
      <c r="AJ589">
        <f t="shared" si="1574"/>
        <v>247.40678866773646</v>
      </c>
      <c r="AK589">
        <f t="shared" si="1575"/>
        <v>4.3180630540377969</v>
      </c>
      <c r="AL589">
        <f t="shared" si="1576"/>
        <v>247</v>
      </c>
      <c r="AM589">
        <f t="shared" si="1577"/>
        <v>24</v>
      </c>
      <c r="AN589">
        <f t="shared" si="1578"/>
        <v>24</v>
      </c>
      <c r="AP589">
        <f t="shared" si="1579"/>
        <v>3.3213706896777078</v>
      </c>
      <c r="AQ589">
        <f t="shared" si="1580"/>
        <v>5.796885421411084E-2</v>
      </c>
      <c r="AR589" t="str">
        <f t="shared" si="1581"/>
        <v>POSITIF</v>
      </c>
      <c r="AS589">
        <f t="shared" si="1582"/>
        <v>3</v>
      </c>
      <c r="AT589">
        <f t="shared" si="1583"/>
        <v>19</v>
      </c>
      <c r="AU589">
        <f t="shared" si="1584"/>
        <v>16</v>
      </c>
      <c r="AV589">
        <f t="shared" si="1585"/>
        <v>0.96834128664747654</v>
      </c>
      <c r="AW589" s="4">
        <f t="shared" si="1586"/>
        <v>4.0347553610311525E-2</v>
      </c>
      <c r="AX589">
        <f t="shared" si="1587"/>
        <v>1.690074373499667E-2</v>
      </c>
      <c r="AY589">
        <f t="shared" si="1588"/>
        <v>0.26385459342774553</v>
      </c>
      <c r="AZ589" s="4">
        <f t="shared" si="1589"/>
        <v>1.0993941392822731E-2</v>
      </c>
      <c r="BA589">
        <f t="shared" si="1590"/>
        <v>377397.80806588882</v>
      </c>
      <c r="BB589" t="s">
        <v>191</v>
      </c>
      <c r="BC589">
        <f t="shared" si="1591"/>
        <v>1.6702616915581933E-2</v>
      </c>
      <c r="BD589">
        <f t="shared" si="1592"/>
        <v>209.51831715180774</v>
      </c>
      <c r="BE589">
        <f t="shared" si="1593"/>
        <v>23.437438608883408</v>
      </c>
      <c r="BF589">
        <f t="shared" si="1594"/>
        <v>-2.0732383156512962E-3</v>
      </c>
      <c r="BG589">
        <f t="shared" si="1595"/>
        <v>23.435365370567755</v>
      </c>
      <c r="BH589" s="19">
        <f t="shared" si="1596"/>
        <v>0.14245439090635334</v>
      </c>
      <c r="BI589">
        <f t="shared" si="1597"/>
        <v>4.0953113116323951</v>
      </c>
      <c r="BJ589">
        <f t="shared" si="1598"/>
        <v>11.516311311632396</v>
      </c>
      <c r="BK589">
        <f t="shared" si="1599"/>
        <v>283.39276653689018</v>
      </c>
      <c r="BL589">
        <f t="shared" si="1600"/>
        <v>4.9461368524043419</v>
      </c>
      <c r="BM589">
        <f t="shared" si="1601"/>
        <v>249.35190313759574</v>
      </c>
      <c r="BN589">
        <f t="shared" si="1602"/>
        <v>16.62346020917305</v>
      </c>
      <c r="BO589">
        <f t="shared" si="1603"/>
        <v>16</v>
      </c>
      <c r="BP589">
        <f t="shared" si="1604"/>
        <v>37</v>
      </c>
      <c r="BQ589">
        <f t="shared" si="1605"/>
        <v>24</v>
      </c>
      <c r="BR589">
        <f t="shared" si="1606"/>
        <v>-18.26533885944227</v>
      </c>
      <c r="BS589" t="str">
        <f t="shared" si="1607"/>
        <v>NEGATIF</v>
      </c>
      <c r="BT589">
        <f t="shared" si="1672"/>
        <v>-0.31879030208973336</v>
      </c>
      <c r="BU589">
        <f t="shared" si="1544"/>
        <v>18</v>
      </c>
      <c r="BV589">
        <f t="shared" si="1545"/>
        <v>-2176</v>
      </c>
      <c r="BW589">
        <f t="shared" si="1546"/>
        <v>4</v>
      </c>
      <c r="BX589" t="str">
        <f t="shared" si="1547"/>
        <v>NEGATIF</v>
      </c>
      <c r="BY589">
        <f t="shared" si="1608"/>
        <v>-72.896112919194096</v>
      </c>
      <c r="BZ589">
        <f t="shared" si="1609"/>
        <v>107.1038870808059</v>
      </c>
      <c r="CA589">
        <f t="shared" si="1610"/>
        <v>14.863969933438185</v>
      </c>
      <c r="CB589" t="str">
        <f t="shared" si="1611"/>
        <v>POSITIF</v>
      </c>
      <c r="CC589">
        <f t="shared" si="1612"/>
        <v>14</v>
      </c>
      <c r="CD589">
        <f t="shared" si="1613"/>
        <v>51</v>
      </c>
      <c r="CE589">
        <f t="shared" si="1614"/>
        <v>50</v>
      </c>
      <c r="CG589">
        <f t="shared" si="1615"/>
        <v>4.3520117058650252</v>
      </c>
      <c r="CH589">
        <f t="shared" si="1616"/>
        <v>0.40902428712426836</v>
      </c>
      <c r="CI589">
        <f t="shared" si="1617"/>
        <v>0.40906047195905498</v>
      </c>
    </row>
    <row r="590" spans="1:87">
      <c r="A590">
        <f t="shared" ref="A590:F590" si="1686">A296</f>
        <v>-7.0027777777777782</v>
      </c>
      <c r="B590">
        <f t="shared" si="1686"/>
        <v>111.315</v>
      </c>
      <c r="C590">
        <f t="shared" si="1686"/>
        <v>7</v>
      </c>
      <c r="D590">
        <f t="shared" si="1686"/>
        <v>2014</v>
      </c>
      <c r="E590">
        <f t="shared" si="1686"/>
        <v>3</v>
      </c>
      <c r="F590">
        <f t="shared" si="1686"/>
        <v>31</v>
      </c>
      <c r="G590">
        <f t="shared" si="1549"/>
        <v>-0.12222152900771403</v>
      </c>
      <c r="H590">
        <f t="shared" ref="H590:J590" si="1687">H296</f>
        <v>22</v>
      </c>
      <c r="I590">
        <f t="shared" si="1687"/>
        <v>45</v>
      </c>
      <c r="J590">
        <f t="shared" si="1687"/>
        <v>22.75</v>
      </c>
      <c r="L590">
        <f t="shared" ref="L590:M590" si="1688">L296</f>
        <v>20</v>
      </c>
      <c r="M590">
        <f t="shared" si="1688"/>
        <v>-13</v>
      </c>
      <c r="N590">
        <f t="shared" si="1552"/>
        <v>2456748.15625</v>
      </c>
      <c r="O590">
        <f t="shared" si="1553"/>
        <v>7.9452092914123363E-4</v>
      </c>
      <c r="P590">
        <f t="shared" si="1554"/>
        <v>2456748.1570445211</v>
      </c>
      <c r="Q590">
        <f t="shared" si="1555"/>
        <v>0.14245467609913942</v>
      </c>
      <c r="R590">
        <f t="shared" si="1556"/>
        <v>240.69440556699442</v>
      </c>
      <c r="S590">
        <f t="shared" si="1557"/>
        <v>74.161469177139224</v>
      </c>
      <c r="T590">
        <f t="shared" si="1558"/>
        <v>4.2009098682746213</v>
      </c>
      <c r="U590">
        <f t="shared" si="1559"/>
        <v>1.2943618152573693</v>
      </c>
      <c r="V590">
        <f t="shared" si="1560"/>
        <v>209.51342786025828</v>
      </c>
      <c r="W590">
        <f t="shared" si="1561"/>
        <v>3.6566991433011249</v>
      </c>
      <c r="X590">
        <f t="shared" si="1562"/>
        <v>8.9438872149394228</v>
      </c>
      <c r="Y590">
        <f t="shared" si="1563"/>
        <v>0.15610027982771871</v>
      </c>
      <c r="Z590">
        <f t="shared" si="1564"/>
        <v>85.759007626725179</v>
      </c>
      <c r="AA590">
        <f t="shared" si="1565"/>
        <v>1.4967770463292827</v>
      </c>
      <c r="AB590">
        <f t="shared" si="1566"/>
        <v>22110.691701886361</v>
      </c>
      <c r="AC590">
        <f t="shared" si="1567"/>
        <v>-124.94152654994753</v>
      </c>
      <c r="AD590">
        <f t="shared" si="1568"/>
        <v>144.89843405318589</v>
      </c>
      <c r="AE590">
        <f t="shared" si="1569"/>
        <v>537.87095487245972</v>
      </c>
      <c r="AF590">
        <f t="shared" si="1570"/>
        <v>-514.42899453296468</v>
      </c>
      <c r="AG590">
        <f t="shared" si="1571"/>
        <v>2066.0414441447001</v>
      </c>
      <c r="AH590">
        <f t="shared" si="1572"/>
        <v>24220.13201387379</v>
      </c>
      <c r="AI590">
        <f t="shared" si="1573"/>
        <v>6.7278144482982754</v>
      </c>
      <c r="AJ590">
        <f t="shared" si="1574"/>
        <v>247.42222001529268</v>
      </c>
      <c r="AK590">
        <f t="shared" si="1575"/>
        <v>4.3183323818606718</v>
      </c>
      <c r="AL590">
        <f t="shared" si="1576"/>
        <v>247</v>
      </c>
      <c r="AM590">
        <f t="shared" si="1577"/>
        <v>25</v>
      </c>
      <c r="AN590">
        <f t="shared" si="1578"/>
        <v>19</v>
      </c>
      <c r="AP590">
        <f t="shared" si="1579"/>
        <v>3.3248867627040166</v>
      </c>
      <c r="AQ590">
        <f t="shared" si="1580"/>
        <v>5.8030221265160491E-2</v>
      </c>
      <c r="AR590" t="str">
        <f t="shared" si="1581"/>
        <v>POSITIF</v>
      </c>
      <c r="AS590">
        <f t="shared" si="1582"/>
        <v>3</v>
      </c>
      <c r="AT590">
        <f t="shared" si="1583"/>
        <v>19</v>
      </c>
      <c r="AU590">
        <f t="shared" si="1584"/>
        <v>29</v>
      </c>
      <c r="AV590">
        <f t="shared" si="1585"/>
        <v>0.9682309932811477</v>
      </c>
      <c r="AW590" s="4">
        <f t="shared" si="1586"/>
        <v>4.0342958053381152E-2</v>
      </c>
      <c r="AX590">
        <f t="shared" si="1587"/>
        <v>1.6898818752611122E-2</v>
      </c>
      <c r="AY590">
        <f t="shared" si="1588"/>
        <v>0.26382454323054311</v>
      </c>
      <c r="AZ590" s="4">
        <f t="shared" si="1589"/>
        <v>1.099268930127263E-2</v>
      </c>
      <c r="BA590">
        <f t="shared" si="1590"/>
        <v>377440.79420452547</v>
      </c>
      <c r="BB590" t="s">
        <v>191</v>
      </c>
      <c r="BC590">
        <f t="shared" si="1591"/>
        <v>1.6702616903603838E-2</v>
      </c>
      <c r="BD590">
        <f t="shared" si="1592"/>
        <v>209.51776555009909</v>
      </c>
      <c r="BE590">
        <f t="shared" si="1593"/>
        <v>23.437438605174712</v>
      </c>
      <c r="BF590">
        <f t="shared" si="1594"/>
        <v>-2.0732678557608781E-3</v>
      </c>
      <c r="BG590">
        <f t="shared" si="1595"/>
        <v>23.435365337318952</v>
      </c>
      <c r="BH590" s="19">
        <f t="shared" si="1596"/>
        <v>0.14245467609913942</v>
      </c>
      <c r="BI590">
        <f t="shared" si="1597"/>
        <v>4.3459957751290252</v>
      </c>
      <c r="BJ590">
        <f t="shared" si="1598"/>
        <v>11.766995775129026</v>
      </c>
      <c r="BK590">
        <f t="shared" si="1599"/>
        <v>287.13903608330514</v>
      </c>
      <c r="BL590">
        <f t="shared" si="1600"/>
        <v>5.0115215906564776</v>
      </c>
      <c r="BM590">
        <f t="shared" si="1601"/>
        <v>249.36590054363023</v>
      </c>
      <c r="BN590">
        <f t="shared" si="1602"/>
        <v>16.624393369575348</v>
      </c>
      <c r="BO590">
        <f t="shared" si="1603"/>
        <v>16</v>
      </c>
      <c r="BP590">
        <f t="shared" si="1604"/>
        <v>37</v>
      </c>
      <c r="BQ590">
        <f t="shared" si="1605"/>
        <v>27</v>
      </c>
      <c r="BR590">
        <f t="shared" si="1606"/>
        <v>-18.264346510212892</v>
      </c>
      <c r="BS590" t="str">
        <f t="shared" si="1607"/>
        <v>NEGATIF</v>
      </c>
      <c r="BT590">
        <f t="shared" si="1672"/>
        <v>-0.31877298232835111</v>
      </c>
      <c r="BU590">
        <f t="shared" si="1544"/>
        <v>18</v>
      </c>
      <c r="BV590">
        <f t="shared" si="1545"/>
        <v>-2176</v>
      </c>
      <c r="BW590">
        <f t="shared" si="1546"/>
        <v>8</v>
      </c>
      <c r="BX590" t="str">
        <f t="shared" si="1547"/>
        <v>NEGATIF</v>
      </c>
      <c r="BY590">
        <f t="shared" si="1608"/>
        <v>-73.028282100365757</v>
      </c>
      <c r="BZ590">
        <f t="shared" si="1609"/>
        <v>106.97171789963424</v>
      </c>
      <c r="CA590">
        <f t="shared" si="1610"/>
        <v>18.419179027811392</v>
      </c>
      <c r="CB590" t="str">
        <f t="shared" si="1611"/>
        <v>POSITIF</v>
      </c>
      <c r="CC590">
        <f t="shared" si="1612"/>
        <v>18</v>
      </c>
      <c r="CD590">
        <f t="shared" si="1613"/>
        <v>25</v>
      </c>
      <c r="CE590">
        <f t="shared" si="1614"/>
        <v>9</v>
      </c>
      <c r="CG590">
        <f t="shared" si="1615"/>
        <v>4.3522560066870657</v>
      </c>
      <c r="CH590">
        <f t="shared" si="1616"/>
        <v>0.40902428654396727</v>
      </c>
      <c r="CI590">
        <f t="shared" si="1617"/>
        <v>0.40906047189432604</v>
      </c>
    </row>
    <row r="591" spans="1:87">
      <c r="A591">
        <f t="shared" ref="A591:F591" si="1689">A297</f>
        <v>-7.0027777777777782</v>
      </c>
      <c r="B591">
        <f t="shared" si="1689"/>
        <v>111.315</v>
      </c>
      <c r="C591">
        <f t="shared" si="1689"/>
        <v>7</v>
      </c>
      <c r="D591">
        <f t="shared" si="1689"/>
        <v>2014</v>
      </c>
      <c r="E591">
        <f t="shared" si="1689"/>
        <v>3</v>
      </c>
      <c r="F591">
        <f t="shared" si="1689"/>
        <v>31</v>
      </c>
      <c r="G591">
        <f t="shared" si="1549"/>
        <v>-0.12222152900771403</v>
      </c>
      <c r="H591">
        <f t="shared" ref="H591:J591" si="1690">H297</f>
        <v>23</v>
      </c>
      <c r="I591">
        <f t="shared" si="1690"/>
        <v>0</v>
      </c>
      <c r="J591">
        <f t="shared" si="1690"/>
        <v>23</v>
      </c>
      <c r="L591">
        <f t="shared" ref="L591:M591" si="1691">L297</f>
        <v>20</v>
      </c>
      <c r="M591">
        <f t="shared" si="1691"/>
        <v>-13</v>
      </c>
      <c r="N591">
        <f t="shared" si="1552"/>
        <v>2456748.166666667</v>
      </c>
      <c r="O591">
        <f t="shared" si="1553"/>
        <v>7.9452092914123363E-4</v>
      </c>
      <c r="P591">
        <f t="shared" si="1554"/>
        <v>2456748.167461188</v>
      </c>
      <c r="Q591">
        <f t="shared" si="1555"/>
        <v>0.14245496129193824</v>
      </c>
      <c r="R591">
        <f t="shared" si="1556"/>
        <v>240.69440556699442</v>
      </c>
      <c r="S591">
        <f t="shared" si="1557"/>
        <v>74.297562852472765</v>
      </c>
      <c r="T591">
        <f t="shared" si="1558"/>
        <v>4.2009098682746213</v>
      </c>
      <c r="U591">
        <f t="shared" si="1559"/>
        <v>1.2967370979830797</v>
      </c>
      <c r="V591">
        <f t="shared" si="1560"/>
        <v>209.51287625688798</v>
      </c>
      <c r="W591">
        <f t="shared" si="1561"/>
        <v>3.6566895160061481</v>
      </c>
      <c r="X591">
        <f t="shared" si="1562"/>
        <v>8.9541543750110577</v>
      </c>
      <c r="Y591">
        <f t="shared" si="1563"/>
        <v>0.15627947557579802</v>
      </c>
      <c r="Z591">
        <f t="shared" si="1564"/>
        <v>85.769274296550066</v>
      </c>
      <c r="AA591">
        <f t="shared" si="1565"/>
        <v>1.4969562335209421</v>
      </c>
      <c r="AB591">
        <f t="shared" si="1566"/>
        <v>22125.30729190736</v>
      </c>
      <c r="AC591">
        <f t="shared" si="1567"/>
        <v>-124.89569113325625</v>
      </c>
      <c r="AD591">
        <f t="shared" si="1568"/>
        <v>193.43977068743354</v>
      </c>
      <c r="AE591">
        <f t="shared" si="1569"/>
        <v>541.90947075487747</v>
      </c>
      <c r="AF591">
        <f t="shared" si="1570"/>
        <v>-515.19896424828903</v>
      </c>
      <c r="AG591">
        <f t="shared" si="1571"/>
        <v>2054.884394651408</v>
      </c>
      <c r="AH591">
        <f t="shared" si="1572"/>
        <v>24275.446272619534</v>
      </c>
      <c r="AI591">
        <f t="shared" si="1573"/>
        <v>6.7431795201720925</v>
      </c>
      <c r="AJ591">
        <f t="shared" si="1574"/>
        <v>247.43758508716652</v>
      </c>
      <c r="AK591">
        <f t="shared" si="1575"/>
        <v>4.3186005529546758</v>
      </c>
      <c r="AL591">
        <f t="shared" si="1576"/>
        <v>247</v>
      </c>
      <c r="AM591">
        <f t="shared" si="1577"/>
        <v>26</v>
      </c>
      <c r="AN591">
        <f t="shared" si="1578"/>
        <v>15</v>
      </c>
      <c r="AP591">
        <f t="shared" si="1579"/>
        <v>3.3203116640577695</v>
      </c>
      <c r="AQ591">
        <f t="shared" si="1580"/>
        <v>5.7950370730179945E-2</v>
      </c>
      <c r="AR591" t="str">
        <f t="shared" si="1581"/>
        <v>POSITIF</v>
      </c>
      <c r="AS591">
        <f t="shared" si="1582"/>
        <v>3</v>
      </c>
      <c r="AT591">
        <f t="shared" si="1583"/>
        <v>19</v>
      </c>
      <c r="AU591">
        <f t="shared" si="1584"/>
        <v>13</v>
      </c>
      <c r="AV591">
        <f t="shared" si="1585"/>
        <v>0.96812061536783667</v>
      </c>
      <c r="AW591" s="4">
        <f t="shared" si="1586"/>
        <v>4.0338358973659859E-2</v>
      </c>
      <c r="AX591">
        <f t="shared" si="1587"/>
        <v>1.6896892294602363E-2</v>
      </c>
      <c r="AY591">
        <f t="shared" si="1588"/>
        <v>0.26379446999701933</v>
      </c>
      <c r="AZ591" s="4">
        <f t="shared" si="1589"/>
        <v>1.0991436249875806E-2</v>
      </c>
      <c r="BA591">
        <f t="shared" si="1590"/>
        <v>377483.82310095459</v>
      </c>
      <c r="BB591" t="s">
        <v>191</v>
      </c>
      <c r="BC591">
        <f t="shared" si="1591"/>
        <v>1.6702616891625739E-2</v>
      </c>
      <c r="BD591">
        <f t="shared" si="1592"/>
        <v>209.51721394836582</v>
      </c>
      <c r="BE591">
        <f t="shared" si="1593"/>
        <v>23.437438601466017</v>
      </c>
      <c r="BF591">
        <f t="shared" si="1594"/>
        <v>-2.0732974150196029E-3</v>
      </c>
      <c r="BG591">
        <f t="shared" si="1595"/>
        <v>23.435365304050997</v>
      </c>
      <c r="BH591" s="19">
        <f t="shared" si="1596"/>
        <v>0.14245496129193824</v>
      </c>
      <c r="BI591">
        <f t="shared" si="1597"/>
        <v>4.5966802498480925</v>
      </c>
      <c r="BJ591">
        <f t="shared" si="1598"/>
        <v>12.017680249848093</v>
      </c>
      <c r="BK591">
        <f t="shared" si="1599"/>
        <v>290.88536571427124</v>
      </c>
      <c r="BL591">
        <f t="shared" si="1600"/>
        <v>5.0769073775818603</v>
      </c>
      <c r="BM591">
        <f t="shared" si="1601"/>
        <v>249.37983803345011</v>
      </c>
      <c r="BN591">
        <f t="shared" si="1602"/>
        <v>16.625322535563342</v>
      </c>
      <c r="BO591">
        <f t="shared" si="1603"/>
        <v>16</v>
      </c>
      <c r="BP591">
        <f t="shared" si="1604"/>
        <v>37</v>
      </c>
      <c r="BQ591">
        <f t="shared" si="1605"/>
        <v>31</v>
      </c>
      <c r="BR591">
        <f t="shared" si="1606"/>
        <v>-18.271327857834468</v>
      </c>
      <c r="BS591" t="str">
        <f t="shared" si="1607"/>
        <v>NEGATIF</v>
      </c>
      <c r="BT591">
        <f t="shared" si="1672"/>
        <v>-0.31889482983057388</v>
      </c>
      <c r="BU591">
        <f t="shared" si="1544"/>
        <v>18</v>
      </c>
      <c r="BV591">
        <f t="shared" si="1545"/>
        <v>-2177</v>
      </c>
      <c r="BW591">
        <f t="shared" si="1546"/>
        <v>43</v>
      </c>
      <c r="BX591" t="str">
        <f t="shared" si="1547"/>
        <v>NEGATIF</v>
      </c>
      <c r="BY591">
        <f t="shared" si="1608"/>
        <v>-73.07888250822856</v>
      </c>
      <c r="BZ591">
        <f t="shared" si="1609"/>
        <v>106.92111749177144</v>
      </c>
      <c r="CA591">
        <f t="shared" si="1610"/>
        <v>21.976327309091484</v>
      </c>
      <c r="CB591" t="str">
        <f t="shared" si="1611"/>
        <v>POSITIF</v>
      </c>
      <c r="CC591">
        <f t="shared" si="1612"/>
        <v>21</v>
      </c>
      <c r="CD591">
        <f t="shared" si="1613"/>
        <v>58</v>
      </c>
      <c r="CE591">
        <f t="shared" si="1614"/>
        <v>34</v>
      </c>
      <c r="CG591">
        <f t="shared" si="1615"/>
        <v>4.3524992617738851</v>
      </c>
      <c r="CH591">
        <f t="shared" si="1616"/>
        <v>0.4090242859633319</v>
      </c>
      <c r="CI591">
        <f t="shared" si="1617"/>
        <v>0.40906047182959709</v>
      </c>
    </row>
    <row r="592" spans="1:87">
      <c r="A592">
        <f t="shared" ref="A592:F592" si="1692">A298</f>
        <v>-7.0027777777777782</v>
      </c>
      <c r="B592">
        <f t="shared" si="1692"/>
        <v>111.315</v>
      </c>
      <c r="C592">
        <f t="shared" si="1692"/>
        <v>7</v>
      </c>
      <c r="D592">
        <f t="shared" si="1692"/>
        <v>2014</v>
      </c>
      <c r="E592">
        <f t="shared" si="1692"/>
        <v>3</v>
      </c>
      <c r="F592">
        <f t="shared" si="1692"/>
        <v>31</v>
      </c>
      <c r="G592">
        <f t="shared" si="1549"/>
        <v>-0.12222152900771403</v>
      </c>
      <c r="H592">
        <f t="shared" ref="H592:J592" si="1693">H298</f>
        <v>23</v>
      </c>
      <c r="I592">
        <f t="shared" si="1693"/>
        <v>15</v>
      </c>
      <c r="J592">
        <f t="shared" si="1693"/>
        <v>23.25</v>
      </c>
      <c r="L592">
        <f t="shared" ref="L592:M592" si="1694">L298</f>
        <v>20</v>
      </c>
      <c r="M592">
        <f t="shared" si="1694"/>
        <v>-13</v>
      </c>
      <c r="N592">
        <f t="shared" si="1552"/>
        <v>2456748.1770833335</v>
      </c>
      <c r="O592">
        <f t="shared" si="1553"/>
        <v>7.9452092914123363E-4</v>
      </c>
      <c r="P592">
        <f t="shared" si="1554"/>
        <v>2456748.1778778546</v>
      </c>
      <c r="Q592">
        <f t="shared" si="1555"/>
        <v>0.14245524648472432</v>
      </c>
      <c r="R592">
        <f t="shared" si="1556"/>
        <v>240.69440556699442</v>
      </c>
      <c r="S592">
        <f t="shared" si="1557"/>
        <v>74.433656521738158</v>
      </c>
      <c r="T592">
        <f t="shared" si="1558"/>
        <v>4.2009098682746213</v>
      </c>
      <c r="U592">
        <f t="shared" si="1559"/>
        <v>1.299112380602881</v>
      </c>
      <c r="V592">
        <f t="shared" si="1560"/>
        <v>209.51232465354229</v>
      </c>
      <c r="W592">
        <f t="shared" si="1561"/>
        <v>3.6566798887116012</v>
      </c>
      <c r="X592">
        <f t="shared" si="1562"/>
        <v>8.9644215346224883</v>
      </c>
      <c r="Y592">
        <f t="shared" si="1563"/>
        <v>0.15645867131584526</v>
      </c>
      <c r="Z592">
        <f t="shared" si="1564"/>
        <v>85.779540965915658</v>
      </c>
      <c r="AA592">
        <f t="shared" si="1565"/>
        <v>1.4971354207045853</v>
      </c>
      <c r="AB592">
        <f t="shared" si="1566"/>
        <v>22139.79991419525</v>
      </c>
      <c r="AC592">
        <f t="shared" si="1567"/>
        <v>-124.83669000884287</v>
      </c>
      <c r="AD592">
        <f t="shared" si="1568"/>
        <v>241.89954253214319</v>
      </c>
      <c r="AE592">
        <f t="shared" si="1569"/>
        <v>545.8908672603402</v>
      </c>
      <c r="AF592">
        <f t="shared" si="1570"/>
        <v>-515.96501320357902</v>
      </c>
      <c r="AG592">
        <f t="shared" si="1571"/>
        <v>2043.7124359567076</v>
      </c>
      <c r="AH592">
        <f t="shared" si="1572"/>
        <v>24330.501056732017</v>
      </c>
      <c r="AI592">
        <f t="shared" si="1573"/>
        <v>6.7584725157588936</v>
      </c>
      <c r="AJ592">
        <f t="shared" si="1574"/>
        <v>247.4528780827533</v>
      </c>
      <c r="AK592">
        <f t="shared" si="1575"/>
        <v>4.3188674660801585</v>
      </c>
      <c r="AL592">
        <f t="shared" si="1576"/>
        <v>247</v>
      </c>
      <c r="AM592">
        <f t="shared" si="1577"/>
        <v>27</v>
      </c>
      <c r="AN592">
        <f t="shared" si="1578"/>
        <v>10</v>
      </c>
      <c r="AP592">
        <f t="shared" si="1579"/>
        <v>3.3282453139452581</v>
      </c>
      <c r="AQ592">
        <f t="shared" si="1580"/>
        <v>5.8088839042417101E-2</v>
      </c>
      <c r="AR592" t="str">
        <f t="shared" si="1581"/>
        <v>POSITIF</v>
      </c>
      <c r="AS592">
        <f t="shared" si="1582"/>
        <v>3</v>
      </c>
      <c r="AT592">
        <f t="shared" si="1583"/>
        <v>19</v>
      </c>
      <c r="AU592">
        <f t="shared" si="1584"/>
        <v>41</v>
      </c>
      <c r="AV592">
        <f t="shared" si="1585"/>
        <v>0.96801015364870402</v>
      </c>
      <c r="AW592" s="4">
        <f t="shared" si="1586"/>
        <v>4.0333756402029332E-2</v>
      </c>
      <c r="AX592">
        <f t="shared" si="1587"/>
        <v>1.6894964373906085E-2</v>
      </c>
      <c r="AY592">
        <f t="shared" si="1588"/>
        <v>0.26376437392910673</v>
      </c>
      <c r="AZ592" s="4">
        <f t="shared" si="1589"/>
        <v>1.0990182247046114E-2</v>
      </c>
      <c r="BA592">
        <f t="shared" si="1590"/>
        <v>377526.89449205098</v>
      </c>
      <c r="BB592" t="s">
        <v>191</v>
      </c>
      <c r="BC592">
        <f t="shared" si="1591"/>
        <v>1.6702616879647643E-2</v>
      </c>
      <c r="BD592">
        <f t="shared" si="1592"/>
        <v>209.51666234665717</v>
      </c>
      <c r="BE592">
        <f t="shared" si="1593"/>
        <v>23.437438597757321</v>
      </c>
      <c r="BF592">
        <f t="shared" si="1594"/>
        <v>-2.0733269934225824E-3</v>
      </c>
      <c r="BG592">
        <f t="shared" si="1595"/>
        <v>23.435365270763899</v>
      </c>
      <c r="BH592" s="19">
        <f t="shared" si="1596"/>
        <v>0.14245524648472432</v>
      </c>
      <c r="BI592">
        <f t="shared" si="1597"/>
        <v>4.8473647133447226</v>
      </c>
      <c r="BJ592">
        <f t="shared" si="1598"/>
        <v>12.268364713344724</v>
      </c>
      <c r="BK592">
        <f t="shared" si="1599"/>
        <v>294.6317603575784</v>
      </c>
      <c r="BL592">
        <f t="shared" si="1600"/>
        <v>5.1422942991866485</v>
      </c>
      <c r="BM592">
        <f t="shared" si="1601"/>
        <v>249.39371034259241</v>
      </c>
      <c r="BN592">
        <f t="shared" si="1602"/>
        <v>16.626247356172829</v>
      </c>
      <c r="BO592">
        <f t="shared" si="1603"/>
        <v>16</v>
      </c>
      <c r="BP592">
        <f t="shared" si="1604"/>
        <v>37</v>
      </c>
      <c r="BQ592">
        <f t="shared" si="1605"/>
        <v>34</v>
      </c>
      <c r="BR592">
        <f t="shared" si="1606"/>
        <v>-18.265949858351792</v>
      </c>
      <c r="BS592" t="str">
        <f t="shared" si="1607"/>
        <v>NEGATIF</v>
      </c>
      <c r="BT592">
        <f t="shared" si="1672"/>
        <v>-0.31880096603243063</v>
      </c>
      <c r="BU592">
        <f t="shared" si="1544"/>
        <v>18</v>
      </c>
      <c r="BV592">
        <f t="shared" si="1545"/>
        <v>-2176</v>
      </c>
      <c r="BW592">
        <f t="shared" si="1546"/>
        <v>2</v>
      </c>
      <c r="BX592" t="str">
        <f t="shared" si="1547"/>
        <v>NEGATIF</v>
      </c>
      <c r="BY592">
        <f t="shared" si="1608"/>
        <v>-73.064990047696213</v>
      </c>
      <c r="BZ592">
        <f t="shared" si="1609"/>
        <v>106.93500995230379</v>
      </c>
      <c r="CA592">
        <f t="shared" si="1610"/>
        <v>25.533812226174934</v>
      </c>
      <c r="CB592" t="str">
        <f t="shared" si="1611"/>
        <v>POSITIF</v>
      </c>
      <c r="CC592">
        <f t="shared" si="1612"/>
        <v>25</v>
      </c>
      <c r="CD592">
        <f t="shared" si="1613"/>
        <v>32</v>
      </c>
      <c r="CE592">
        <f t="shared" si="1614"/>
        <v>1</v>
      </c>
      <c r="CG592">
        <f t="shared" si="1615"/>
        <v>4.3527413792432732</v>
      </c>
      <c r="CH592">
        <f t="shared" si="1616"/>
        <v>0.40902428538236246</v>
      </c>
      <c r="CI592">
        <f t="shared" si="1617"/>
        <v>0.40906047176486815</v>
      </c>
    </row>
    <row r="593" spans="1:87">
      <c r="A593">
        <f t="shared" ref="A593:F593" si="1695">A299</f>
        <v>-7.0027777777777782</v>
      </c>
      <c r="B593">
        <f t="shared" si="1695"/>
        <v>111.315</v>
      </c>
      <c r="C593">
        <f t="shared" si="1695"/>
        <v>7</v>
      </c>
      <c r="D593">
        <f t="shared" si="1695"/>
        <v>2014</v>
      </c>
      <c r="E593">
        <f t="shared" si="1695"/>
        <v>3</v>
      </c>
      <c r="F593">
        <f t="shared" si="1695"/>
        <v>31</v>
      </c>
      <c r="G593">
        <f t="shared" si="1549"/>
        <v>-0.12222152900771403</v>
      </c>
      <c r="H593">
        <f t="shared" ref="H593:J593" si="1696">H299</f>
        <v>23</v>
      </c>
      <c r="I593">
        <f t="shared" si="1696"/>
        <v>30</v>
      </c>
      <c r="J593">
        <f t="shared" si="1696"/>
        <v>23.5</v>
      </c>
      <c r="L593">
        <f t="shared" ref="L593:M593" si="1697">L299</f>
        <v>20</v>
      </c>
      <c r="M593">
        <f t="shared" si="1697"/>
        <v>-13</v>
      </c>
      <c r="N593">
        <f t="shared" si="1552"/>
        <v>2456748.1875</v>
      </c>
      <c r="O593">
        <f t="shared" si="1553"/>
        <v>7.9452092914123363E-4</v>
      </c>
      <c r="P593">
        <f t="shared" si="1554"/>
        <v>2456748.1882945211</v>
      </c>
      <c r="Q593">
        <f t="shared" si="1555"/>
        <v>0.14245553167751041</v>
      </c>
      <c r="R593">
        <f t="shared" si="1556"/>
        <v>240.69440556699442</v>
      </c>
      <c r="S593">
        <f t="shared" si="1557"/>
        <v>74.56975019100355</v>
      </c>
      <c r="T593">
        <f t="shared" si="1558"/>
        <v>4.2009098682746213</v>
      </c>
      <c r="U593">
        <f t="shared" si="1559"/>
        <v>1.3014876632226824</v>
      </c>
      <c r="V593">
        <f t="shared" si="1560"/>
        <v>209.51177305019667</v>
      </c>
      <c r="W593">
        <f t="shared" si="1561"/>
        <v>3.6566702614170548</v>
      </c>
      <c r="X593">
        <f t="shared" si="1562"/>
        <v>8.9746886942348283</v>
      </c>
      <c r="Y593">
        <f t="shared" si="1563"/>
        <v>0.1566378670559084</v>
      </c>
      <c r="Z593">
        <f t="shared" si="1564"/>
        <v>85.78980763528125</v>
      </c>
      <c r="AA593">
        <f t="shared" si="1565"/>
        <v>1.4973146078882285</v>
      </c>
      <c r="AB593">
        <f t="shared" si="1566"/>
        <v>22154.16948763758</v>
      </c>
      <c r="AC593">
        <f t="shared" si="1567"/>
        <v>-124.76452939446438</v>
      </c>
      <c r="AD593">
        <f t="shared" si="1568"/>
        <v>290.25731902350174</v>
      </c>
      <c r="AE593">
        <f t="shared" si="1569"/>
        <v>549.81472491736713</v>
      </c>
      <c r="AF593">
        <f t="shared" si="1570"/>
        <v>-516.72712153437931</v>
      </c>
      <c r="AG593">
        <f t="shared" si="1571"/>
        <v>2032.5256505543209</v>
      </c>
      <c r="AH593">
        <f t="shared" si="1572"/>
        <v>24385.275531203926</v>
      </c>
      <c r="AI593">
        <f t="shared" si="1573"/>
        <v>6.7736876475566463</v>
      </c>
      <c r="AJ593">
        <f t="shared" si="1574"/>
        <v>247.46809321455106</v>
      </c>
      <c r="AK593">
        <f t="shared" si="1575"/>
        <v>4.319133020226154</v>
      </c>
      <c r="AL593">
        <f t="shared" si="1576"/>
        <v>247</v>
      </c>
      <c r="AM593">
        <f t="shared" si="1577"/>
        <v>28</v>
      </c>
      <c r="AN593">
        <f t="shared" si="1578"/>
        <v>5</v>
      </c>
      <c r="AP593">
        <f t="shared" si="1579"/>
        <v>3.3128996482980955</v>
      </c>
      <c r="AQ593">
        <f t="shared" si="1580"/>
        <v>5.7821006650963923E-2</v>
      </c>
      <c r="AR593" t="str">
        <f t="shared" si="1581"/>
        <v>POSITIF</v>
      </c>
      <c r="AS593">
        <f t="shared" si="1582"/>
        <v>3</v>
      </c>
      <c r="AT593">
        <f t="shared" si="1583"/>
        <v>18</v>
      </c>
      <c r="AU593">
        <f t="shared" si="1584"/>
        <v>46</v>
      </c>
      <c r="AV593">
        <f t="shared" si="1585"/>
        <v>0.9678996088498375</v>
      </c>
      <c r="AW593" s="4">
        <f t="shared" si="1586"/>
        <v>4.0329150368743232E-2</v>
      </c>
      <c r="AX593">
        <f t="shared" si="1587"/>
        <v>1.689303500319491E-2</v>
      </c>
      <c r="AY593">
        <f t="shared" si="1588"/>
        <v>0.26373425522463084</v>
      </c>
      <c r="AZ593" s="4">
        <f t="shared" si="1589"/>
        <v>1.0988927301026285E-2</v>
      </c>
      <c r="BA593">
        <f t="shared" si="1590"/>
        <v>377570.00812033872</v>
      </c>
      <c r="BB593" t="s">
        <v>191</v>
      </c>
      <c r="BC593">
        <f t="shared" si="1591"/>
        <v>1.6702616867669544E-2</v>
      </c>
      <c r="BD593">
        <f t="shared" si="1592"/>
        <v>209.51611074494852</v>
      </c>
      <c r="BE593">
        <f t="shared" si="1593"/>
        <v>23.437438594048626</v>
      </c>
      <c r="BF593">
        <f t="shared" si="1594"/>
        <v>-2.0733565909688977E-3</v>
      </c>
      <c r="BG593">
        <f t="shared" si="1595"/>
        <v>23.435365237457656</v>
      </c>
      <c r="BH593" s="19">
        <f t="shared" si="1596"/>
        <v>0.14245553167751041</v>
      </c>
      <c r="BI593">
        <f t="shared" si="1597"/>
        <v>5.0980491768568754</v>
      </c>
      <c r="BJ593">
        <f t="shared" si="1598"/>
        <v>12.519049176856875</v>
      </c>
      <c r="BK593">
        <f t="shared" si="1599"/>
        <v>298.37822543465921</v>
      </c>
      <c r="BL593">
        <f t="shared" si="1600"/>
        <v>5.2076824500926922</v>
      </c>
      <c r="BM593">
        <f t="shared" si="1601"/>
        <v>249.40751221819386</v>
      </c>
      <c r="BN593">
        <f t="shared" si="1602"/>
        <v>16.627167481212926</v>
      </c>
      <c r="BO593">
        <f t="shared" si="1603"/>
        <v>16</v>
      </c>
      <c r="BP593">
        <f t="shared" si="1604"/>
        <v>37</v>
      </c>
      <c r="BQ593">
        <f t="shared" si="1605"/>
        <v>37</v>
      </c>
      <c r="BR593">
        <f t="shared" si="1606"/>
        <v>-18.283535107500473</v>
      </c>
      <c r="BS593" t="str">
        <f t="shared" si="1607"/>
        <v>NEGATIF</v>
      </c>
      <c r="BT593">
        <f t="shared" si="1672"/>
        <v>-0.31910788652985866</v>
      </c>
      <c r="BU593">
        <f t="shared" si="1544"/>
        <v>18</v>
      </c>
      <c r="BV593">
        <f t="shared" si="1545"/>
        <v>-2178</v>
      </c>
      <c r="BW593">
        <f t="shared" si="1546"/>
        <v>59</v>
      </c>
      <c r="BX593" t="str">
        <f t="shared" si="1547"/>
        <v>NEGATIF</v>
      </c>
      <c r="BY593">
        <f t="shared" si="1608"/>
        <v>-72.940584618289236</v>
      </c>
      <c r="BZ593">
        <f t="shared" si="1609"/>
        <v>107.05941538171076</v>
      </c>
      <c r="CA593">
        <f t="shared" si="1610"/>
        <v>29.089584241768275</v>
      </c>
      <c r="CB593" t="str">
        <f t="shared" si="1611"/>
        <v>POSITIF</v>
      </c>
      <c r="CC593">
        <f t="shared" si="1612"/>
        <v>29</v>
      </c>
      <c r="CD593">
        <f t="shared" si="1613"/>
        <v>5</v>
      </c>
      <c r="CE593">
        <f t="shared" si="1614"/>
        <v>22</v>
      </c>
      <c r="CG593">
        <f t="shared" si="1615"/>
        <v>4.3529822674154692</v>
      </c>
      <c r="CH593">
        <f t="shared" si="1616"/>
        <v>0.40902428480105885</v>
      </c>
      <c r="CI593">
        <f t="shared" si="1617"/>
        <v>0.40906047170013921</v>
      </c>
    </row>
    <row r="594" spans="1:87">
      <c r="A594">
        <f t="shared" ref="A594:F594" si="1698">A300</f>
        <v>-7.0027777777777782</v>
      </c>
      <c r="B594">
        <f t="shared" si="1698"/>
        <v>111.315</v>
      </c>
      <c r="C594">
        <f t="shared" si="1698"/>
        <v>7</v>
      </c>
      <c r="D594">
        <f t="shared" si="1698"/>
        <v>2014</v>
      </c>
      <c r="E594">
        <f t="shared" si="1698"/>
        <v>3</v>
      </c>
      <c r="F594">
        <f t="shared" si="1698"/>
        <v>31</v>
      </c>
      <c r="G594">
        <f t="shared" si="1549"/>
        <v>-0.12222152900771403</v>
      </c>
      <c r="H594">
        <f t="shared" ref="H594:J594" si="1699">H300</f>
        <v>23</v>
      </c>
      <c r="I594">
        <f t="shared" si="1699"/>
        <v>45</v>
      </c>
      <c r="J594">
        <f t="shared" si="1699"/>
        <v>23.75</v>
      </c>
      <c r="L594">
        <f t="shared" ref="L594:M594" si="1700">L300</f>
        <v>20</v>
      </c>
      <c r="M594">
        <f t="shared" si="1700"/>
        <v>-13</v>
      </c>
      <c r="N594">
        <f t="shared" si="1552"/>
        <v>2456748.197916667</v>
      </c>
      <c r="O594">
        <f t="shared" si="1553"/>
        <v>7.9452092914123363E-4</v>
      </c>
      <c r="P594">
        <f t="shared" si="1554"/>
        <v>2456748.198711188</v>
      </c>
      <c r="Q594">
        <f t="shared" si="1555"/>
        <v>0.14245581687030923</v>
      </c>
      <c r="R594">
        <f t="shared" si="1556"/>
        <v>240.69440556699442</v>
      </c>
      <c r="S594">
        <f t="shared" si="1557"/>
        <v>74.705843866337091</v>
      </c>
      <c r="T594">
        <f t="shared" si="1558"/>
        <v>4.2009098682746213</v>
      </c>
      <c r="U594">
        <f t="shared" si="1559"/>
        <v>1.3038629459483928</v>
      </c>
      <c r="V594">
        <f t="shared" si="1560"/>
        <v>209.51122144682637</v>
      </c>
      <c r="W594">
        <f t="shared" si="1561"/>
        <v>3.656660634122078</v>
      </c>
      <c r="X594">
        <f t="shared" si="1562"/>
        <v>8.9849558543055537</v>
      </c>
      <c r="Y594">
        <f t="shared" si="1563"/>
        <v>0.15681706280397184</v>
      </c>
      <c r="Z594">
        <f t="shared" si="1564"/>
        <v>85.800074305105227</v>
      </c>
      <c r="AA594">
        <f t="shared" si="1565"/>
        <v>1.4974937950798719</v>
      </c>
      <c r="AB594">
        <f t="shared" si="1566"/>
        <v>22168.415931794199</v>
      </c>
      <c r="AC594">
        <f t="shared" si="1567"/>
        <v>-124.67921689273619</v>
      </c>
      <c r="AD594">
        <f t="shared" si="1568"/>
        <v>338.49271256797397</v>
      </c>
      <c r="AE594">
        <f t="shared" si="1569"/>
        <v>553.68063030864187</v>
      </c>
      <c r="AF594">
        <f t="shared" si="1570"/>
        <v>-517.48526947836478</v>
      </c>
      <c r="AG594">
        <f t="shared" si="1571"/>
        <v>2021.3241210455637</v>
      </c>
      <c r="AH594">
        <f t="shared" si="1572"/>
        <v>24439.748909345279</v>
      </c>
      <c r="AI594">
        <f t="shared" si="1573"/>
        <v>6.7888191414848</v>
      </c>
      <c r="AJ594">
        <f t="shared" si="1574"/>
        <v>247.48322470847921</v>
      </c>
      <c r="AK594">
        <f t="shared" si="1575"/>
        <v>4.3193971146159464</v>
      </c>
      <c r="AL594">
        <f t="shared" si="1576"/>
        <v>247</v>
      </c>
      <c r="AM594">
        <f t="shared" si="1577"/>
        <v>28</v>
      </c>
      <c r="AN594">
        <f t="shared" si="1578"/>
        <v>59</v>
      </c>
      <c r="AP594">
        <f t="shared" si="1579"/>
        <v>3.318706846518745</v>
      </c>
      <c r="AQ594">
        <f t="shared" si="1580"/>
        <v>5.7922361380230214E-2</v>
      </c>
      <c r="AR594" t="str">
        <f t="shared" si="1581"/>
        <v>POSITIF</v>
      </c>
      <c r="AS594">
        <f t="shared" si="1582"/>
        <v>3</v>
      </c>
      <c r="AT594">
        <f t="shared" si="1583"/>
        <v>19</v>
      </c>
      <c r="AU594">
        <f t="shared" si="1584"/>
        <v>7</v>
      </c>
      <c r="AV594">
        <f t="shared" si="1585"/>
        <v>0.96778898169698813</v>
      </c>
      <c r="AW594" s="4">
        <f t="shared" si="1586"/>
        <v>4.0324540904041174E-2</v>
      </c>
      <c r="AX594">
        <f t="shared" si="1587"/>
        <v>1.6891104195135582E-2</v>
      </c>
      <c r="AY594">
        <f t="shared" si="1588"/>
        <v>0.26370411408132594</v>
      </c>
      <c r="AZ594" s="4">
        <f t="shared" si="1589"/>
        <v>1.0987671420055247E-2</v>
      </c>
      <c r="BA594">
        <f t="shared" si="1590"/>
        <v>377613.16372824804</v>
      </c>
      <c r="BB594" t="s">
        <v>191</v>
      </c>
      <c r="BC594">
        <f t="shared" si="1591"/>
        <v>1.6702616855691448E-2</v>
      </c>
      <c r="BD594">
        <f t="shared" si="1592"/>
        <v>209.5155591432152</v>
      </c>
      <c r="BE594">
        <f t="shared" si="1593"/>
        <v>23.43743859033993</v>
      </c>
      <c r="BF594">
        <f t="shared" si="1594"/>
        <v>-2.0733862076576246E-3</v>
      </c>
      <c r="BG594">
        <f t="shared" si="1595"/>
        <v>23.435365204132271</v>
      </c>
      <c r="BH594" s="19">
        <f t="shared" si="1596"/>
        <v>0.14245581687030923</v>
      </c>
      <c r="BI594">
        <f t="shared" si="1597"/>
        <v>5.3487336515604209</v>
      </c>
      <c r="BJ594">
        <f t="shared" si="1598"/>
        <v>12.769733651560422</v>
      </c>
      <c r="BK594">
        <f t="shared" si="1599"/>
        <v>302.12476635412162</v>
      </c>
      <c r="BL594">
        <f t="shared" si="1600"/>
        <v>5.2730719246980069</v>
      </c>
      <c r="BM594">
        <f t="shared" si="1601"/>
        <v>249.42123841928475</v>
      </c>
      <c r="BN594">
        <f t="shared" si="1602"/>
        <v>16.628082561285648</v>
      </c>
      <c r="BO594">
        <f t="shared" si="1603"/>
        <v>16</v>
      </c>
      <c r="BP594">
        <f t="shared" si="1604"/>
        <v>37</v>
      </c>
      <c r="BQ594">
        <f t="shared" si="1605"/>
        <v>41</v>
      </c>
      <c r="BR594">
        <f t="shared" si="1606"/>
        <v>-18.280226960147189</v>
      </c>
      <c r="BS594" t="str">
        <f t="shared" si="1607"/>
        <v>NEGATIF</v>
      </c>
      <c r="BT594">
        <f t="shared" si="1672"/>
        <v>-0.31905014846640273</v>
      </c>
      <c r="BU594">
        <f t="shared" si="1544"/>
        <v>18</v>
      </c>
      <c r="BV594">
        <f t="shared" si="1545"/>
        <v>-2177</v>
      </c>
      <c r="BW594">
        <f t="shared" si="1546"/>
        <v>11</v>
      </c>
      <c r="BX594" t="str">
        <f t="shared" si="1547"/>
        <v>NEGATIF</v>
      </c>
      <c r="BY594">
        <f t="shared" si="1608"/>
        <v>-72.745498967128867</v>
      </c>
      <c r="BZ594">
        <f t="shared" si="1609"/>
        <v>107.25450103287113</v>
      </c>
      <c r="CA594">
        <f t="shared" si="1610"/>
        <v>32.643015785607041</v>
      </c>
      <c r="CB594" t="str">
        <f t="shared" si="1611"/>
        <v>POSITIF</v>
      </c>
      <c r="CC594">
        <f t="shared" si="1612"/>
        <v>32</v>
      </c>
      <c r="CD594">
        <f t="shared" si="1613"/>
        <v>38</v>
      </c>
      <c r="CE594">
        <f t="shared" si="1614"/>
        <v>34</v>
      </c>
      <c r="CG594">
        <f t="shared" si="1615"/>
        <v>4.3532218348182958</v>
      </c>
      <c r="CH594">
        <f t="shared" si="1616"/>
        <v>0.40902428421942116</v>
      </c>
      <c r="CI594">
        <f t="shared" si="1617"/>
        <v>0.40906047163541026</v>
      </c>
    </row>
    <row r="595" spans="1:87">
      <c r="A595">
        <f t="shared" ref="A595:F595" si="1701">A301</f>
        <v>-7.0027777777777782</v>
      </c>
      <c r="B595">
        <f t="shared" si="1701"/>
        <v>111.315</v>
      </c>
      <c r="C595">
        <f t="shared" si="1701"/>
        <v>7</v>
      </c>
      <c r="D595">
        <f t="shared" si="1701"/>
        <v>2014</v>
      </c>
      <c r="E595">
        <f t="shared" si="1701"/>
        <v>3</v>
      </c>
      <c r="F595">
        <f t="shared" si="1701"/>
        <v>31</v>
      </c>
      <c r="G595">
        <f t="shared" si="1549"/>
        <v>-0.12222152900771403</v>
      </c>
      <c r="H595">
        <f t="shared" ref="H595:J595" si="1702">H301</f>
        <v>24</v>
      </c>
      <c r="I595">
        <f t="shared" si="1702"/>
        <v>0</v>
      </c>
      <c r="J595">
        <f t="shared" si="1702"/>
        <v>24</v>
      </c>
      <c r="L595">
        <f t="shared" ref="L595:M595" si="1703">L301</f>
        <v>20</v>
      </c>
      <c r="M595">
        <f t="shared" si="1703"/>
        <v>-13</v>
      </c>
      <c r="N595">
        <f t="shared" si="1552"/>
        <v>2456748.2083333335</v>
      </c>
      <c r="O595">
        <f t="shared" si="1553"/>
        <v>7.9452092914123363E-4</v>
      </c>
      <c r="P595">
        <f t="shared" si="1554"/>
        <v>2456748.2091278546</v>
      </c>
      <c r="Q595">
        <f t="shared" si="1555"/>
        <v>0.14245610206309531</v>
      </c>
      <c r="R595">
        <f t="shared" si="1556"/>
        <v>240.69440556699442</v>
      </c>
      <c r="S595">
        <f t="shared" si="1557"/>
        <v>74.841937535602483</v>
      </c>
      <c r="T595">
        <f t="shared" si="1558"/>
        <v>4.2009098682746213</v>
      </c>
      <c r="U595">
        <f t="shared" si="1559"/>
        <v>1.3062382285681942</v>
      </c>
      <c r="V595">
        <f t="shared" si="1560"/>
        <v>209.51066984348068</v>
      </c>
      <c r="W595">
        <f t="shared" si="1561"/>
        <v>3.6566510068275306</v>
      </c>
      <c r="X595">
        <f t="shared" si="1562"/>
        <v>8.9952230139178937</v>
      </c>
      <c r="Y595">
        <f t="shared" si="1563"/>
        <v>0.15699625854403496</v>
      </c>
      <c r="Z595">
        <f t="shared" si="1564"/>
        <v>85.810340974471728</v>
      </c>
      <c r="AA595">
        <f t="shared" si="1565"/>
        <v>1.4976729822635311</v>
      </c>
      <c r="AB595">
        <f t="shared" si="1566"/>
        <v>22182.539165016729</v>
      </c>
      <c r="AC595">
        <f t="shared" si="1567"/>
        <v>-124.58076150437729</v>
      </c>
      <c r="AD595">
        <f t="shared" si="1568"/>
        <v>386.58538072095564</v>
      </c>
      <c r="AE595">
        <f t="shared" si="1569"/>
        <v>557.48817560904797</v>
      </c>
      <c r="AF595">
        <f t="shared" si="1570"/>
        <v>-518.23943727524932</v>
      </c>
      <c r="AG595">
        <f t="shared" si="1571"/>
        <v>2010.1079316396795</v>
      </c>
      <c r="AH595">
        <f t="shared" si="1572"/>
        <v>24493.900454206785</v>
      </c>
      <c r="AI595">
        <f t="shared" si="1573"/>
        <v>6.8038612372796621</v>
      </c>
      <c r="AJ595">
        <f t="shared" si="1574"/>
        <v>247.49826680427407</v>
      </c>
      <c r="AK595">
        <f t="shared" si="1575"/>
        <v>4.3196596487139667</v>
      </c>
      <c r="AL595">
        <f t="shared" si="1576"/>
        <v>247</v>
      </c>
      <c r="AM595">
        <f t="shared" si="1577"/>
        <v>29</v>
      </c>
      <c r="AN595">
        <f t="shared" si="1578"/>
        <v>53</v>
      </c>
      <c r="AP595">
        <f t="shared" si="1579"/>
        <v>3.3221485540441158</v>
      </c>
      <c r="AQ595">
        <f t="shared" si="1580"/>
        <v>5.7982430508438598E-2</v>
      </c>
      <c r="AR595" t="str">
        <f t="shared" si="1581"/>
        <v>POSITIF</v>
      </c>
      <c r="AS595">
        <f t="shared" si="1582"/>
        <v>3</v>
      </c>
      <c r="AT595">
        <f t="shared" si="1583"/>
        <v>19</v>
      </c>
      <c r="AU595">
        <f t="shared" si="1584"/>
        <v>19</v>
      </c>
      <c r="AV595">
        <f t="shared" si="1585"/>
        <v>0.96767827293038122</v>
      </c>
      <c r="AW595" s="4">
        <f t="shared" si="1586"/>
        <v>4.0319928038765884E-2</v>
      </c>
      <c r="AX595">
        <f t="shared" si="1587"/>
        <v>1.688917196264747E-2</v>
      </c>
      <c r="AY595">
        <f t="shared" si="1588"/>
        <v>0.26367395070086952</v>
      </c>
      <c r="AZ595" s="4">
        <f t="shared" si="1589"/>
        <v>1.098641461253623E-2</v>
      </c>
      <c r="BA595">
        <f t="shared" si="1590"/>
        <v>377656.36105233524</v>
      </c>
      <c r="BB595" t="s">
        <v>191</v>
      </c>
      <c r="BC595">
        <f t="shared" si="1591"/>
        <v>1.6702616843713349E-2</v>
      </c>
      <c r="BD595">
        <f t="shared" si="1592"/>
        <v>209.51500754150655</v>
      </c>
      <c r="BE595">
        <f t="shared" si="1593"/>
        <v>23.437438586631234</v>
      </c>
      <c r="BF595">
        <f t="shared" si="1594"/>
        <v>-2.073415843483869E-3</v>
      </c>
      <c r="BG595">
        <f t="shared" si="1595"/>
        <v>23.435365170787751</v>
      </c>
      <c r="BH595" s="19">
        <f t="shared" si="1596"/>
        <v>0.14245610206309531</v>
      </c>
      <c r="BI595">
        <f t="shared" si="1597"/>
        <v>5.5994181150880955</v>
      </c>
      <c r="BJ595">
        <f t="shared" si="1598"/>
        <v>13.020418115088095</v>
      </c>
      <c r="BK595">
        <f t="shared" si="1599"/>
        <v>305.87138800916858</v>
      </c>
      <c r="BL595">
        <f t="shared" si="1600"/>
        <v>5.3384628084050956</v>
      </c>
      <c r="BM595">
        <f t="shared" si="1601"/>
        <v>249.43488371715281</v>
      </c>
      <c r="BN595">
        <f t="shared" si="1602"/>
        <v>16.628992247810189</v>
      </c>
      <c r="BO595">
        <f t="shared" si="1603"/>
        <v>16</v>
      </c>
      <c r="BP595">
        <f t="shared" si="1604"/>
        <v>37</v>
      </c>
      <c r="BQ595">
        <f t="shared" si="1605"/>
        <v>44</v>
      </c>
      <c r="BR595">
        <f t="shared" si="1606"/>
        <v>-18.279237705259114</v>
      </c>
      <c r="BS595" t="str">
        <f t="shared" si="1607"/>
        <v>NEGATIF</v>
      </c>
      <c r="BT595">
        <f t="shared" si="1672"/>
        <v>-0.31903288271146435</v>
      </c>
      <c r="BU595">
        <f t="shared" si="1544"/>
        <v>18</v>
      </c>
      <c r="BV595">
        <f t="shared" si="1545"/>
        <v>-2177</v>
      </c>
      <c r="BW595">
        <f t="shared" si="1546"/>
        <v>14</v>
      </c>
      <c r="BX595" t="str">
        <f t="shared" si="1547"/>
        <v>NEGATIF</v>
      </c>
      <c r="BY595">
        <f t="shared" si="1608"/>
        <v>-72.44116018362277</v>
      </c>
      <c r="BZ595">
        <f t="shared" si="1609"/>
        <v>107.55883981637723</v>
      </c>
      <c r="CA595">
        <f t="shared" si="1610"/>
        <v>36.191644232063787</v>
      </c>
      <c r="CB595" t="str">
        <f t="shared" si="1611"/>
        <v>POSITIF</v>
      </c>
      <c r="CC595">
        <f t="shared" si="1612"/>
        <v>36</v>
      </c>
      <c r="CD595">
        <f t="shared" si="1613"/>
        <v>11</v>
      </c>
      <c r="CE595">
        <f t="shared" si="1614"/>
        <v>29</v>
      </c>
      <c r="CG595">
        <f t="shared" si="1615"/>
        <v>4.3534599901935085</v>
      </c>
      <c r="CH595">
        <f t="shared" si="1616"/>
        <v>0.40902428363744947</v>
      </c>
      <c r="CI595">
        <f t="shared" si="1617"/>
        <v>0.40906047157068126</v>
      </c>
    </row>
    <row r="596" spans="1:87">
      <c r="A596">
        <f t="shared" ref="A596:F596" si="1704">A302</f>
        <v>-7.0027777777777782</v>
      </c>
      <c r="B596">
        <f t="shared" si="1704"/>
        <v>111.315</v>
      </c>
      <c r="C596">
        <f t="shared" si="1704"/>
        <v>7</v>
      </c>
      <c r="D596">
        <f t="shared" si="1704"/>
        <v>2014</v>
      </c>
      <c r="E596">
        <f t="shared" si="1704"/>
        <v>3</v>
      </c>
      <c r="F596">
        <f t="shared" si="1704"/>
        <v>31</v>
      </c>
      <c r="G596">
        <f t="shared" si="1549"/>
        <v>-0.12222152900771403</v>
      </c>
      <c r="H596">
        <f t="shared" ref="H596:J596" si="1705">H302</f>
        <v>24</v>
      </c>
      <c r="I596">
        <f t="shared" si="1705"/>
        <v>15</v>
      </c>
      <c r="J596">
        <f t="shared" si="1705"/>
        <v>24.25</v>
      </c>
      <c r="L596">
        <f t="shared" ref="L596:M596" si="1706">L302</f>
        <v>20</v>
      </c>
      <c r="M596">
        <f t="shared" si="1706"/>
        <v>-13</v>
      </c>
      <c r="N596">
        <f t="shared" si="1552"/>
        <v>2456748.21875</v>
      </c>
      <c r="O596">
        <f t="shared" si="1553"/>
        <v>7.9452092914123363E-4</v>
      </c>
      <c r="P596">
        <f t="shared" si="1554"/>
        <v>2456748.2195445211</v>
      </c>
      <c r="Q596">
        <f t="shared" si="1555"/>
        <v>0.14245638725588139</v>
      </c>
      <c r="R596">
        <f t="shared" si="1556"/>
        <v>240.69440556699442</v>
      </c>
      <c r="S596">
        <f t="shared" si="1557"/>
        <v>74.978031204867875</v>
      </c>
      <c r="T596">
        <f t="shared" si="1558"/>
        <v>4.2009098682746213</v>
      </c>
      <c r="U596">
        <f t="shared" si="1559"/>
        <v>1.3086135111879955</v>
      </c>
      <c r="V596">
        <f t="shared" si="1560"/>
        <v>209.51011824013506</v>
      </c>
      <c r="W596">
        <f t="shared" si="1561"/>
        <v>3.6566413795329846</v>
      </c>
      <c r="X596">
        <f t="shared" si="1562"/>
        <v>9.0054901735302337</v>
      </c>
      <c r="Y596">
        <f t="shared" si="1563"/>
        <v>0.15717545428409807</v>
      </c>
      <c r="Z596">
        <f t="shared" si="1564"/>
        <v>85.82060764383732</v>
      </c>
      <c r="AA596">
        <f t="shared" si="1565"/>
        <v>1.4978521694471743</v>
      </c>
      <c r="AB596">
        <f t="shared" si="1566"/>
        <v>22196.539108260346</v>
      </c>
      <c r="AC596">
        <f t="shared" si="1567"/>
        <v>-124.46917360441329</v>
      </c>
      <c r="AD596">
        <f t="shared" si="1568"/>
        <v>434.51504768032095</v>
      </c>
      <c r="AE596">
        <f t="shared" si="1569"/>
        <v>561.23695966292928</v>
      </c>
      <c r="AF596">
        <f t="shared" si="1570"/>
        <v>-518.98960537014113</v>
      </c>
      <c r="AG596">
        <f t="shared" si="1571"/>
        <v>1998.8771651560789</v>
      </c>
      <c r="AH596">
        <f t="shared" si="1572"/>
        <v>24547.709501785121</v>
      </c>
      <c r="AI596">
        <f t="shared" si="1573"/>
        <v>6.8188081949403117</v>
      </c>
      <c r="AJ596">
        <f t="shared" si="1574"/>
        <v>247.51321376193474</v>
      </c>
      <c r="AK596">
        <f t="shared" si="1575"/>
        <v>4.3199205223383013</v>
      </c>
      <c r="AL596">
        <f t="shared" si="1576"/>
        <v>247</v>
      </c>
      <c r="AM596">
        <f t="shared" si="1577"/>
        <v>30</v>
      </c>
      <c r="AN596">
        <f t="shared" si="1578"/>
        <v>47</v>
      </c>
      <c r="AP596">
        <f t="shared" si="1579"/>
        <v>3.3211396346870545</v>
      </c>
      <c r="AQ596">
        <f t="shared" si="1580"/>
        <v>5.7964821543770778E-2</v>
      </c>
      <c r="AR596" t="str">
        <f t="shared" si="1581"/>
        <v>POSITIF</v>
      </c>
      <c r="AS596">
        <f t="shared" si="1582"/>
        <v>3</v>
      </c>
      <c r="AT596">
        <f t="shared" si="1583"/>
        <v>19</v>
      </c>
      <c r="AU596">
        <f t="shared" si="1584"/>
        <v>16</v>
      </c>
      <c r="AV596">
        <f t="shared" si="1585"/>
        <v>0.96756748327511266</v>
      </c>
      <c r="AW596" s="4">
        <f t="shared" si="1586"/>
        <v>4.0315311803129694E-2</v>
      </c>
      <c r="AX596">
        <f t="shared" si="1587"/>
        <v>1.6887238318385882E-2</v>
      </c>
      <c r="AY596">
        <f t="shared" si="1588"/>
        <v>0.26364376528081707</v>
      </c>
      <c r="AZ596" s="4">
        <f t="shared" si="1589"/>
        <v>1.0985156886700711E-2</v>
      </c>
      <c r="BA596">
        <f t="shared" si="1590"/>
        <v>377699.59983483021</v>
      </c>
      <c r="BB596" t="s">
        <v>191</v>
      </c>
      <c r="BC596">
        <f t="shared" si="1591"/>
        <v>1.6702616831735254E-2</v>
      </c>
      <c r="BD596">
        <f t="shared" si="1592"/>
        <v>209.5144559397979</v>
      </c>
      <c r="BE596">
        <f t="shared" si="1593"/>
        <v>23.437438582922539</v>
      </c>
      <c r="BF596">
        <f t="shared" si="1594"/>
        <v>-2.0734454984467007E-3</v>
      </c>
      <c r="BG596">
        <f t="shared" si="1595"/>
        <v>23.435365137424093</v>
      </c>
      <c r="BH596" s="19">
        <f t="shared" si="1596"/>
        <v>0.14245638725588139</v>
      </c>
      <c r="BI596">
        <f t="shared" si="1597"/>
        <v>5.8501025786002474</v>
      </c>
      <c r="BJ596">
        <f t="shared" si="1598"/>
        <v>13.271102578600248</v>
      </c>
      <c r="BK596">
        <f t="shared" si="1599"/>
        <v>309.61809577780753</v>
      </c>
      <c r="BL596">
        <f t="shared" si="1600"/>
        <v>5.4038551950778952</v>
      </c>
      <c r="BM596">
        <f t="shared" si="1601"/>
        <v>249.44844290119616</v>
      </c>
      <c r="BN596">
        <f t="shared" si="1602"/>
        <v>16.629896193413078</v>
      </c>
      <c r="BO596">
        <f t="shared" si="1603"/>
        <v>16</v>
      </c>
      <c r="BP596">
        <f t="shared" si="1604"/>
        <v>37</v>
      </c>
      <c r="BQ596">
        <f t="shared" si="1605"/>
        <v>47</v>
      </c>
      <c r="BR596">
        <f t="shared" si="1606"/>
        <v>-18.282624776301414</v>
      </c>
      <c r="BS596" t="str">
        <f t="shared" si="1607"/>
        <v>NEGATIF</v>
      </c>
      <c r="BT596">
        <f t="shared" si="1672"/>
        <v>-0.31909199825315143</v>
      </c>
      <c r="BU596">
        <f t="shared" si="1544"/>
        <v>18</v>
      </c>
      <c r="BV596">
        <f t="shared" si="1545"/>
        <v>-2177</v>
      </c>
      <c r="BW596">
        <f t="shared" si="1546"/>
        <v>2</v>
      </c>
      <c r="BX596" t="str">
        <f t="shared" si="1547"/>
        <v>NEGATIF</v>
      </c>
      <c r="BY596">
        <f t="shared" si="1608"/>
        <v>-72.007728080487453</v>
      </c>
      <c r="BZ596">
        <f t="shared" si="1609"/>
        <v>107.99227191951255</v>
      </c>
      <c r="CA596">
        <f t="shared" si="1610"/>
        <v>39.732759007760599</v>
      </c>
      <c r="CB596" t="str">
        <f t="shared" si="1611"/>
        <v>POSITIF</v>
      </c>
      <c r="CC596">
        <f t="shared" si="1612"/>
        <v>39</v>
      </c>
      <c r="CD596">
        <f t="shared" si="1613"/>
        <v>43</v>
      </c>
      <c r="CE596">
        <f t="shared" si="1614"/>
        <v>57</v>
      </c>
      <c r="CG596">
        <f t="shared" si="1615"/>
        <v>4.3536966425989494</v>
      </c>
      <c r="CH596">
        <f t="shared" si="1616"/>
        <v>0.40902428305514382</v>
      </c>
      <c r="CI596">
        <f t="shared" si="1617"/>
        <v>0.40906047150595232</v>
      </c>
    </row>
    <row r="597" spans="1:87">
      <c r="A597">
        <f t="shared" ref="A597:F597" si="1707">A303</f>
        <v>-7.0027777777777782</v>
      </c>
      <c r="B597">
        <f t="shared" si="1707"/>
        <v>111.315</v>
      </c>
      <c r="C597">
        <f t="shared" si="1707"/>
        <v>7</v>
      </c>
      <c r="D597">
        <f t="shared" si="1707"/>
        <v>2014</v>
      </c>
      <c r="E597">
        <f t="shared" si="1707"/>
        <v>3</v>
      </c>
      <c r="F597">
        <f t="shared" si="1707"/>
        <v>31</v>
      </c>
      <c r="G597">
        <f t="shared" si="1549"/>
        <v>-0.12222152900771403</v>
      </c>
      <c r="H597">
        <f t="shared" ref="H597:J597" si="1708">H303</f>
        <v>24</v>
      </c>
      <c r="I597">
        <f t="shared" si="1708"/>
        <v>30</v>
      </c>
      <c r="J597">
        <f t="shared" si="1708"/>
        <v>24.5</v>
      </c>
      <c r="L597">
        <f t="shared" ref="L597:M597" si="1709">L303</f>
        <v>20</v>
      </c>
      <c r="M597">
        <f t="shared" si="1709"/>
        <v>-13</v>
      </c>
      <c r="N597">
        <f t="shared" si="1552"/>
        <v>2456748.229166667</v>
      </c>
      <c r="O597">
        <f t="shared" si="1553"/>
        <v>7.9452092914123363E-4</v>
      </c>
      <c r="P597">
        <f t="shared" si="1554"/>
        <v>2456748.229961188</v>
      </c>
      <c r="Q597">
        <f t="shared" si="1555"/>
        <v>0.14245667244868021</v>
      </c>
      <c r="R597">
        <f t="shared" si="1556"/>
        <v>240.69440556699442</v>
      </c>
      <c r="S597">
        <f t="shared" si="1557"/>
        <v>75.114124880201416</v>
      </c>
      <c r="T597">
        <f t="shared" si="1558"/>
        <v>4.2009098682746213</v>
      </c>
      <c r="U597">
        <f t="shared" si="1559"/>
        <v>1.3109887939137059</v>
      </c>
      <c r="V597">
        <f t="shared" si="1560"/>
        <v>209.50956663676476</v>
      </c>
      <c r="W597">
        <f t="shared" si="1561"/>
        <v>3.6566317522380078</v>
      </c>
      <c r="X597">
        <f t="shared" si="1562"/>
        <v>9.0157573336009591</v>
      </c>
      <c r="Y597">
        <f t="shared" si="1563"/>
        <v>0.15735465003216154</v>
      </c>
      <c r="Z597">
        <f t="shared" si="1564"/>
        <v>85.830874313661297</v>
      </c>
      <c r="AA597">
        <f t="shared" si="1565"/>
        <v>1.4980313566388179</v>
      </c>
      <c r="AB597">
        <f t="shared" si="1566"/>
        <v>22210.415683153846</v>
      </c>
      <c r="AC597">
        <f t="shared" si="1567"/>
        <v>-124.34446494987053</v>
      </c>
      <c r="AD597">
        <f t="shared" si="1568"/>
        <v>482.26150634322744</v>
      </c>
      <c r="AE597">
        <f t="shared" si="1569"/>
        <v>564.92658749879593</v>
      </c>
      <c r="AF597">
        <f t="shared" si="1570"/>
        <v>-519.73575431183053</v>
      </c>
      <c r="AG597">
        <f t="shared" si="1571"/>
        <v>1987.6319045194227</v>
      </c>
      <c r="AH597">
        <f t="shared" si="1572"/>
        <v>24601.155462253591</v>
      </c>
      <c r="AI597">
        <f t="shared" si="1573"/>
        <v>6.833654295070442</v>
      </c>
      <c r="AJ597">
        <f t="shared" si="1574"/>
        <v>247.52805986206485</v>
      </c>
      <c r="AK597">
        <f t="shared" si="1575"/>
        <v>4.3201796356666531</v>
      </c>
      <c r="AL597">
        <f t="shared" si="1576"/>
        <v>247</v>
      </c>
      <c r="AM597">
        <f t="shared" si="1577"/>
        <v>31</v>
      </c>
      <c r="AN597">
        <f t="shared" si="1578"/>
        <v>41</v>
      </c>
      <c r="AP597">
        <f t="shared" si="1579"/>
        <v>3.3173567398336332</v>
      </c>
      <c r="AQ597">
        <f t="shared" si="1580"/>
        <v>5.7898797573321829E-2</v>
      </c>
      <c r="AR597" t="str">
        <f t="shared" si="1581"/>
        <v>POSITIF</v>
      </c>
      <c r="AS597">
        <f t="shared" si="1582"/>
        <v>3</v>
      </c>
      <c r="AT597">
        <f t="shared" si="1583"/>
        <v>19</v>
      </c>
      <c r="AU597">
        <f t="shared" si="1584"/>
        <v>2</v>
      </c>
      <c r="AV597">
        <f t="shared" si="1585"/>
        <v>0.9674566134559246</v>
      </c>
      <c r="AW597" s="4">
        <f t="shared" si="1586"/>
        <v>4.0310692227330192E-2</v>
      </c>
      <c r="AX597">
        <f t="shared" si="1587"/>
        <v>1.6885303274999961E-2</v>
      </c>
      <c r="AY597">
        <f t="shared" si="1588"/>
        <v>0.26361355801862796</v>
      </c>
      <c r="AZ597" s="4">
        <f t="shared" si="1589"/>
        <v>1.0983898250776164E-2</v>
      </c>
      <c r="BA597">
        <f t="shared" si="1590"/>
        <v>377742.87981787435</v>
      </c>
      <c r="BB597" t="s">
        <v>191</v>
      </c>
      <c r="BC597">
        <f t="shared" si="1591"/>
        <v>1.6702616819757155E-2</v>
      </c>
      <c r="BD597">
        <f t="shared" si="1592"/>
        <v>209.51390433806463</v>
      </c>
      <c r="BE597">
        <f t="shared" si="1593"/>
        <v>23.437438579213843</v>
      </c>
      <c r="BF597">
        <f t="shared" si="1594"/>
        <v>-2.0734751725451942E-3</v>
      </c>
      <c r="BG597">
        <f t="shared" si="1595"/>
        <v>23.435365104041299</v>
      </c>
      <c r="BH597" s="19">
        <f t="shared" si="1596"/>
        <v>0.14245667244868021</v>
      </c>
      <c r="BI597">
        <f t="shared" si="1597"/>
        <v>6.1007870533193147</v>
      </c>
      <c r="BJ597">
        <f t="shared" si="1598"/>
        <v>13.521787053319315</v>
      </c>
      <c r="BK597">
        <f t="shared" si="1599"/>
        <v>313.36489502055048</v>
      </c>
      <c r="BL597">
        <f t="shared" si="1600"/>
        <v>5.4692491782749899</v>
      </c>
      <c r="BM597">
        <f t="shared" si="1601"/>
        <v>249.46191077923925</v>
      </c>
      <c r="BN597">
        <f t="shared" si="1602"/>
        <v>16.630794051949284</v>
      </c>
      <c r="BO597">
        <f t="shared" si="1603"/>
        <v>16</v>
      </c>
      <c r="BP597">
        <f t="shared" si="1604"/>
        <v>37</v>
      </c>
      <c r="BQ597">
        <f t="shared" si="1605"/>
        <v>50</v>
      </c>
      <c r="BR597">
        <f t="shared" si="1606"/>
        <v>-18.288732476672553</v>
      </c>
      <c r="BS597" t="str">
        <f t="shared" si="1607"/>
        <v>NEGATIF</v>
      </c>
      <c r="BT597">
        <f t="shared" si="1672"/>
        <v>-0.31919859773435311</v>
      </c>
      <c r="BU597">
        <f t="shared" si="1544"/>
        <v>18</v>
      </c>
      <c r="BV597">
        <f t="shared" si="1545"/>
        <v>-2178</v>
      </c>
      <c r="BW597">
        <f t="shared" si="1546"/>
        <v>40</v>
      </c>
      <c r="BX597" t="str">
        <f t="shared" si="1547"/>
        <v>NEGATIF</v>
      </c>
      <c r="BY597">
        <f t="shared" si="1608"/>
        <v>-71.424067550017639</v>
      </c>
      <c r="BZ597">
        <f t="shared" si="1609"/>
        <v>108.57593244998236</v>
      </c>
      <c r="CA597">
        <f t="shared" si="1610"/>
        <v>43.263370746419113</v>
      </c>
      <c r="CB597" t="str">
        <f t="shared" si="1611"/>
        <v>POSITIF</v>
      </c>
      <c r="CC597">
        <f t="shared" si="1612"/>
        <v>43</v>
      </c>
      <c r="CD597">
        <f t="shared" si="1613"/>
        <v>15</v>
      </c>
      <c r="CE597">
        <f t="shared" si="1614"/>
        <v>48</v>
      </c>
      <c r="CG597">
        <f t="shared" si="1615"/>
        <v>4.3539317014140577</v>
      </c>
      <c r="CH597">
        <f t="shared" si="1616"/>
        <v>0.40902428247250416</v>
      </c>
      <c r="CI597">
        <f t="shared" si="1617"/>
        <v>0.40906047144122337</v>
      </c>
    </row>
    <row r="598" spans="1:87">
      <c r="A598">
        <f t="shared" ref="A598:F598" si="1710">A304</f>
        <v>-7.0027777777777782</v>
      </c>
      <c r="B598">
        <f t="shared" si="1710"/>
        <v>111.315</v>
      </c>
      <c r="C598">
        <f t="shared" si="1710"/>
        <v>7</v>
      </c>
      <c r="D598">
        <f t="shared" si="1710"/>
        <v>2014</v>
      </c>
      <c r="E598">
        <f t="shared" si="1710"/>
        <v>3</v>
      </c>
      <c r="F598">
        <f t="shared" si="1710"/>
        <v>31</v>
      </c>
      <c r="G598">
        <f t="shared" si="1549"/>
        <v>-0.12222152900771403</v>
      </c>
      <c r="H598">
        <f t="shared" ref="H598:J598" si="1711">H304</f>
        <v>24</v>
      </c>
      <c r="I598">
        <f t="shared" si="1711"/>
        <v>45</v>
      </c>
      <c r="J598">
        <f t="shared" si="1711"/>
        <v>24.75</v>
      </c>
      <c r="L598">
        <f t="shared" ref="L598:M598" si="1712">L304</f>
        <v>20</v>
      </c>
      <c r="M598">
        <f t="shared" si="1712"/>
        <v>-13</v>
      </c>
      <c r="N598">
        <f t="shared" si="1552"/>
        <v>2456748.2395833335</v>
      </c>
      <c r="O598">
        <f t="shared" si="1553"/>
        <v>7.9452092914123363E-4</v>
      </c>
      <c r="P598">
        <f t="shared" si="1554"/>
        <v>2456748.2403778546</v>
      </c>
      <c r="Q598">
        <f t="shared" si="1555"/>
        <v>0.14245695764146629</v>
      </c>
      <c r="R598">
        <f t="shared" si="1556"/>
        <v>240.69440556699442</v>
      </c>
      <c r="S598">
        <f t="shared" si="1557"/>
        <v>75.250218549466808</v>
      </c>
      <c r="T598">
        <f t="shared" si="1558"/>
        <v>4.2009098682746213</v>
      </c>
      <c r="U598">
        <f t="shared" si="1559"/>
        <v>1.3133640765335073</v>
      </c>
      <c r="V598">
        <f t="shared" si="1560"/>
        <v>209.50901503341908</v>
      </c>
      <c r="W598">
        <f t="shared" si="1561"/>
        <v>3.6566221249434605</v>
      </c>
      <c r="X598">
        <f t="shared" si="1562"/>
        <v>9.0260244932132991</v>
      </c>
      <c r="Y598">
        <f t="shared" si="1563"/>
        <v>0.15753384577222465</v>
      </c>
      <c r="Z598">
        <f t="shared" si="1564"/>
        <v>85.841140983027799</v>
      </c>
      <c r="AA598">
        <f t="shared" si="1565"/>
        <v>1.4982105438224769</v>
      </c>
      <c r="AB598">
        <f t="shared" si="1566"/>
        <v>22224.16881016862</v>
      </c>
      <c r="AC598">
        <f t="shared" si="1567"/>
        <v>-124.20664869787764</v>
      </c>
      <c r="AD598">
        <f t="shared" si="1568"/>
        <v>529.80462046491743</v>
      </c>
      <c r="AE598">
        <f t="shared" si="1569"/>
        <v>568.55666988754081</v>
      </c>
      <c r="AF598">
        <f t="shared" si="1570"/>
        <v>-520.47786465428123</v>
      </c>
      <c r="AG598">
        <f t="shared" si="1571"/>
        <v>1976.3722342663877</v>
      </c>
      <c r="AH598">
        <f t="shared" si="1572"/>
        <v>24654.217821435312</v>
      </c>
      <c r="AI598">
        <f t="shared" si="1573"/>
        <v>6.8483938392875867</v>
      </c>
      <c r="AJ598">
        <f t="shared" si="1574"/>
        <v>247.542799406282</v>
      </c>
      <c r="AK598">
        <f t="shared" si="1575"/>
        <v>4.320436889243485</v>
      </c>
      <c r="AL598">
        <f t="shared" si="1576"/>
        <v>247</v>
      </c>
      <c r="AM598">
        <f t="shared" si="1577"/>
        <v>32</v>
      </c>
      <c r="AN598">
        <f t="shared" si="1578"/>
        <v>34</v>
      </c>
      <c r="AP598">
        <f t="shared" si="1579"/>
        <v>3.3348507599424595</v>
      </c>
      <c r="AQ598">
        <f t="shared" si="1580"/>
        <v>5.8204125823630944E-2</v>
      </c>
      <c r="AR598" t="str">
        <f t="shared" si="1581"/>
        <v>POSITIF</v>
      </c>
      <c r="AS598">
        <f t="shared" si="1582"/>
        <v>3</v>
      </c>
      <c r="AT598">
        <f t="shared" si="1583"/>
        <v>20</v>
      </c>
      <c r="AU598">
        <f t="shared" si="1584"/>
        <v>5</v>
      </c>
      <c r="AV598">
        <f t="shared" si="1585"/>
        <v>0.96734566421204449</v>
      </c>
      <c r="AW598" s="4">
        <f t="shared" si="1586"/>
        <v>4.0306069342168523E-2</v>
      </c>
      <c r="AX598">
        <f t="shared" si="1587"/>
        <v>1.6883366845391656E-2</v>
      </c>
      <c r="AY598">
        <f t="shared" si="1588"/>
        <v>0.26358332911570798</v>
      </c>
      <c r="AZ598" s="4">
        <f t="shared" si="1589"/>
        <v>1.0982638713154498E-2</v>
      </c>
      <c r="BA598">
        <f t="shared" si="1590"/>
        <v>377786.20073772495</v>
      </c>
      <c r="BB598" t="s">
        <v>191</v>
      </c>
      <c r="BC598">
        <f t="shared" si="1591"/>
        <v>1.6702616807779059E-2</v>
      </c>
      <c r="BD598">
        <f t="shared" si="1592"/>
        <v>209.51335273635598</v>
      </c>
      <c r="BE598">
        <f t="shared" si="1593"/>
        <v>23.437438575505148</v>
      </c>
      <c r="BF598">
        <f t="shared" si="1594"/>
        <v>-2.0735048657744429E-3</v>
      </c>
      <c r="BG598">
        <f t="shared" si="1595"/>
        <v>23.435365070639374</v>
      </c>
      <c r="BH598" s="19">
        <f t="shared" si="1596"/>
        <v>0.14245695764146629</v>
      </c>
      <c r="BI598">
        <f t="shared" si="1597"/>
        <v>6.3514715168159457</v>
      </c>
      <c r="BJ598">
        <f t="shared" si="1598"/>
        <v>13.772471516815946</v>
      </c>
      <c r="BK598">
        <f t="shared" si="1599"/>
        <v>317.1117905743285</v>
      </c>
      <c r="BL598">
        <f t="shared" si="1600"/>
        <v>5.5346448424167525</v>
      </c>
      <c r="BM598">
        <f t="shared" si="1601"/>
        <v>249.47528217791063</v>
      </c>
      <c r="BN598">
        <f t="shared" si="1602"/>
        <v>16.631685478527377</v>
      </c>
      <c r="BO598">
        <f t="shared" si="1603"/>
        <v>16</v>
      </c>
      <c r="BP598">
        <f t="shared" si="1604"/>
        <v>37</v>
      </c>
      <c r="BQ598">
        <f t="shared" si="1605"/>
        <v>54</v>
      </c>
      <c r="BR598">
        <f t="shared" si="1606"/>
        <v>-18.273819023298238</v>
      </c>
      <c r="BS598" t="str">
        <f t="shared" si="1607"/>
        <v>NEGATIF</v>
      </c>
      <c r="BT598">
        <f t="shared" si="1672"/>
        <v>-0.31893830887012864</v>
      </c>
      <c r="BU598">
        <f t="shared" si="1544"/>
        <v>18</v>
      </c>
      <c r="BV598">
        <f t="shared" si="1545"/>
        <v>-2177</v>
      </c>
      <c r="BW598">
        <f t="shared" si="1546"/>
        <v>34</v>
      </c>
      <c r="BX598" t="str">
        <f t="shared" si="1547"/>
        <v>NEGATIF</v>
      </c>
      <c r="BY598">
        <f t="shared" si="1608"/>
        <v>-70.693316665130567</v>
      </c>
      <c r="BZ598">
        <f t="shared" si="1609"/>
        <v>109.30668333486943</v>
      </c>
      <c r="CA598">
        <f t="shared" si="1610"/>
        <v>46.783477515465954</v>
      </c>
      <c r="CB598" t="str">
        <f t="shared" si="1611"/>
        <v>POSITIF</v>
      </c>
      <c r="CC598">
        <f t="shared" si="1612"/>
        <v>46</v>
      </c>
      <c r="CD598">
        <f t="shared" si="1613"/>
        <v>47</v>
      </c>
      <c r="CE598">
        <f t="shared" si="1614"/>
        <v>0</v>
      </c>
      <c r="CG598">
        <f t="shared" si="1615"/>
        <v>4.3541650763464705</v>
      </c>
      <c r="CH598">
        <f t="shared" si="1616"/>
        <v>0.40902428188953055</v>
      </c>
      <c r="CI598">
        <f t="shared" si="1617"/>
        <v>0.40906047137649443</v>
      </c>
    </row>
    <row r="599" spans="1:87">
      <c r="AW599" s="4"/>
      <c r="AZ599" s="4"/>
      <c r="BH599" s="19"/>
    </row>
    <row r="600" spans="1:87">
      <c r="P600">
        <f t="shared" ref="P600:P662" si="1713">N600+O600</f>
        <v>0</v>
      </c>
      <c r="AW600" s="4"/>
      <c r="AZ600" s="4"/>
      <c r="BH600" s="19"/>
    </row>
    <row r="601" spans="1:87">
      <c r="A601">
        <f>A503</f>
        <v>-7.0027777777777782</v>
      </c>
      <c r="B601">
        <f>B503</f>
        <v>111.315</v>
      </c>
      <c r="C601">
        <f>C503</f>
        <v>7</v>
      </c>
      <c r="D601">
        <f>D503</f>
        <v>2014</v>
      </c>
      <c r="E601">
        <f>E503</f>
        <v>3</v>
      </c>
      <c r="F601">
        <f>F503-3</f>
        <v>28</v>
      </c>
      <c r="G601">
        <f t="shared" ref="G601:M601" si="1714">G503</f>
        <v>-0.12222152900771403</v>
      </c>
      <c r="H601">
        <f t="shared" si="1714"/>
        <v>1</v>
      </c>
      <c r="I601">
        <f t="shared" si="1714"/>
        <v>0</v>
      </c>
      <c r="J601">
        <f t="shared" si="1714"/>
        <v>1</v>
      </c>
      <c r="K601">
        <f t="shared" si="1714"/>
        <v>0</v>
      </c>
      <c r="L601">
        <f t="shared" si="1714"/>
        <v>20</v>
      </c>
      <c r="M601">
        <f t="shared" si="1714"/>
        <v>-13</v>
      </c>
      <c r="N601">
        <f t="shared" si="1552"/>
        <v>2456744.25</v>
      </c>
      <c r="O601">
        <f>O59</f>
        <v>7.9449039617955674E-4</v>
      </c>
      <c r="P601">
        <f t="shared" si="1713"/>
        <v>2456744.2507944903</v>
      </c>
      <c r="Q601">
        <f t="shared" ref="Q601:Q662" si="1715">(P601-2451545)/36525</f>
        <v>0.14234772880192564</v>
      </c>
      <c r="R601">
        <f t="shared" ref="R601:R662" si="1716" xml:space="preserve"> MOD(218.317 + 481267.883*O601, 360)</f>
        <v>240.67971103316654</v>
      </c>
      <c r="S601">
        <f t="shared" ref="S601:S662" si="1717" xml:space="preserve"> MOD(134.954 + 477198.849*Q601, 360)</f>
        <v>23.126342043062323</v>
      </c>
      <c r="T601">
        <f t="shared" ref="T601:T662" si="1718">RADIANS(R601)</f>
        <v>4.2006534002772797</v>
      </c>
      <c r="U601">
        <f t="shared" ref="U601:U662" si="1719">RADIANS(S601)</f>
        <v>0.40363081259382977</v>
      </c>
      <c r="V601">
        <f t="shared" ref="V601:V662" si="1720" xml:space="preserve"> MOD(125.041 - 1934.142*Q601, 360)</f>
        <v>209.72027911958594</v>
      </c>
      <c r="W601">
        <f t="shared" ref="W601:W662" si="1721">RADIANS(V601)</f>
        <v>3.6603093788382894</v>
      </c>
      <c r="X601">
        <f t="shared" ref="X601:X662" si="1722" xml:space="preserve"> MOD(280.466 + 36000.769*Q601, 360)</f>
        <v>5.0937022727721342</v>
      </c>
      <c r="Y601">
        <f t="shared" ref="Y601:Y662" si="1723">RADIANS(X601)</f>
        <v>8.8901875776192046E-2</v>
      </c>
      <c r="Z601">
        <f t="shared" ref="Z601:Z662" si="1724" xml:space="preserve"> MOD(357.526 + 35999.05*Q601, 360)</f>
        <v>81.909006526962003</v>
      </c>
      <c r="AA601">
        <f t="shared" ref="AA601:AA662" si="1725">RADIANS(Z601)</f>
        <v>1.4295818509330125</v>
      </c>
      <c r="AB601">
        <f t="shared" ref="AB601:AB662" si="1726" xml:space="preserve"> 22640*SIN(U601) + 769*SIN(2*D327) + 36*SIN(3*D327)</f>
        <v>9222.3124420636886</v>
      </c>
      <c r="AC601">
        <f t="shared" ref="AC601:AC662" si="1727" xml:space="preserve"> -125*SIN(T601 - X601)</f>
        <v>97.373391236141714</v>
      </c>
      <c r="AD601">
        <f t="shared" ref="AD601:AD662" si="1728" xml:space="preserve"> 2370*SIN(2*(T601 - X601))</f>
        <v>-2315.2815419823969</v>
      </c>
      <c r="AE601">
        <f t="shared" ref="AE601:AE662" si="1729" xml:space="preserve"> -668*SIN(Z601)</f>
        <v>-150.72596161490125</v>
      </c>
      <c r="AF601">
        <f t="shared" ref="AF601:AF662" si="1730" xml:space="preserve"> -412*SIN(2*(T601 - W601)) + 212*SIN(2*(T601 - Y601 - U601))</f>
        <v>-171.48921977391203</v>
      </c>
      <c r="AG601">
        <f t="shared" ref="AG601:AG662" si="1731" xml:space="preserve"> 4586*SIN(2*(T601 - Y601) - U601) + 206*SIN(2*(T601 - Y601) - U601 -AA601) + 192*SIN(2*(T601 - Y601) + U601) + 165*SIN(2*(T601 - Y601) - AA601) + 148*SIN(U601 - AA601) - 110*SIN(U601 + AA601)</f>
        <v>4590.6210264000174</v>
      </c>
      <c r="AH601">
        <f t="shared" ref="AH601:AH662" si="1732" xml:space="preserve"> SUM(AB601:AG601)</f>
        <v>11272.810136328639</v>
      </c>
      <c r="AI601">
        <f t="shared" ref="AI601:AI662" si="1733">AH601/3600</f>
        <v>3.1313361489801772</v>
      </c>
      <c r="AJ601">
        <f t="shared" ref="AJ601:AJ662" si="1734">MOD(R601+AI601,360)</f>
        <v>243.81104718214672</v>
      </c>
      <c r="AK601">
        <f t="shared" ref="AK601:AK662" si="1735">RADIANS(AJ601)</f>
        <v>4.2553055260637036</v>
      </c>
      <c r="AL601">
        <f t="shared" ref="AL601:AL662" si="1736">INT(AJ601)</f>
        <v>243</v>
      </c>
      <c r="AM601">
        <f t="shared" ref="AM601:AM662" si="1737">INT(60*(AJ601-AL601))</f>
        <v>48</v>
      </c>
      <c r="AN601">
        <f t="shared" ref="AN601:AN662" si="1738">INT(3600*(AJ601-AL601)-60*AM601)</f>
        <v>39</v>
      </c>
      <c r="AP601">
        <f t="shared" ref="AP601:AP662" si="1739">(18520*SIN(AK601-W601+0.114*SIN(2*(T601-W601))*PI()/180+0.15*SIN(AA601)*PI()/180)-526*SIN(2*Y601-T601-W601)+44*SIN(2*Y601-T601-W601+U601)-31*SIN((2*Y601-T601-W601-U601)-23*SIN((2*Y601-T601-W601+AA601)+11*SIN((2*Y601-T601-W601-AA601)-25*SIN(T601-W601-2*U601)+21*SIN(T601-W601-U601)))))/3600</f>
        <v>3.0443189788673122</v>
      </c>
      <c r="AQ601">
        <f t="shared" ref="AQ601:AQ662" si="1740">RADIANS(AP601)</f>
        <v>5.3133389662186274E-2</v>
      </c>
      <c r="AR601" t="str">
        <f t="shared" ref="AR601:AR662" si="1741">IF(B343&lt;0, "NEGATIF", "POSITIF")</f>
        <v>POSITIF</v>
      </c>
      <c r="AS601">
        <f t="shared" ref="AS601:AS662" si="1742">INT(ABS(AP601))</f>
        <v>3</v>
      </c>
      <c r="AT601">
        <f t="shared" ref="AT601:AT662" si="1743">INT(60*(ABS(AP601)-AS601))</f>
        <v>2</v>
      </c>
      <c r="AU601">
        <f t="shared" ref="AU601:AU662" si="1744">INT(3600*(ABS(AP601)-AS601)-60*AT601)</f>
        <v>39</v>
      </c>
      <c r="AV601">
        <f t="shared" ref="AV601:AV662" si="1745">(3423 + 187*COS(U601)+10*COS(2*U601)+34*COS(2*(T601-Y601)-U601)+28*COS(2*(T601-Y601))+3*COS(2*(T601-Y601)+U601))/3600</f>
        <v>0.99745534332015251</v>
      </c>
      <c r="AW601" s="4">
        <f t="shared" ref="AW601:AW662" si="1746">AV601/24</f>
        <v>4.1560639305006357E-2</v>
      </c>
      <c r="AX601">
        <f t="shared" ref="AX601:AX662" si="1747">RADIANS(AV601)</f>
        <v>1.740887988254709E-2</v>
      </c>
      <c r="AY601">
        <f t="shared" ref="AY601:AY662" si="1748">DEGREES(ASIN(0.272493*SIN(AX601)))</f>
        <v>0.27178688933373801</v>
      </c>
      <c r="AZ601" s="4">
        <f t="shared" ref="AZ601:AZ662" si="1749">AY601/24</f>
        <v>1.1324453722239084E-2</v>
      </c>
      <c r="BA601">
        <f t="shared" ref="BA601:BA662" si="1750">6378/SIN(AX601)</f>
        <v>366383.26054727077</v>
      </c>
      <c r="BB601" t="s">
        <v>191</v>
      </c>
      <c r="BC601">
        <f t="shared" ref="BC601:BC662" si="1751">0.0167086 - 0.000042*Q601</f>
        <v>1.6702621395390319E-2</v>
      </c>
      <c r="BD601">
        <f t="shared" ref="BD601:BD662" si="1752">MOD(125.04452-1934.13626*Q601, 360)</f>
        <v>209.72461619554926</v>
      </c>
      <c r="BE601">
        <f t="shared" ref="BE601:BE662" si="1753">23.43929111 - 0.01300417*Q601</f>
        <v>23.437439995935545</v>
      </c>
      <c r="BF601">
        <f t="shared" ref="BF601:BF662" si="1754">9.2*COS(W601)/3600 + 0.57*COS(2*Y601)/3600</f>
        <v>-2.0635506764917584E-3</v>
      </c>
      <c r="BG601">
        <f t="shared" ref="BG601:BG662" si="1755">BE601+BF601</f>
        <v>23.435376445259053</v>
      </c>
      <c r="BH601" s="19">
        <f t="shared" ref="BH601:BH662" si="1756">(P601-2451545)/36525</f>
        <v>0.14234772880192564</v>
      </c>
      <c r="BI601">
        <f t="shared" ref="BI601:BI662" si="1757">MOD(280.46061837+360.98564736629*(N601-2451545)+0.000387933*BH601*BH601+(-17.2*SIN(W601)-1.32*SIN(2*Y601))*COS(CH601)/3600,360)/15</f>
        <v>6.3393206119537355</v>
      </c>
      <c r="BJ601">
        <f t="shared" ref="BJ601:BJ662" si="1758">MOD(BI601+B601/15,24)</f>
        <v>13.760320611953736</v>
      </c>
      <c r="BK601">
        <f t="shared" ref="BK601:BK662" si="1759">MOD(BJ601-BN601,24)*15</f>
        <v>320.30881975226623</v>
      </c>
      <c r="BL601">
        <f t="shared" ref="BL601:BL662" si="1760">RADIANS(BK601)</f>
        <v>5.5904435278540934</v>
      </c>
      <c r="BM601">
        <f t="shared" ref="BM601:BM662" si="1761">MOD(DEGREES(ATAN2(COS(AK601),SIN(AK601)*COS(CH601)-TAN(CI601)*SIN(CH601))),360)</f>
        <v>246.0959894270398</v>
      </c>
      <c r="BN601">
        <f t="shared" ref="BN601:BN662" si="1762">BM601/15</f>
        <v>16.406399295135987</v>
      </c>
      <c r="BO601">
        <f t="shared" ref="BO601:BO662" si="1763">INT(BN601)</f>
        <v>16</v>
      </c>
      <c r="BP601">
        <f t="shared" ref="BP601:BP662" si="1764">INT(60*(BN601-BO601))</f>
        <v>24</v>
      </c>
      <c r="BQ601">
        <f t="shared" ref="BQ601:BQ662" si="1765">INT(3600*(BN601-BO601)-60*BP601)</f>
        <v>23</v>
      </c>
      <c r="BR601">
        <f t="shared" ref="BR601:BR662" si="1766">DEGREES(ASIN(SIN(AQ601)*COS(CH601)+COS(AQ601)*SIN(CH601)*SIN(AK601)))</f>
        <v>-17.917990079348126</v>
      </c>
      <c r="BS601" t="str">
        <f t="shared" ref="BS601:BS662" si="1767">IF(BR601&lt;0, "NEGATIF", "POSITIF")</f>
        <v>NEGATIF</v>
      </c>
      <c r="BT601">
        <f t="shared" ref="BT601:BT662" si="1768">RADIANS(BR601)</f>
        <v>-0.31272792222430484</v>
      </c>
      <c r="BU601">
        <f t="shared" ref="BU601:BU662" si="1769">INT(ABS(BR601))</f>
        <v>17</v>
      </c>
      <c r="BV601">
        <f t="shared" ref="BV601:BV662" si="1770">INT(60*(BR601-BU601))</f>
        <v>-2096</v>
      </c>
      <c r="BW601">
        <f t="shared" ref="BW601:BW662" si="1771">INT(3600*(BR601-BU601)-60*BV601)</f>
        <v>55</v>
      </c>
      <c r="BX601" t="str">
        <f t="shared" ref="BX601:BX662" si="1772">IF(BR601&lt;0, "NEGATIF", "POSITIF")</f>
        <v>NEGATIF</v>
      </c>
      <c r="BY601">
        <f t="shared" ref="BY601:BY662" si="1773">DEGREES(ATAN2(COS(BL601)*SIN(G601)-TAN(BT601)*COS(G601),SIN(BL601)))</f>
        <v>-70.424055401922516</v>
      </c>
      <c r="BZ601">
        <f t="shared" ref="BZ601:BZ662" si="1774">MOD(BY601+180,360)</f>
        <v>109.57594459807748</v>
      </c>
      <c r="CA601">
        <f t="shared" ref="CA601:CA662" si="1775">DEGREES(ASIN(SIN(G601)*SIN(BT601)+COS(G601)*COS(BT601)*COS(BL601)))</f>
        <v>49.837852647411431</v>
      </c>
      <c r="CB601" t="str">
        <f t="shared" ref="CB601:CB662" si="1776">IF(CA601&lt;0, "NEGATIF", "POSITIF")</f>
        <v>POSITIF</v>
      </c>
      <c r="CC601">
        <f t="shared" ref="CC601:CC662" si="1777">INT(ABS(CA601))</f>
        <v>49</v>
      </c>
      <c r="CD601">
        <f t="shared" ref="CD601:CD662" si="1778">INT(60*(ABS(CA601)-CC601))</f>
        <v>50</v>
      </c>
      <c r="CE601">
        <f t="shared" ref="CE601:CE662" si="1779">INT(3600*(ABS(CA601)-CC601)-60*CD601)</f>
        <v>16</v>
      </c>
      <c r="CG601">
        <f t="shared" ref="CG601:CG662" si="1780">RADIANS(BM601)</f>
        <v>4.2951852914549979</v>
      </c>
      <c r="CH601">
        <f t="shared" ref="CH601:CH662" si="1781">RADIANS(BG601)</f>
        <v>0.40902448041409512</v>
      </c>
      <c r="CI601">
        <f t="shared" ref="CI601:CI662" si="1782">RADIANS(BE601)</f>
        <v>0.4090604961676817</v>
      </c>
    </row>
    <row r="602" spans="1:87">
      <c r="A602">
        <f t="shared" ref="A602:E602" si="1783">A504</f>
        <v>-7.0027777777777782</v>
      </c>
      <c r="B602">
        <f t="shared" si="1783"/>
        <v>111.315</v>
      </c>
      <c r="C602">
        <f t="shared" si="1783"/>
        <v>7</v>
      </c>
      <c r="D602">
        <f t="shared" si="1783"/>
        <v>2014</v>
      </c>
      <c r="E602">
        <f t="shared" si="1783"/>
        <v>3</v>
      </c>
      <c r="F602">
        <f t="shared" ref="F602:F665" si="1784">F504-3</f>
        <v>28</v>
      </c>
      <c r="G602">
        <f t="shared" ref="G602:M602" si="1785">G504</f>
        <v>-0.12222152900771403</v>
      </c>
      <c r="H602">
        <f t="shared" si="1785"/>
        <v>1</v>
      </c>
      <c r="I602">
        <f t="shared" si="1785"/>
        <v>15</v>
      </c>
      <c r="J602">
        <f t="shared" si="1785"/>
        <v>1.25</v>
      </c>
      <c r="K602">
        <f t="shared" si="1785"/>
        <v>0</v>
      </c>
      <c r="L602">
        <f t="shared" si="1785"/>
        <v>20</v>
      </c>
      <c r="M602">
        <f t="shared" si="1785"/>
        <v>-13</v>
      </c>
      <c r="N602">
        <f t="shared" si="1552"/>
        <v>2456744.260416667</v>
      </c>
      <c r="O602">
        <f t="shared" ref="O602:O603" si="1786">O60</f>
        <v>7.9449039617955674E-4</v>
      </c>
      <c r="P602">
        <f t="shared" si="1713"/>
        <v>2456744.2612111573</v>
      </c>
      <c r="Q602">
        <f t="shared" si="1715"/>
        <v>0.14234801399472446</v>
      </c>
      <c r="R602">
        <f t="shared" si="1716"/>
        <v>240.67971103316654</v>
      </c>
      <c r="S602">
        <f t="shared" si="1717"/>
        <v>23.262435718395864</v>
      </c>
      <c r="T602">
        <f t="shared" si="1718"/>
        <v>4.2006534002772797</v>
      </c>
      <c r="U602">
        <f t="shared" si="1719"/>
        <v>0.40600609531954029</v>
      </c>
      <c r="V602">
        <f t="shared" si="1720"/>
        <v>209.71972751621564</v>
      </c>
      <c r="W602">
        <f t="shared" si="1721"/>
        <v>3.6602997515433127</v>
      </c>
      <c r="X602">
        <f t="shared" si="1722"/>
        <v>5.1039694328428595</v>
      </c>
      <c r="Y602">
        <f t="shared" si="1723"/>
        <v>8.9081071524255498E-2</v>
      </c>
      <c r="Z602">
        <f t="shared" si="1724"/>
        <v>81.91927319678598</v>
      </c>
      <c r="AA602">
        <f t="shared" si="1725"/>
        <v>1.4297610381246559</v>
      </c>
      <c r="AB602">
        <f t="shared" si="1726"/>
        <v>9271.7422953794103</v>
      </c>
      <c r="AC602">
        <f t="shared" si="1727"/>
        <v>98.172984749013139</v>
      </c>
      <c r="AD602">
        <f t="shared" si="1728"/>
        <v>-2304.3969920197505</v>
      </c>
      <c r="AE602">
        <f t="shared" si="1729"/>
        <v>-157.3991737107271</v>
      </c>
      <c r="AF602">
        <f t="shared" si="1730"/>
        <v>-171.95457669664236</v>
      </c>
      <c r="AG602">
        <f t="shared" si="1731"/>
        <v>4589.4735426959205</v>
      </c>
      <c r="AH602">
        <f t="shared" si="1732"/>
        <v>11325.638080397224</v>
      </c>
      <c r="AI602">
        <f t="shared" si="1733"/>
        <v>3.1460105778881178</v>
      </c>
      <c r="AJ602">
        <f t="shared" si="1734"/>
        <v>243.82572161105466</v>
      </c>
      <c r="AK602">
        <f t="shared" si="1735"/>
        <v>4.2555616431639969</v>
      </c>
      <c r="AL602">
        <f t="shared" si="1736"/>
        <v>243</v>
      </c>
      <c r="AM602">
        <f t="shared" si="1737"/>
        <v>49</v>
      </c>
      <c r="AN602">
        <f t="shared" si="1738"/>
        <v>32</v>
      </c>
      <c r="AP602">
        <f t="shared" si="1739"/>
        <v>3.0287300946803426</v>
      </c>
      <c r="AQ602">
        <f t="shared" si="1740"/>
        <v>5.286131230641157E-2</v>
      </c>
      <c r="AR602" t="str">
        <f t="shared" si="1741"/>
        <v>POSITIF</v>
      </c>
      <c r="AS602">
        <f t="shared" si="1742"/>
        <v>3</v>
      </c>
      <c r="AT602">
        <f t="shared" si="1743"/>
        <v>1</v>
      </c>
      <c r="AU602">
        <f t="shared" si="1744"/>
        <v>43</v>
      </c>
      <c r="AV602">
        <f t="shared" si="1745"/>
        <v>0.99742439396564864</v>
      </c>
      <c r="AW602" s="4">
        <f t="shared" si="1746"/>
        <v>4.1559349748568696E-2</v>
      </c>
      <c r="AX602">
        <f t="shared" si="1747"/>
        <v>1.7408339714409631E-2</v>
      </c>
      <c r="AY602">
        <f t="shared" si="1748"/>
        <v>0.27177845703430659</v>
      </c>
      <c r="AZ602" s="4">
        <f t="shared" si="1749"/>
        <v>1.1324102376429441E-2</v>
      </c>
      <c r="BA602">
        <f t="shared" si="1750"/>
        <v>366394.62800524069</v>
      </c>
      <c r="BB602" t="s">
        <v>191</v>
      </c>
      <c r="BC602">
        <f t="shared" si="1751"/>
        <v>1.6702621383412223E-2</v>
      </c>
      <c r="BD602">
        <f t="shared" si="1752"/>
        <v>209.724064593816</v>
      </c>
      <c r="BE602">
        <f t="shared" si="1753"/>
        <v>23.437439992226849</v>
      </c>
      <c r="BF602">
        <f t="shared" si="1754"/>
        <v>-2.0635729202257013E-3</v>
      </c>
      <c r="BG602">
        <f t="shared" si="1755"/>
        <v>23.435376419306625</v>
      </c>
      <c r="BH602" s="19">
        <f t="shared" si="1756"/>
        <v>0.14234801399472446</v>
      </c>
      <c r="BI602">
        <f t="shared" si="1757"/>
        <v>6.5900050864089277</v>
      </c>
      <c r="BJ602">
        <f t="shared" si="1758"/>
        <v>14.011005086408929</v>
      </c>
      <c r="BK602">
        <f t="shared" si="1759"/>
        <v>324.05582304900349</v>
      </c>
      <c r="BL602">
        <f t="shared" si="1760"/>
        <v>5.6558410724652406</v>
      </c>
      <c r="BM602">
        <f t="shared" si="1761"/>
        <v>246.10925324713043</v>
      </c>
      <c r="BN602">
        <f t="shared" si="1762"/>
        <v>16.407283549808696</v>
      </c>
      <c r="BO602">
        <f t="shared" si="1763"/>
        <v>16</v>
      </c>
      <c r="BP602">
        <f t="shared" si="1764"/>
        <v>24</v>
      </c>
      <c r="BQ602">
        <f t="shared" si="1765"/>
        <v>26</v>
      </c>
      <c r="BR602">
        <f t="shared" si="1766"/>
        <v>-17.936014164560376</v>
      </c>
      <c r="BS602" t="str">
        <f t="shared" si="1767"/>
        <v>NEGATIF</v>
      </c>
      <c r="BT602">
        <f t="shared" si="1768"/>
        <v>-0.31304250185591859</v>
      </c>
      <c r="BU602">
        <f t="shared" si="1769"/>
        <v>17</v>
      </c>
      <c r="BV602">
        <f t="shared" si="1770"/>
        <v>-2097</v>
      </c>
      <c r="BW602">
        <f t="shared" si="1771"/>
        <v>50</v>
      </c>
      <c r="BX602" t="str">
        <f t="shared" si="1772"/>
        <v>NEGATIF</v>
      </c>
      <c r="BY602">
        <f t="shared" si="1773"/>
        <v>-69.235096743574601</v>
      </c>
      <c r="BZ602">
        <f t="shared" si="1774"/>
        <v>110.7649032564254</v>
      </c>
      <c r="CA602">
        <f t="shared" si="1775"/>
        <v>53.325668169949203</v>
      </c>
      <c r="CB602" t="str">
        <f t="shared" si="1776"/>
        <v>POSITIF</v>
      </c>
      <c r="CC602">
        <f t="shared" si="1777"/>
        <v>53</v>
      </c>
      <c r="CD602">
        <f t="shared" si="1778"/>
        <v>19</v>
      </c>
      <c r="CE602">
        <f t="shared" si="1779"/>
        <v>32</v>
      </c>
      <c r="CG602">
        <f t="shared" si="1780"/>
        <v>4.2954167887869721</v>
      </c>
      <c r="CH602">
        <f t="shared" si="1781"/>
        <v>0.40902447996113983</v>
      </c>
      <c r="CI602">
        <f t="shared" si="1782"/>
        <v>0.4090604961029527</v>
      </c>
    </row>
    <row r="603" spans="1:87">
      <c r="A603">
        <f t="shared" ref="A603:E603" si="1787">A505</f>
        <v>-7.0027777777777782</v>
      </c>
      <c r="B603">
        <f t="shared" si="1787"/>
        <v>111.315</v>
      </c>
      <c r="C603">
        <f t="shared" si="1787"/>
        <v>7</v>
      </c>
      <c r="D603">
        <f t="shared" si="1787"/>
        <v>2014</v>
      </c>
      <c r="E603">
        <f t="shared" si="1787"/>
        <v>3</v>
      </c>
      <c r="F603">
        <f t="shared" si="1784"/>
        <v>28</v>
      </c>
      <c r="G603">
        <f t="shared" ref="G603:M603" si="1788">G505</f>
        <v>-0.12222152900771403</v>
      </c>
      <c r="H603">
        <f t="shared" si="1788"/>
        <v>1</v>
      </c>
      <c r="I603">
        <f t="shared" si="1788"/>
        <v>30</v>
      </c>
      <c r="J603">
        <f t="shared" si="1788"/>
        <v>1.5</v>
      </c>
      <c r="K603">
        <f t="shared" si="1788"/>
        <v>0</v>
      </c>
      <c r="L603">
        <f t="shared" si="1788"/>
        <v>20</v>
      </c>
      <c r="M603">
        <f t="shared" si="1788"/>
        <v>-13</v>
      </c>
      <c r="N603">
        <f t="shared" ref="N603:N662" si="1789">1720994.5+INT(365.25*D603)+INT(30.60001*(E603+1))+M603+F603+(H603+I603/60)/24 -C603/24</f>
        <v>2456744.2708333335</v>
      </c>
      <c r="O603">
        <f t="shared" si="1786"/>
        <v>7.9449039617955674E-4</v>
      </c>
      <c r="P603">
        <f t="shared" si="1713"/>
        <v>2456744.2716278238</v>
      </c>
      <c r="Q603">
        <f t="shared" si="1715"/>
        <v>0.14234829918751055</v>
      </c>
      <c r="R603">
        <f t="shared" si="1716"/>
        <v>240.67971103316654</v>
      </c>
      <c r="S603">
        <f t="shared" si="1717"/>
        <v>23.398529387661256</v>
      </c>
      <c r="T603">
        <f t="shared" si="1718"/>
        <v>4.2006534002772797</v>
      </c>
      <c r="U603">
        <f t="shared" si="1719"/>
        <v>0.40838137793934159</v>
      </c>
      <c r="V603">
        <f t="shared" si="1720"/>
        <v>209.71917591286996</v>
      </c>
      <c r="W603">
        <f t="shared" si="1721"/>
        <v>3.6602901242487653</v>
      </c>
      <c r="X603">
        <f t="shared" si="1722"/>
        <v>5.1142365924551996</v>
      </c>
      <c r="Y603">
        <f t="shared" si="1723"/>
        <v>8.9260267264318627E-2</v>
      </c>
      <c r="Z603">
        <f t="shared" si="1724"/>
        <v>81.929539866151572</v>
      </c>
      <c r="AA603">
        <f t="shared" si="1725"/>
        <v>1.4299402253082993</v>
      </c>
      <c r="AB603">
        <f t="shared" si="1726"/>
        <v>9321.1216987735224</v>
      </c>
      <c r="AC603">
        <f t="shared" si="1727"/>
        <v>98.962229454236251</v>
      </c>
      <c r="AD603">
        <f t="shared" si="1728"/>
        <v>-2292.5408086235898</v>
      </c>
      <c r="AE603">
        <f t="shared" si="1729"/>
        <v>-164.05579507279069</v>
      </c>
      <c r="AF603">
        <f t="shared" si="1730"/>
        <v>-172.42493316533941</v>
      </c>
      <c r="AG603">
        <f t="shared" si="1731"/>
        <v>4588.2923506511816</v>
      </c>
      <c r="AH603">
        <f t="shared" si="1732"/>
        <v>11379.354742017222</v>
      </c>
      <c r="AI603">
        <f t="shared" si="1733"/>
        <v>3.1609318727825615</v>
      </c>
      <c r="AJ603">
        <f t="shared" si="1734"/>
        <v>243.8406429059491</v>
      </c>
      <c r="AK603">
        <f t="shared" si="1735"/>
        <v>4.2558220688885653</v>
      </c>
      <c r="AL603">
        <f t="shared" si="1736"/>
        <v>243</v>
      </c>
      <c r="AM603">
        <f t="shared" si="1737"/>
        <v>50</v>
      </c>
      <c r="AN603">
        <f t="shared" si="1738"/>
        <v>26</v>
      </c>
      <c r="AP603">
        <f t="shared" si="1739"/>
        <v>3.0304697987293054</v>
      </c>
      <c r="AQ603">
        <f t="shared" si="1740"/>
        <v>5.2891675870076253E-2</v>
      </c>
      <c r="AR603" t="str">
        <f t="shared" si="1741"/>
        <v>POSITIF</v>
      </c>
      <c r="AS603">
        <f t="shared" si="1742"/>
        <v>3</v>
      </c>
      <c r="AT603">
        <f t="shared" si="1743"/>
        <v>1</v>
      </c>
      <c r="AU603">
        <f t="shared" si="1744"/>
        <v>49</v>
      </c>
      <c r="AV603">
        <f t="shared" si="1745"/>
        <v>0.99739313236966232</v>
      </c>
      <c r="AW603" s="4">
        <f t="shared" si="1746"/>
        <v>4.1558047182069263E-2</v>
      </c>
      <c r="AX603">
        <f t="shared" si="1747"/>
        <v>1.7407794096630239E-2</v>
      </c>
      <c r="AY603">
        <f t="shared" si="1748"/>
        <v>0.27176993966311763</v>
      </c>
      <c r="AZ603" s="4">
        <f t="shared" si="1749"/>
        <v>1.1323747485963235E-2</v>
      </c>
      <c r="BA603">
        <f t="shared" si="1750"/>
        <v>366406.11086330452</v>
      </c>
      <c r="BB603" t="s">
        <v>191</v>
      </c>
      <c r="BC603">
        <f t="shared" si="1751"/>
        <v>1.6702621371434124E-2</v>
      </c>
      <c r="BD603">
        <f t="shared" si="1752"/>
        <v>209.72351299210735</v>
      </c>
      <c r="BE603">
        <f t="shared" si="1753"/>
        <v>23.437439988518154</v>
      </c>
      <c r="BF603">
        <f t="shared" si="1754"/>
        <v>-2.063595183768072E-3</v>
      </c>
      <c r="BG603">
        <f t="shared" si="1755"/>
        <v>23.435376393334387</v>
      </c>
      <c r="BH603" s="19">
        <f t="shared" si="1756"/>
        <v>0.14234829918751055</v>
      </c>
      <c r="BI603">
        <f t="shared" si="1757"/>
        <v>6.8406895496572053</v>
      </c>
      <c r="BJ603">
        <f t="shared" si="1758"/>
        <v>14.261689549657206</v>
      </c>
      <c r="BK603">
        <f t="shared" si="1759"/>
        <v>327.80260283710902</v>
      </c>
      <c r="BL603">
        <f t="shared" si="1760"/>
        <v>5.721234716114858</v>
      </c>
      <c r="BM603">
        <f t="shared" si="1761"/>
        <v>246.12274040774906</v>
      </c>
      <c r="BN603">
        <f t="shared" si="1762"/>
        <v>16.408182693849938</v>
      </c>
      <c r="BO603">
        <f t="shared" si="1763"/>
        <v>16</v>
      </c>
      <c r="BP603">
        <f t="shared" si="1764"/>
        <v>24</v>
      </c>
      <c r="BQ603">
        <f t="shared" si="1765"/>
        <v>29</v>
      </c>
      <c r="BR603">
        <f t="shared" si="1766"/>
        <v>-17.937051091887088</v>
      </c>
      <c r="BS603" t="str">
        <f t="shared" si="1767"/>
        <v>NEGATIF</v>
      </c>
      <c r="BT603">
        <f t="shared" si="1768"/>
        <v>-0.31306059965187366</v>
      </c>
      <c r="BU603">
        <f t="shared" si="1769"/>
        <v>17</v>
      </c>
      <c r="BV603">
        <f t="shared" si="1770"/>
        <v>-2097</v>
      </c>
      <c r="BW603">
        <f t="shared" si="1771"/>
        <v>46</v>
      </c>
      <c r="BX603" t="str">
        <f t="shared" si="1772"/>
        <v>NEGATIF</v>
      </c>
      <c r="BY603">
        <f t="shared" si="1773"/>
        <v>-67.737812665661281</v>
      </c>
      <c r="BZ603">
        <f t="shared" si="1774"/>
        <v>112.26218733433872</v>
      </c>
      <c r="CA603">
        <f t="shared" si="1775"/>
        <v>56.785818134911963</v>
      </c>
      <c r="CB603" t="str">
        <f t="shared" si="1776"/>
        <v>POSITIF</v>
      </c>
      <c r="CC603">
        <f t="shared" si="1777"/>
        <v>56</v>
      </c>
      <c r="CD603">
        <f t="shared" si="1778"/>
        <v>47</v>
      </c>
      <c r="CE603">
        <f t="shared" si="1779"/>
        <v>8</v>
      </c>
      <c r="CG603">
        <f t="shared" si="1780"/>
        <v>4.2956521841465118</v>
      </c>
      <c r="CH603">
        <f t="shared" si="1781"/>
        <v>0.40902447950783877</v>
      </c>
      <c r="CI603">
        <f t="shared" si="1782"/>
        <v>0.40906049603822375</v>
      </c>
    </row>
    <row r="604" spans="1:87">
      <c r="A604">
        <f t="shared" ref="A604:E604" si="1790">A506</f>
        <v>-7.0027777777777782</v>
      </c>
      <c r="B604">
        <f t="shared" si="1790"/>
        <v>111.315</v>
      </c>
      <c r="C604">
        <f t="shared" si="1790"/>
        <v>7</v>
      </c>
      <c r="D604">
        <f t="shared" si="1790"/>
        <v>2014</v>
      </c>
      <c r="E604">
        <f t="shared" si="1790"/>
        <v>3</v>
      </c>
      <c r="F604">
        <f t="shared" si="1784"/>
        <v>28</v>
      </c>
      <c r="G604">
        <f t="shared" ref="G604:M604" si="1791">G506</f>
        <v>-0.12222152900771403</v>
      </c>
      <c r="H604">
        <f t="shared" si="1791"/>
        <v>1</v>
      </c>
      <c r="I604">
        <f t="shared" si="1791"/>
        <v>45</v>
      </c>
      <c r="J604">
        <f t="shared" si="1791"/>
        <v>1.75</v>
      </c>
      <c r="K604">
        <f t="shared" si="1791"/>
        <v>0</v>
      </c>
      <c r="L604">
        <f t="shared" si="1791"/>
        <v>20</v>
      </c>
      <c r="M604">
        <f t="shared" si="1791"/>
        <v>-13</v>
      </c>
      <c r="N604">
        <f t="shared" si="1789"/>
        <v>2456744.28125</v>
      </c>
      <c r="O604">
        <f t="shared" si="1553"/>
        <v>7.9449039617955674E-4</v>
      </c>
      <c r="P604">
        <f t="shared" si="1713"/>
        <v>2456744.2820444903</v>
      </c>
      <c r="Q604">
        <f t="shared" si="1715"/>
        <v>0.1423485843802966</v>
      </c>
      <c r="R604">
        <f t="shared" si="1716"/>
        <v>240.67971103316654</v>
      </c>
      <c r="S604">
        <f t="shared" si="1717"/>
        <v>23.534623056912096</v>
      </c>
      <c r="T604">
        <f t="shared" si="1718"/>
        <v>4.2006534002772797</v>
      </c>
      <c r="U604">
        <f t="shared" si="1719"/>
        <v>0.41075666055888893</v>
      </c>
      <c r="V604">
        <f t="shared" si="1720"/>
        <v>209.71862430952439</v>
      </c>
      <c r="W604">
        <f t="shared" si="1721"/>
        <v>3.6602804969542202</v>
      </c>
      <c r="X604">
        <f t="shared" si="1722"/>
        <v>5.1245037520666301</v>
      </c>
      <c r="Y604">
        <f t="shared" si="1723"/>
        <v>8.9439463004365866E-2</v>
      </c>
      <c r="Z604">
        <f t="shared" si="1724"/>
        <v>81.939806535516254</v>
      </c>
      <c r="AA604">
        <f t="shared" si="1725"/>
        <v>1.4301194124919265</v>
      </c>
      <c r="AB604">
        <f t="shared" si="1726"/>
        <v>9370.4503758489918</v>
      </c>
      <c r="AC604">
        <f t="shared" si="1727"/>
        <v>99.741042190513113</v>
      </c>
      <c r="AD604">
        <f t="shared" si="1728"/>
        <v>-2279.7179904129739</v>
      </c>
      <c r="AE604">
        <f t="shared" si="1729"/>
        <v>-170.69512436712697</v>
      </c>
      <c r="AF604">
        <f t="shared" si="1730"/>
        <v>-172.9002770210985</v>
      </c>
      <c r="AG604">
        <f t="shared" si="1731"/>
        <v>4587.0774586854359</v>
      </c>
      <c r="AH604">
        <f t="shared" si="1732"/>
        <v>11433.955484923743</v>
      </c>
      <c r="AI604">
        <f t="shared" si="1733"/>
        <v>3.1760987458121508</v>
      </c>
      <c r="AJ604">
        <f t="shared" si="1734"/>
        <v>243.85580977897868</v>
      </c>
      <c r="AK604">
        <f t="shared" si="1735"/>
        <v>4.2560867807601639</v>
      </c>
      <c r="AL604">
        <f t="shared" si="1736"/>
        <v>243</v>
      </c>
      <c r="AM604">
        <f t="shared" si="1737"/>
        <v>51</v>
      </c>
      <c r="AN604">
        <f t="shared" si="1738"/>
        <v>20</v>
      </c>
      <c r="AP604">
        <f t="shared" si="1739"/>
        <v>3.0471315679718738</v>
      </c>
      <c r="AQ604">
        <f t="shared" si="1740"/>
        <v>5.3182478602566592E-2</v>
      </c>
      <c r="AR604" t="str">
        <f t="shared" si="1741"/>
        <v>POSITIF</v>
      </c>
      <c r="AS604">
        <f t="shared" si="1742"/>
        <v>3</v>
      </c>
      <c r="AT604">
        <f t="shared" si="1743"/>
        <v>2</v>
      </c>
      <c r="AU604">
        <f t="shared" si="1744"/>
        <v>49</v>
      </c>
      <c r="AV604">
        <f t="shared" si="1745"/>
        <v>0.99736155883485511</v>
      </c>
      <c r="AW604" s="4">
        <f t="shared" si="1746"/>
        <v>4.1556731618118965E-2</v>
      </c>
      <c r="AX604">
        <f t="shared" si="1747"/>
        <v>1.740724303449136E-2</v>
      </c>
      <c r="AY604">
        <f t="shared" si="1748"/>
        <v>0.27176133730263058</v>
      </c>
      <c r="AZ604" s="4">
        <f t="shared" si="1749"/>
        <v>1.1323389054276274E-2</v>
      </c>
      <c r="BA604">
        <f t="shared" si="1750"/>
        <v>366417.70903191675</v>
      </c>
      <c r="BB604" t="s">
        <v>191</v>
      </c>
      <c r="BC604">
        <f t="shared" si="1751"/>
        <v>1.6702621359456028E-2</v>
      </c>
      <c r="BD604">
        <f t="shared" si="1752"/>
        <v>209.72296139039875</v>
      </c>
      <c r="BE604">
        <f t="shared" si="1753"/>
        <v>23.437439984809458</v>
      </c>
      <c r="BF604">
        <f t="shared" si="1754"/>
        <v>-2.063617467118565E-3</v>
      </c>
      <c r="BG604">
        <f t="shared" si="1755"/>
        <v>23.435376367342339</v>
      </c>
      <c r="BH604" s="19">
        <f t="shared" si="1756"/>
        <v>0.1423485843802966</v>
      </c>
      <c r="BI604">
        <f t="shared" si="1757"/>
        <v>7.0913740129210057</v>
      </c>
      <c r="BJ604">
        <f t="shared" si="1758"/>
        <v>14.512374012921006</v>
      </c>
      <c r="BK604">
        <f t="shared" si="1759"/>
        <v>331.54916043882304</v>
      </c>
      <c r="BL604">
        <f t="shared" si="1760"/>
        <v>5.7866244818803896</v>
      </c>
      <c r="BM604">
        <f t="shared" si="1761"/>
        <v>246.1364497549921</v>
      </c>
      <c r="BN604">
        <f t="shared" si="1762"/>
        <v>16.409096650332806</v>
      </c>
      <c r="BO604">
        <f t="shared" si="1763"/>
        <v>16</v>
      </c>
      <c r="BP604">
        <f t="shared" si="1764"/>
        <v>24</v>
      </c>
      <c r="BQ604">
        <f t="shared" si="1765"/>
        <v>32</v>
      </c>
      <c r="BR604">
        <f t="shared" si="1766"/>
        <v>-17.923464962605166</v>
      </c>
      <c r="BS604" t="str">
        <f t="shared" si="1767"/>
        <v>NEGATIF</v>
      </c>
      <c r="BT604">
        <f t="shared" si="1768"/>
        <v>-0.31282347696330248</v>
      </c>
      <c r="BU604">
        <f t="shared" si="1769"/>
        <v>17</v>
      </c>
      <c r="BV604">
        <f t="shared" si="1770"/>
        <v>-2096</v>
      </c>
      <c r="BW604">
        <f t="shared" si="1771"/>
        <v>35</v>
      </c>
      <c r="BX604" t="str">
        <f t="shared" si="1772"/>
        <v>NEGATIF</v>
      </c>
      <c r="BY604">
        <f t="shared" si="1773"/>
        <v>-65.826721733515711</v>
      </c>
      <c r="BZ604">
        <f t="shared" si="1774"/>
        <v>114.17327826648429</v>
      </c>
      <c r="CA604">
        <f t="shared" si="1775"/>
        <v>60.208033950371316</v>
      </c>
      <c r="CB604" t="str">
        <f t="shared" si="1776"/>
        <v>POSITIF</v>
      </c>
      <c r="CC604">
        <f t="shared" si="1777"/>
        <v>60</v>
      </c>
      <c r="CD604">
        <f t="shared" si="1778"/>
        <v>12</v>
      </c>
      <c r="CE604">
        <f t="shared" si="1779"/>
        <v>28</v>
      </c>
      <c r="CG604">
        <f t="shared" si="1780"/>
        <v>4.2958914573942026</v>
      </c>
      <c r="CH604">
        <f t="shared" si="1781"/>
        <v>0.40902447905419193</v>
      </c>
      <c r="CI604">
        <f t="shared" si="1782"/>
        <v>0.40906049597349481</v>
      </c>
    </row>
    <row r="605" spans="1:87">
      <c r="A605">
        <f t="shared" ref="A605:E605" si="1792">A507</f>
        <v>-7.0027777777777782</v>
      </c>
      <c r="B605">
        <f t="shared" si="1792"/>
        <v>111.315</v>
      </c>
      <c r="C605">
        <f t="shared" si="1792"/>
        <v>7</v>
      </c>
      <c r="D605">
        <f t="shared" si="1792"/>
        <v>2014</v>
      </c>
      <c r="E605">
        <f t="shared" si="1792"/>
        <v>3</v>
      </c>
      <c r="F605">
        <f t="shared" si="1784"/>
        <v>28</v>
      </c>
      <c r="G605">
        <f t="shared" ref="G605:M605" si="1793">G507</f>
        <v>-0.12222152900771403</v>
      </c>
      <c r="H605">
        <f t="shared" si="1793"/>
        <v>2</v>
      </c>
      <c r="I605">
        <f t="shared" si="1793"/>
        <v>0</v>
      </c>
      <c r="J605">
        <f t="shared" si="1793"/>
        <v>2</v>
      </c>
      <c r="K605">
        <f t="shared" si="1793"/>
        <v>0</v>
      </c>
      <c r="L605">
        <f t="shared" si="1793"/>
        <v>20</v>
      </c>
      <c r="M605">
        <f t="shared" si="1793"/>
        <v>-13</v>
      </c>
      <c r="N605">
        <f t="shared" si="1789"/>
        <v>2456744.291666667</v>
      </c>
      <c r="O605">
        <f t="shared" si="1553"/>
        <v>7.9449039617955674E-4</v>
      </c>
      <c r="P605">
        <f t="shared" si="1713"/>
        <v>2456744.2924611573</v>
      </c>
      <c r="Q605">
        <f t="shared" si="1715"/>
        <v>0.14234886957309542</v>
      </c>
      <c r="R605">
        <f t="shared" si="1716"/>
        <v>240.67971103316654</v>
      </c>
      <c r="S605">
        <f t="shared" si="1717"/>
        <v>23.670716732245637</v>
      </c>
      <c r="T605">
        <f t="shared" si="1718"/>
        <v>4.2006534002772797</v>
      </c>
      <c r="U605">
        <f t="shared" si="1719"/>
        <v>0.4131319432845994</v>
      </c>
      <c r="V605">
        <f t="shared" si="1720"/>
        <v>209.71807270615409</v>
      </c>
      <c r="W605">
        <f t="shared" si="1721"/>
        <v>3.6602708696592434</v>
      </c>
      <c r="X605">
        <f t="shared" si="1722"/>
        <v>5.1347709121373555</v>
      </c>
      <c r="Y605">
        <f t="shared" si="1723"/>
        <v>8.9618658752429317E-2</v>
      </c>
      <c r="Z605">
        <f t="shared" si="1724"/>
        <v>81.950073205341141</v>
      </c>
      <c r="AA605">
        <f t="shared" si="1725"/>
        <v>1.430298599683586</v>
      </c>
      <c r="AB605">
        <f t="shared" si="1726"/>
        <v>9419.728050501757</v>
      </c>
      <c r="AC605">
        <f t="shared" si="1727"/>
        <v>100.50934089456132</v>
      </c>
      <c r="AD605">
        <f t="shared" si="1728"/>
        <v>-2265.9339434061667</v>
      </c>
      <c r="AE605">
        <f t="shared" si="1729"/>
        <v>-177.31646208167817</v>
      </c>
      <c r="AF605">
        <f t="shared" si="1730"/>
        <v>-173.38059597587562</v>
      </c>
      <c r="AG605">
        <f t="shared" si="1731"/>
        <v>4585.8288754641453</v>
      </c>
      <c r="AH605">
        <f t="shared" si="1732"/>
        <v>11489.435265396743</v>
      </c>
      <c r="AI605">
        <f t="shared" si="1733"/>
        <v>3.1915097959435399</v>
      </c>
      <c r="AJ605">
        <f t="shared" si="1734"/>
        <v>243.87122082911009</v>
      </c>
      <c r="AK605">
        <f t="shared" si="1735"/>
        <v>4.2563557543261465</v>
      </c>
      <c r="AL605">
        <f t="shared" si="1736"/>
        <v>243</v>
      </c>
      <c r="AM605">
        <f t="shared" si="1737"/>
        <v>52</v>
      </c>
      <c r="AN605">
        <f t="shared" si="1738"/>
        <v>16</v>
      </c>
      <c r="AP605">
        <f t="shared" si="1739"/>
        <v>3.048976554286404</v>
      </c>
      <c r="AQ605">
        <f t="shared" si="1740"/>
        <v>5.3214679688409379E-2</v>
      </c>
      <c r="AR605" t="str">
        <f t="shared" si="1741"/>
        <v>POSITIF</v>
      </c>
      <c r="AS605">
        <f t="shared" si="1742"/>
        <v>3</v>
      </c>
      <c r="AT605">
        <f t="shared" si="1743"/>
        <v>2</v>
      </c>
      <c r="AU605">
        <f t="shared" si="1744"/>
        <v>56</v>
      </c>
      <c r="AV605">
        <f t="shared" si="1745"/>
        <v>0.9973296736663203</v>
      </c>
      <c r="AW605" s="4">
        <f t="shared" si="1746"/>
        <v>4.1555403069430015E-2</v>
      </c>
      <c r="AX605">
        <f t="shared" si="1747"/>
        <v>1.7406686533317877E-2</v>
      </c>
      <c r="AY605">
        <f t="shared" si="1748"/>
        <v>0.27175265003596705</v>
      </c>
      <c r="AZ605" s="4">
        <f t="shared" si="1749"/>
        <v>1.132302708483196E-2</v>
      </c>
      <c r="BA605">
        <f t="shared" si="1750"/>
        <v>366429.42242082983</v>
      </c>
      <c r="BB605" t="s">
        <v>191</v>
      </c>
      <c r="BC605">
        <f t="shared" si="1751"/>
        <v>1.6702621347477929E-2</v>
      </c>
      <c r="BD605">
        <f t="shared" si="1752"/>
        <v>209.72240978866543</v>
      </c>
      <c r="BE605">
        <f t="shared" si="1753"/>
        <v>23.437439981100763</v>
      </c>
      <c r="BF605">
        <f t="shared" si="1754"/>
        <v>-2.0636397702768865E-3</v>
      </c>
      <c r="BG605">
        <f t="shared" si="1755"/>
        <v>23.435376341330485</v>
      </c>
      <c r="BH605" s="19">
        <f t="shared" si="1756"/>
        <v>0.14234886957309542</v>
      </c>
      <c r="BI605">
        <f t="shared" si="1757"/>
        <v>7.3420584873761978</v>
      </c>
      <c r="BJ605">
        <f t="shared" si="1758"/>
        <v>14.763058487376199</v>
      </c>
      <c r="BK605">
        <f t="shared" si="1759"/>
        <v>335.29549727790527</v>
      </c>
      <c r="BL605">
        <f t="shared" si="1760"/>
        <v>5.8520103946111313</v>
      </c>
      <c r="BM605">
        <f t="shared" si="1761"/>
        <v>246.15038003273773</v>
      </c>
      <c r="BN605">
        <f t="shared" si="1762"/>
        <v>16.410025335515847</v>
      </c>
      <c r="BO605">
        <f t="shared" si="1763"/>
        <v>16</v>
      </c>
      <c r="BP605">
        <f t="shared" si="1764"/>
        <v>24</v>
      </c>
      <c r="BQ605">
        <f t="shared" si="1765"/>
        <v>36</v>
      </c>
      <c r="BR605">
        <f t="shared" si="1766"/>
        <v>-17.924485190449779</v>
      </c>
      <c r="BS605" t="str">
        <f t="shared" si="1767"/>
        <v>NEGATIF</v>
      </c>
      <c r="BT605">
        <f t="shared" si="1768"/>
        <v>-0.31284128329831151</v>
      </c>
      <c r="BU605">
        <f t="shared" si="1769"/>
        <v>17</v>
      </c>
      <c r="BV605">
        <f t="shared" si="1770"/>
        <v>-2096</v>
      </c>
      <c r="BW605">
        <f t="shared" si="1771"/>
        <v>31</v>
      </c>
      <c r="BX605" t="str">
        <f t="shared" si="1772"/>
        <v>NEGATIF</v>
      </c>
      <c r="BY605">
        <f t="shared" si="1773"/>
        <v>-63.290145153074789</v>
      </c>
      <c r="BZ605">
        <f t="shared" si="1774"/>
        <v>116.70985484692521</v>
      </c>
      <c r="CA605">
        <f t="shared" si="1775"/>
        <v>63.566840970669503</v>
      </c>
      <c r="CB605" t="str">
        <f t="shared" si="1776"/>
        <v>POSITIF</v>
      </c>
      <c r="CC605">
        <f t="shared" si="1777"/>
        <v>63</v>
      </c>
      <c r="CD605">
        <f t="shared" si="1778"/>
        <v>34</v>
      </c>
      <c r="CE605">
        <f t="shared" si="1779"/>
        <v>0</v>
      </c>
      <c r="CG605">
        <f t="shared" si="1780"/>
        <v>4.2961345866065805</v>
      </c>
      <c r="CH605">
        <f t="shared" si="1781"/>
        <v>0.40902447860019941</v>
      </c>
      <c r="CI605">
        <f t="shared" si="1782"/>
        <v>0.40906049590876586</v>
      </c>
    </row>
    <row r="606" spans="1:87">
      <c r="A606">
        <f t="shared" ref="A606:E606" si="1794">A508</f>
        <v>-7.0027777777777782</v>
      </c>
      <c r="B606">
        <f t="shared" si="1794"/>
        <v>111.315</v>
      </c>
      <c r="C606">
        <f t="shared" si="1794"/>
        <v>7</v>
      </c>
      <c r="D606">
        <f t="shared" si="1794"/>
        <v>2014</v>
      </c>
      <c r="E606">
        <f t="shared" si="1794"/>
        <v>3</v>
      </c>
      <c r="F606">
        <f t="shared" si="1784"/>
        <v>28</v>
      </c>
      <c r="G606">
        <f t="shared" ref="G606:M606" si="1795">G508</f>
        <v>-0.12222152900771403</v>
      </c>
      <c r="H606">
        <f t="shared" si="1795"/>
        <v>2</v>
      </c>
      <c r="I606">
        <f t="shared" si="1795"/>
        <v>15</v>
      </c>
      <c r="J606">
        <f t="shared" si="1795"/>
        <v>2.25</v>
      </c>
      <c r="K606">
        <f t="shared" si="1795"/>
        <v>0</v>
      </c>
      <c r="L606">
        <f t="shared" si="1795"/>
        <v>20</v>
      </c>
      <c r="M606">
        <f t="shared" si="1795"/>
        <v>-13</v>
      </c>
      <c r="N606">
        <f t="shared" si="1789"/>
        <v>2456744.3020833335</v>
      </c>
      <c r="O606">
        <f t="shared" si="1553"/>
        <v>7.9449039617955674E-4</v>
      </c>
      <c r="P606">
        <f t="shared" si="1713"/>
        <v>2456744.3028778238</v>
      </c>
      <c r="Q606">
        <f t="shared" si="1715"/>
        <v>0.1423491547658815</v>
      </c>
      <c r="R606">
        <f t="shared" si="1716"/>
        <v>240.67971103316654</v>
      </c>
      <c r="S606">
        <f t="shared" si="1717"/>
        <v>23.806810401511029</v>
      </c>
      <c r="T606">
        <f t="shared" si="1718"/>
        <v>4.2006534002772797</v>
      </c>
      <c r="U606">
        <f t="shared" si="1719"/>
        <v>0.4155072259044007</v>
      </c>
      <c r="V606">
        <f t="shared" si="1720"/>
        <v>209.7175211028084</v>
      </c>
      <c r="W606">
        <f t="shared" si="1721"/>
        <v>3.6602612423646961</v>
      </c>
      <c r="X606">
        <f t="shared" si="1722"/>
        <v>5.1450380717496955</v>
      </c>
      <c r="Y606">
        <f t="shared" si="1723"/>
        <v>8.9797854492492432E-2</v>
      </c>
      <c r="Z606">
        <f t="shared" si="1724"/>
        <v>81.960339874706733</v>
      </c>
      <c r="AA606">
        <f t="shared" si="1725"/>
        <v>1.4304777868672292</v>
      </c>
      <c r="AB606">
        <f t="shared" si="1726"/>
        <v>9468.9544403092477</v>
      </c>
      <c r="AC606">
        <f t="shared" si="1727"/>
        <v>101.26704450854604</v>
      </c>
      <c r="AD606">
        <f t="shared" si="1728"/>
        <v>-2251.1944807881518</v>
      </c>
      <c r="AE606">
        <f t="shared" si="1729"/>
        <v>-183.9191097107697</v>
      </c>
      <c r="AF606">
        <f t="shared" si="1730"/>
        <v>-173.86587754724891</v>
      </c>
      <c r="AG606">
        <f t="shared" si="1731"/>
        <v>4584.5466100731237</v>
      </c>
      <c r="AH606">
        <f t="shared" si="1732"/>
        <v>11545.788626844747</v>
      </c>
      <c r="AI606">
        <f t="shared" si="1733"/>
        <v>3.2071635074568743</v>
      </c>
      <c r="AJ606">
        <f t="shared" si="1734"/>
        <v>243.88687454062341</v>
      </c>
      <c r="AK606">
        <f t="shared" si="1735"/>
        <v>4.2566289631322114</v>
      </c>
      <c r="AL606">
        <f t="shared" si="1736"/>
        <v>243</v>
      </c>
      <c r="AM606">
        <f t="shared" si="1737"/>
        <v>53</v>
      </c>
      <c r="AN606">
        <f t="shared" si="1738"/>
        <v>12</v>
      </c>
      <c r="AP606">
        <f t="shared" si="1739"/>
        <v>3.0501426751110197</v>
      </c>
      <c r="AQ606">
        <f t="shared" si="1740"/>
        <v>5.3235032336274996E-2</v>
      </c>
      <c r="AR606" t="str">
        <f t="shared" si="1741"/>
        <v>POSITIF</v>
      </c>
      <c r="AS606">
        <f t="shared" si="1742"/>
        <v>3</v>
      </c>
      <c r="AT606">
        <f t="shared" si="1743"/>
        <v>3</v>
      </c>
      <c r="AU606">
        <f t="shared" si="1744"/>
        <v>0</v>
      </c>
      <c r="AV606">
        <f t="shared" si="1745"/>
        <v>0.99729747717592465</v>
      </c>
      <c r="AW606" s="4">
        <f t="shared" si="1746"/>
        <v>4.1554061548996858E-2</v>
      </c>
      <c r="AX606">
        <f t="shared" si="1747"/>
        <v>1.7406124598552886E-2</v>
      </c>
      <c r="AY606">
        <f t="shared" si="1748"/>
        <v>0.27174387794809479</v>
      </c>
      <c r="AZ606" s="4">
        <f t="shared" si="1749"/>
        <v>1.1322661581170616E-2</v>
      </c>
      <c r="BA606">
        <f t="shared" si="1750"/>
        <v>366441.25093749753</v>
      </c>
      <c r="BB606" t="s">
        <v>191</v>
      </c>
      <c r="BC606">
        <f t="shared" si="1751"/>
        <v>1.6702621335499834E-2</v>
      </c>
      <c r="BD606">
        <f t="shared" si="1752"/>
        <v>209.72185818695678</v>
      </c>
      <c r="BE606">
        <f t="shared" si="1753"/>
        <v>23.437439977392067</v>
      </c>
      <c r="BF606">
        <f t="shared" si="1754"/>
        <v>-2.0636620932397427E-3</v>
      </c>
      <c r="BG606">
        <f t="shared" si="1755"/>
        <v>23.435376315298829</v>
      </c>
      <c r="BH606" s="19">
        <f t="shared" si="1756"/>
        <v>0.1423491547658815</v>
      </c>
      <c r="BI606">
        <f t="shared" si="1757"/>
        <v>7.5927429506244755</v>
      </c>
      <c r="BJ606">
        <f t="shared" si="1758"/>
        <v>15.013742950624476</v>
      </c>
      <c r="BK606">
        <f t="shared" si="1759"/>
        <v>339.04161437809256</v>
      </c>
      <c r="BL606">
        <f t="shared" si="1760"/>
        <v>5.9173924721746625</v>
      </c>
      <c r="BM606">
        <f t="shared" si="1761"/>
        <v>246.16452988127458</v>
      </c>
      <c r="BN606">
        <f t="shared" si="1762"/>
        <v>16.410968658751639</v>
      </c>
      <c r="BO606">
        <f t="shared" si="1763"/>
        <v>16</v>
      </c>
      <c r="BP606">
        <f t="shared" si="1764"/>
        <v>24</v>
      </c>
      <c r="BQ606">
        <f t="shared" si="1765"/>
        <v>39</v>
      </c>
      <c r="BR606">
        <f t="shared" si="1766"/>
        <v>-17.926215701088307</v>
      </c>
      <c r="BS606" t="str">
        <f t="shared" si="1767"/>
        <v>NEGATIF</v>
      </c>
      <c r="BT606">
        <f t="shared" si="1768"/>
        <v>-0.3128714864066946</v>
      </c>
      <c r="BU606">
        <f t="shared" si="1769"/>
        <v>17</v>
      </c>
      <c r="BV606">
        <f t="shared" si="1770"/>
        <v>-2096</v>
      </c>
      <c r="BW606">
        <f t="shared" si="1771"/>
        <v>25</v>
      </c>
      <c r="BX606" t="str">
        <f t="shared" si="1772"/>
        <v>NEGATIF</v>
      </c>
      <c r="BY606">
        <f t="shared" si="1773"/>
        <v>-59.913625170477665</v>
      </c>
      <c r="BZ606">
        <f t="shared" si="1774"/>
        <v>120.08637482952233</v>
      </c>
      <c r="CA606">
        <f t="shared" si="1775"/>
        <v>66.838977615298077</v>
      </c>
      <c r="CB606" t="str">
        <f t="shared" si="1776"/>
        <v>POSITIF</v>
      </c>
      <c r="CC606">
        <f t="shared" si="1777"/>
        <v>66</v>
      </c>
      <c r="CD606">
        <f t="shared" si="1778"/>
        <v>50</v>
      </c>
      <c r="CE606">
        <f t="shared" si="1779"/>
        <v>20</v>
      </c>
      <c r="CG606">
        <f t="shared" si="1780"/>
        <v>4.2963815480522074</v>
      </c>
      <c r="CH606">
        <f t="shared" si="1781"/>
        <v>0.40902447814586129</v>
      </c>
      <c r="CI606">
        <f t="shared" si="1782"/>
        <v>0.40906049584403692</v>
      </c>
    </row>
    <row r="607" spans="1:87">
      <c r="A607">
        <f t="shared" ref="A607:E607" si="1796">A509</f>
        <v>-7.0027777777777782</v>
      </c>
      <c r="B607">
        <f t="shared" si="1796"/>
        <v>111.315</v>
      </c>
      <c r="C607">
        <f t="shared" si="1796"/>
        <v>7</v>
      </c>
      <c r="D607">
        <f t="shared" si="1796"/>
        <v>2014</v>
      </c>
      <c r="E607">
        <f t="shared" si="1796"/>
        <v>3</v>
      </c>
      <c r="F607">
        <f t="shared" si="1784"/>
        <v>28</v>
      </c>
      <c r="G607">
        <f t="shared" ref="G607:M607" si="1797">G509</f>
        <v>-0.12222152900771403</v>
      </c>
      <c r="H607">
        <f t="shared" si="1797"/>
        <v>2</v>
      </c>
      <c r="I607">
        <f t="shared" si="1797"/>
        <v>30</v>
      </c>
      <c r="J607">
        <f t="shared" si="1797"/>
        <v>2.5</v>
      </c>
      <c r="K607">
        <f t="shared" si="1797"/>
        <v>0</v>
      </c>
      <c r="L607">
        <f t="shared" si="1797"/>
        <v>20</v>
      </c>
      <c r="M607">
        <f t="shared" si="1797"/>
        <v>-13</v>
      </c>
      <c r="N607">
        <f t="shared" si="1789"/>
        <v>2456744.3125</v>
      </c>
      <c r="O607">
        <f t="shared" si="1553"/>
        <v>7.9449039617955674E-4</v>
      </c>
      <c r="P607">
        <f t="shared" si="1713"/>
        <v>2456744.3132944903</v>
      </c>
      <c r="Q607">
        <f t="shared" si="1715"/>
        <v>0.14234943995866758</v>
      </c>
      <c r="R607">
        <f t="shared" si="1716"/>
        <v>240.67971103316654</v>
      </c>
      <c r="S607">
        <f t="shared" si="1717"/>
        <v>23.942904070776422</v>
      </c>
      <c r="T607">
        <f t="shared" si="1718"/>
        <v>4.2006534002772797</v>
      </c>
      <c r="U607">
        <f t="shared" si="1719"/>
        <v>0.417882508524202</v>
      </c>
      <c r="V607">
        <f t="shared" si="1720"/>
        <v>209.71696949946278</v>
      </c>
      <c r="W607">
        <f t="shared" si="1721"/>
        <v>3.6602516150701501</v>
      </c>
      <c r="X607">
        <f t="shared" si="1722"/>
        <v>5.1553052313620356</v>
      </c>
      <c r="Y607">
        <f t="shared" si="1723"/>
        <v>8.9977050232555561E-2</v>
      </c>
      <c r="Z607">
        <f t="shared" si="1724"/>
        <v>81.970606544072325</v>
      </c>
      <c r="AA607">
        <f t="shared" si="1725"/>
        <v>1.4306569740508726</v>
      </c>
      <c r="AB607">
        <f t="shared" si="1726"/>
        <v>9518.1292697362333</v>
      </c>
      <c r="AC607">
        <f t="shared" si="1727"/>
        <v>102.01407319470752</v>
      </c>
      <c r="AD607">
        <f t="shared" si="1728"/>
        <v>-2235.5058167628126</v>
      </c>
      <c r="AE607">
        <f t="shared" si="1729"/>
        <v>-190.5023716083665</v>
      </c>
      <c r="AF607">
        <f t="shared" si="1730"/>
        <v>-174.35610918745547</v>
      </c>
      <c r="AG607">
        <f t="shared" si="1731"/>
        <v>4583.2306716838248</v>
      </c>
      <c r="AH607">
        <f t="shared" si="1732"/>
        <v>11603.009717056131</v>
      </c>
      <c r="AI607">
        <f t="shared" si="1733"/>
        <v>3.2230582547378144</v>
      </c>
      <c r="AJ607">
        <f t="shared" si="1734"/>
        <v>243.90276928790436</v>
      </c>
      <c r="AK607">
        <f t="shared" si="1735"/>
        <v>4.2569063788060362</v>
      </c>
      <c r="AL607">
        <f t="shared" si="1736"/>
        <v>243</v>
      </c>
      <c r="AM607">
        <f t="shared" si="1737"/>
        <v>54</v>
      </c>
      <c r="AN607">
        <f t="shared" si="1738"/>
        <v>9</v>
      </c>
      <c r="AP607">
        <f t="shared" si="1739"/>
        <v>3.0399058794865046</v>
      </c>
      <c r="AQ607">
        <f t="shared" si="1740"/>
        <v>5.3056366547773452E-2</v>
      </c>
      <c r="AR607" t="str">
        <f t="shared" si="1741"/>
        <v>POSITIF</v>
      </c>
      <c r="AS607">
        <f t="shared" si="1742"/>
        <v>3</v>
      </c>
      <c r="AT607">
        <f t="shared" si="1743"/>
        <v>2</v>
      </c>
      <c r="AU607">
        <f t="shared" si="1744"/>
        <v>23</v>
      </c>
      <c r="AV607">
        <f t="shared" si="1745"/>
        <v>0.99726496967376155</v>
      </c>
      <c r="AW607" s="4">
        <f t="shared" si="1746"/>
        <v>4.1552707069740062E-2</v>
      </c>
      <c r="AX607">
        <f t="shared" si="1747"/>
        <v>1.7405557235608538E-2</v>
      </c>
      <c r="AY607">
        <f t="shared" si="1748"/>
        <v>0.27173502112349751</v>
      </c>
      <c r="AZ607" s="4">
        <f t="shared" si="1749"/>
        <v>1.1322292546812397E-2</v>
      </c>
      <c r="BA607">
        <f t="shared" si="1750"/>
        <v>366453.19449021475</v>
      </c>
      <c r="BB607" t="s">
        <v>191</v>
      </c>
      <c r="BC607">
        <f t="shared" si="1751"/>
        <v>1.6702621323521738E-2</v>
      </c>
      <c r="BD607">
        <f t="shared" si="1752"/>
        <v>209.72130658524813</v>
      </c>
      <c r="BE607">
        <f t="shared" si="1753"/>
        <v>23.437439973683372</v>
      </c>
      <c r="BF607">
        <f t="shared" si="1754"/>
        <v>-2.0636844360068249E-3</v>
      </c>
      <c r="BG607">
        <f t="shared" si="1755"/>
        <v>23.435376289247365</v>
      </c>
      <c r="BH607" s="19">
        <f t="shared" si="1756"/>
        <v>0.14234943995866758</v>
      </c>
      <c r="BI607">
        <f t="shared" si="1757"/>
        <v>7.843427413872754</v>
      </c>
      <c r="BJ607">
        <f t="shared" si="1758"/>
        <v>15.264427413872754</v>
      </c>
      <c r="BK607">
        <f t="shared" si="1759"/>
        <v>342.78751336646951</v>
      </c>
      <c r="BL607">
        <f t="shared" si="1760"/>
        <v>5.9827707429689649</v>
      </c>
      <c r="BM607">
        <f t="shared" si="1761"/>
        <v>246.17889784162185</v>
      </c>
      <c r="BN607">
        <f t="shared" si="1762"/>
        <v>16.411926522774788</v>
      </c>
      <c r="BO607">
        <f t="shared" si="1763"/>
        <v>16</v>
      </c>
      <c r="BP607">
        <f t="shared" si="1764"/>
        <v>24</v>
      </c>
      <c r="BQ607">
        <f t="shared" si="1765"/>
        <v>42</v>
      </c>
      <c r="BR607">
        <f t="shared" si="1766"/>
        <v>-17.939197337503288</v>
      </c>
      <c r="BS607" t="str">
        <f t="shared" si="1767"/>
        <v>NEGATIF</v>
      </c>
      <c r="BT607">
        <f t="shared" si="1768"/>
        <v>-0.3130980587044328</v>
      </c>
      <c r="BU607">
        <f t="shared" si="1769"/>
        <v>17</v>
      </c>
      <c r="BV607">
        <f t="shared" si="1770"/>
        <v>-2097</v>
      </c>
      <c r="BW607">
        <f t="shared" si="1771"/>
        <v>38</v>
      </c>
      <c r="BX607" t="str">
        <f t="shared" si="1772"/>
        <v>NEGATIF</v>
      </c>
      <c r="BY607">
        <f t="shared" si="1773"/>
        <v>-55.303609747012366</v>
      </c>
      <c r="BZ607">
        <f t="shared" si="1774"/>
        <v>124.69639025298764</v>
      </c>
      <c r="CA607">
        <f t="shared" si="1775"/>
        <v>69.975684677518274</v>
      </c>
      <c r="CB607" t="str">
        <f t="shared" si="1776"/>
        <v>POSITIF</v>
      </c>
      <c r="CC607">
        <f t="shared" si="1777"/>
        <v>69</v>
      </c>
      <c r="CD607">
        <f t="shared" si="1778"/>
        <v>58</v>
      </c>
      <c r="CE607">
        <f t="shared" si="1779"/>
        <v>32</v>
      </c>
      <c r="CG607">
        <f t="shared" si="1780"/>
        <v>4.296632316267063</v>
      </c>
      <c r="CH607">
        <f t="shared" si="1781"/>
        <v>0.4090244776911775</v>
      </c>
      <c r="CI607">
        <f t="shared" si="1782"/>
        <v>0.40906049577930798</v>
      </c>
    </row>
    <row r="608" spans="1:87">
      <c r="A608">
        <f t="shared" ref="A608:E608" si="1798">A510</f>
        <v>-7.0027777777777782</v>
      </c>
      <c r="B608">
        <f t="shared" si="1798"/>
        <v>111.315</v>
      </c>
      <c r="C608">
        <f t="shared" si="1798"/>
        <v>7</v>
      </c>
      <c r="D608">
        <f t="shared" si="1798"/>
        <v>2014</v>
      </c>
      <c r="E608">
        <f t="shared" si="1798"/>
        <v>3</v>
      </c>
      <c r="F608">
        <f t="shared" si="1784"/>
        <v>28</v>
      </c>
      <c r="G608">
        <f t="shared" ref="G608:M608" si="1799">G510</f>
        <v>-0.12222152900771403</v>
      </c>
      <c r="H608">
        <f t="shared" si="1799"/>
        <v>2</v>
      </c>
      <c r="I608">
        <f t="shared" si="1799"/>
        <v>45</v>
      </c>
      <c r="J608">
        <f t="shared" si="1799"/>
        <v>2.75</v>
      </c>
      <c r="K608">
        <f t="shared" si="1799"/>
        <v>0</v>
      </c>
      <c r="L608">
        <f t="shared" si="1799"/>
        <v>20</v>
      </c>
      <c r="M608">
        <f t="shared" si="1799"/>
        <v>-13</v>
      </c>
      <c r="N608">
        <f t="shared" si="1789"/>
        <v>2456744.322916667</v>
      </c>
      <c r="O608">
        <f t="shared" si="1553"/>
        <v>7.9449039617955674E-4</v>
      </c>
      <c r="P608">
        <f t="shared" si="1713"/>
        <v>2456744.3237111573</v>
      </c>
      <c r="Q608">
        <f t="shared" si="1715"/>
        <v>0.14234972515146641</v>
      </c>
      <c r="R608">
        <f t="shared" si="1716"/>
        <v>240.67971103316654</v>
      </c>
      <c r="S608">
        <f t="shared" si="1717"/>
        <v>24.078997746109962</v>
      </c>
      <c r="T608">
        <f t="shared" si="1718"/>
        <v>4.2006534002772797</v>
      </c>
      <c r="U608">
        <f t="shared" si="1719"/>
        <v>0.42025779124991247</v>
      </c>
      <c r="V608">
        <f t="shared" si="1720"/>
        <v>209.71641789609248</v>
      </c>
      <c r="W608">
        <f t="shared" si="1721"/>
        <v>3.6602419877751733</v>
      </c>
      <c r="X608">
        <f t="shared" si="1722"/>
        <v>5.1655723914327609</v>
      </c>
      <c r="Y608">
        <f t="shared" si="1723"/>
        <v>9.0156245980619013E-2</v>
      </c>
      <c r="Z608">
        <f t="shared" si="1724"/>
        <v>81.980873213897212</v>
      </c>
      <c r="AA608">
        <f t="shared" si="1725"/>
        <v>1.430836161242532</v>
      </c>
      <c r="AB608">
        <f t="shared" si="1726"/>
        <v>9567.2522635291916</v>
      </c>
      <c r="AC608">
        <f t="shared" si="1727"/>
        <v>102.75034823866278</v>
      </c>
      <c r="AD608">
        <f t="shared" si="1728"/>
        <v>-2218.8745655891203</v>
      </c>
      <c r="AE608">
        <f t="shared" si="1729"/>
        <v>-197.06555416829022</v>
      </c>
      <c r="AF608">
        <f t="shared" si="1730"/>
        <v>-174.85127822041076</v>
      </c>
      <c r="AG608">
        <f t="shared" si="1731"/>
        <v>4581.8810697137033</v>
      </c>
      <c r="AH608">
        <f t="shared" si="1732"/>
        <v>11661.092283503736</v>
      </c>
      <c r="AI608">
        <f t="shared" si="1733"/>
        <v>3.2391923009732602</v>
      </c>
      <c r="AJ608">
        <f t="shared" si="1734"/>
        <v>243.9189033341398</v>
      </c>
      <c r="AK608">
        <f t="shared" si="1735"/>
        <v>4.2571879710345142</v>
      </c>
      <c r="AL608">
        <f t="shared" si="1736"/>
        <v>243</v>
      </c>
      <c r="AM608">
        <f t="shared" si="1737"/>
        <v>55</v>
      </c>
      <c r="AN608">
        <f t="shared" si="1738"/>
        <v>8</v>
      </c>
      <c r="AP608">
        <f t="shared" si="1739"/>
        <v>3.0412226631358172</v>
      </c>
      <c r="AQ608">
        <f t="shared" si="1740"/>
        <v>5.3079348757990391E-2</v>
      </c>
      <c r="AR608" t="str">
        <f t="shared" si="1741"/>
        <v>POSITIF</v>
      </c>
      <c r="AS608">
        <f t="shared" si="1742"/>
        <v>3</v>
      </c>
      <c r="AT608">
        <f t="shared" si="1743"/>
        <v>2</v>
      </c>
      <c r="AU608">
        <f t="shared" si="1744"/>
        <v>28</v>
      </c>
      <c r="AV608">
        <f t="shared" si="1745"/>
        <v>0.99723215147235078</v>
      </c>
      <c r="AW608" s="4">
        <f t="shared" si="1746"/>
        <v>4.155133964468128E-2</v>
      </c>
      <c r="AX608">
        <f t="shared" si="1747"/>
        <v>1.7404984449939338E-2</v>
      </c>
      <c r="AY608">
        <f t="shared" si="1748"/>
        <v>0.27172607964732054</v>
      </c>
      <c r="AZ608" s="4">
        <f t="shared" si="1749"/>
        <v>1.1321919985305023E-2</v>
      </c>
      <c r="BA608">
        <f t="shared" si="1750"/>
        <v>366465.25298657292</v>
      </c>
      <c r="BB608" t="s">
        <v>191</v>
      </c>
      <c r="BC608">
        <f t="shared" si="1751"/>
        <v>1.6702621311543639E-2</v>
      </c>
      <c r="BD608">
        <f t="shared" si="1752"/>
        <v>209.72075498351487</v>
      </c>
      <c r="BE608">
        <f t="shared" si="1753"/>
        <v>23.437439969974676</v>
      </c>
      <c r="BF608">
        <f t="shared" si="1754"/>
        <v>-2.0637067985778308E-3</v>
      </c>
      <c r="BG608">
        <f t="shared" si="1755"/>
        <v>23.435376263176099</v>
      </c>
      <c r="BH608" s="19">
        <f t="shared" si="1756"/>
        <v>0.14234972515146641</v>
      </c>
      <c r="BI608">
        <f t="shared" si="1757"/>
        <v>8.0941118883279461</v>
      </c>
      <c r="BJ608">
        <f t="shared" si="1758"/>
        <v>15.515111888327947</v>
      </c>
      <c r="BK608">
        <f t="shared" si="1759"/>
        <v>346.53319597058112</v>
      </c>
      <c r="BL608">
        <f t="shared" si="1760"/>
        <v>6.0481452371453877</v>
      </c>
      <c r="BM608">
        <f t="shared" si="1761"/>
        <v>246.19348235433813</v>
      </c>
      <c r="BN608">
        <f t="shared" si="1762"/>
        <v>16.412898823622541</v>
      </c>
      <c r="BO608">
        <f t="shared" si="1763"/>
        <v>16</v>
      </c>
      <c r="BP608">
        <f t="shared" si="1764"/>
        <v>24</v>
      </c>
      <c r="BQ608">
        <f t="shared" si="1765"/>
        <v>46</v>
      </c>
      <c r="BR608">
        <f t="shared" si="1766"/>
        <v>-17.940864898876583</v>
      </c>
      <c r="BS608" t="str">
        <f t="shared" si="1767"/>
        <v>NEGATIF</v>
      </c>
      <c r="BT608">
        <f t="shared" si="1768"/>
        <v>-0.31312716314087591</v>
      </c>
      <c r="BU608">
        <f t="shared" si="1769"/>
        <v>17</v>
      </c>
      <c r="BV608">
        <f t="shared" si="1770"/>
        <v>-2097</v>
      </c>
      <c r="BW608">
        <f t="shared" si="1771"/>
        <v>32</v>
      </c>
      <c r="BX608" t="str">
        <f t="shared" si="1772"/>
        <v>NEGATIF</v>
      </c>
      <c r="BY608">
        <f t="shared" si="1773"/>
        <v>-48.949986943022047</v>
      </c>
      <c r="BZ608">
        <f t="shared" si="1774"/>
        <v>131.05001305697795</v>
      </c>
      <c r="CA608">
        <f t="shared" si="1775"/>
        <v>72.914984842867199</v>
      </c>
      <c r="CB608" t="str">
        <f t="shared" si="1776"/>
        <v>POSITIF</v>
      </c>
      <c r="CC608">
        <f t="shared" si="1777"/>
        <v>72</v>
      </c>
      <c r="CD608">
        <f t="shared" si="1778"/>
        <v>54</v>
      </c>
      <c r="CE608">
        <f t="shared" si="1779"/>
        <v>53</v>
      </c>
      <c r="CG608">
        <f t="shared" si="1780"/>
        <v>4.2968868640337616</v>
      </c>
      <c r="CH608">
        <f t="shared" si="1781"/>
        <v>0.4090244772361481</v>
      </c>
      <c r="CI608">
        <f t="shared" si="1782"/>
        <v>0.40906049571457903</v>
      </c>
    </row>
    <row r="609" spans="1:87">
      <c r="A609">
        <f t="shared" ref="A609:E609" si="1800">A511</f>
        <v>-7.0027777777777782</v>
      </c>
      <c r="B609">
        <f t="shared" si="1800"/>
        <v>111.315</v>
      </c>
      <c r="C609">
        <f t="shared" si="1800"/>
        <v>7</v>
      </c>
      <c r="D609">
        <f t="shared" si="1800"/>
        <v>2014</v>
      </c>
      <c r="E609">
        <f t="shared" si="1800"/>
        <v>3</v>
      </c>
      <c r="F609">
        <f t="shared" si="1784"/>
        <v>28</v>
      </c>
      <c r="G609">
        <f t="shared" ref="G609:M609" si="1801">G511</f>
        <v>-0.12222152900771403</v>
      </c>
      <c r="H609">
        <f t="shared" si="1801"/>
        <v>3</v>
      </c>
      <c r="I609">
        <f t="shared" si="1801"/>
        <v>0</v>
      </c>
      <c r="J609">
        <f t="shared" si="1801"/>
        <v>3</v>
      </c>
      <c r="K609">
        <f t="shared" si="1801"/>
        <v>0</v>
      </c>
      <c r="L609">
        <f t="shared" si="1801"/>
        <v>20</v>
      </c>
      <c r="M609">
        <f t="shared" si="1801"/>
        <v>-13</v>
      </c>
      <c r="N609">
        <f t="shared" si="1789"/>
        <v>2456744.3333333335</v>
      </c>
      <c r="O609">
        <f t="shared" si="1553"/>
        <v>7.9449039617955674E-4</v>
      </c>
      <c r="P609">
        <f t="shared" si="1713"/>
        <v>2456744.3341278238</v>
      </c>
      <c r="Q609">
        <f t="shared" si="1715"/>
        <v>0.14235001034425249</v>
      </c>
      <c r="R609">
        <f t="shared" si="1716"/>
        <v>240.67971103316654</v>
      </c>
      <c r="S609">
        <f t="shared" si="1717"/>
        <v>24.215091415375355</v>
      </c>
      <c r="T609">
        <f t="shared" si="1718"/>
        <v>4.2006534002772797</v>
      </c>
      <c r="U609">
        <f t="shared" si="1719"/>
        <v>0.42263307386971377</v>
      </c>
      <c r="V609">
        <f t="shared" si="1720"/>
        <v>209.7158662927468</v>
      </c>
      <c r="W609">
        <f t="shared" si="1721"/>
        <v>3.6602323604806259</v>
      </c>
      <c r="X609">
        <f t="shared" si="1722"/>
        <v>5.1758395510441915</v>
      </c>
      <c r="Y609">
        <f t="shared" si="1723"/>
        <v>9.0335441720666251E-2</v>
      </c>
      <c r="Z609">
        <f t="shared" si="1724"/>
        <v>81.991139883262804</v>
      </c>
      <c r="AA609">
        <f t="shared" si="1725"/>
        <v>1.4310153484261752</v>
      </c>
      <c r="AB609">
        <f t="shared" si="1726"/>
        <v>9616.323140157323</v>
      </c>
      <c r="AC609">
        <f t="shared" si="1727"/>
        <v>103.47579196117266</v>
      </c>
      <c r="AD609">
        <f t="shared" si="1728"/>
        <v>-2201.3077412117723</v>
      </c>
      <c r="AE609">
        <f t="shared" si="1729"/>
        <v>-203.60796502041964</v>
      </c>
      <c r="AF609">
        <f t="shared" si="1730"/>
        <v>-175.35137177479629</v>
      </c>
      <c r="AG609">
        <f t="shared" si="1731"/>
        <v>4580.4978140135117</v>
      </c>
      <c r="AH609">
        <f t="shared" si="1732"/>
        <v>11720.029668125018</v>
      </c>
      <c r="AI609">
        <f t="shared" si="1733"/>
        <v>3.2555637967013942</v>
      </c>
      <c r="AJ609">
        <f t="shared" si="1734"/>
        <v>243.93527482986792</v>
      </c>
      <c r="AK609">
        <f t="shared" si="1735"/>
        <v>4.2574737075384457</v>
      </c>
      <c r="AL609">
        <f t="shared" si="1736"/>
        <v>243</v>
      </c>
      <c r="AM609">
        <f t="shared" si="1737"/>
        <v>56</v>
      </c>
      <c r="AN609">
        <f t="shared" si="1738"/>
        <v>6</v>
      </c>
      <c r="AP609">
        <f t="shared" si="1739"/>
        <v>3.0469289647227584</v>
      </c>
      <c r="AQ609">
        <f t="shared" si="1740"/>
        <v>5.3178942508794291E-2</v>
      </c>
      <c r="AR609" t="str">
        <f t="shared" si="1741"/>
        <v>POSITIF</v>
      </c>
      <c r="AS609">
        <f t="shared" si="1742"/>
        <v>3</v>
      </c>
      <c r="AT609">
        <f t="shared" si="1743"/>
        <v>2</v>
      </c>
      <c r="AU609">
        <f t="shared" si="1744"/>
        <v>48</v>
      </c>
      <c r="AV609">
        <f t="shared" si="1745"/>
        <v>0.99719902289108331</v>
      </c>
      <c r="AW609" s="4">
        <f t="shared" si="1746"/>
        <v>4.1549959287128471E-2</v>
      </c>
      <c r="AX609">
        <f t="shared" si="1747"/>
        <v>1.7404406247119707E-2</v>
      </c>
      <c r="AY609">
        <f t="shared" si="1748"/>
        <v>0.27171705360658127</v>
      </c>
      <c r="AZ609" s="4">
        <f t="shared" si="1749"/>
        <v>1.132154390027422E-2</v>
      </c>
      <c r="BA609">
        <f t="shared" si="1750"/>
        <v>366477.42633182643</v>
      </c>
      <c r="BB609" t="s">
        <v>191</v>
      </c>
      <c r="BC609">
        <f t="shared" si="1751"/>
        <v>1.6702621299565543E-2</v>
      </c>
      <c r="BD609">
        <f t="shared" si="1752"/>
        <v>209.72020338180621</v>
      </c>
      <c r="BE609">
        <f t="shared" si="1753"/>
        <v>23.43743996626598</v>
      </c>
      <c r="BF609">
        <f t="shared" si="1754"/>
        <v>-2.0637291809494553E-3</v>
      </c>
      <c r="BG609">
        <f t="shared" si="1755"/>
        <v>23.43537623708503</v>
      </c>
      <c r="BH609" s="19">
        <f t="shared" si="1756"/>
        <v>0.14235001034425249</v>
      </c>
      <c r="BI609">
        <f t="shared" si="1757"/>
        <v>8.3447963515762247</v>
      </c>
      <c r="BJ609">
        <f t="shared" si="1758"/>
        <v>15.765796351576224</v>
      </c>
      <c r="BK609">
        <f t="shared" si="1759"/>
        <v>350.27866351544475</v>
      </c>
      <c r="BL609">
        <f t="shared" si="1760"/>
        <v>6.113515977829846</v>
      </c>
      <c r="BM609">
        <f t="shared" si="1761"/>
        <v>246.20828175819861</v>
      </c>
      <c r="BN609">
        <f t="shared" si="1762"/>
        <v>16.413885450546573</v>
      </c>
      <c r="BO609">
        <f t="shared" si="1763"/>
        <v>16</v>
      </c>
      <c r="BP609">
        <f t="shared" si="1764"/>
        <v>24</v>
      </c>
      <c r="BQ609">
        <f t="shared" si="1765"/>
        <v>49</v>
      </c>
      <c r="BR609">
        <f t="shared" si="1766"/>
        <v>-17.93825947570291</v>
      </c>
      <c r="BS609" t="str">
        <f t="shared" si="1767"/>
        <v>NEGATIF</v>
      </c>
      <c r="BT609">
        <f t="shared" si="1768"/>
        <v>-0.31308168992808755</v>
      </c>
      <c r="BU609">
        <f t="shared" si="1769"/>
        <v>17</v>
      </c>
      <c r="BV609">
        <f t="shared" si="1770"/>
        <v>-2097</v>
      </c>
      <c r="BW609">
        <f t="shared" si="1771"/>
        <v>42</v>
      </c>
      <c r="BX609" t="str">
        <f t="shared" si="1772"/>
        <v>NEGATIF</v>
      </c>
      <c r="BY609">
        <f t="shared" si="1773"/>
        <v>-40.012373679729443</v>
      </c>
      <c r="BZ609">
        <f t="shared" si="1774"/>
        <v>139.98762632027055</v>
      </c>
      <c r="CA609">
        <f t="shared" si="1775"/>
        <v>75.530781017135567</v>
      </c>
      <c r="CB609" t="str">
        <f t="shared" si="1776"/>
        <v>POSITIF</v>
      </c>
      <c r="CC609">
        <f t="shared" si="1777"/>
        <v>75</v>
      </c>
      <c r="CD609">
        <f t="shared" si="1778"/>
        <v>31</v>
      </c>
      <c r="CE609">
        <f t="shared" si="1779"/>
        <v>50</v>
      </c>
      <c r="CG609">
        <f t="shared" si="1780"/>
        <v>4.2971451623584587</v>
      </c>
      <c r="CH609">
        <f t="shared" si="1781"/>
        <v>0.40902447678077303</v>
      </c>
      <c r="CI609">
        <f t="shared" si="1782"/>
        <v>0.40906049564985009</v>
      </c>
    </row>
    <row r="610" spans="1:87">
      <c r="A610">
        <f t="shared" ref="A610:E610" si="1802">A512</f>
        <v>-7.0027777777777782</v>
      </c>
      <c r="B610">
        <f t="shared" si="1802"/>
        <v>111.315</v>
      </c>
      <c r="C610">
        <f t="shared" si="1802"/>
        <v>7</v>
      </c>
      <c r="D610">
        <f t="shared" si="1802"/>
        <v>2014</v>
      </c>
      <c r="E610">
        <f t="shared" si="1802"/>
        <v>3</v>
      </c>
      <c r="F610">
        <f t="shared" si="1784"/>
        <v>28</v>
      </c>
      <c r="G610">
        <f t="shared" ref="G610:M610" si="1803">G512</f>
        <v>-0.12222152900771403</v>
      </c>
      <c r="H610">
        <f t="shared" si="1803"/>
        <v>3</v>
      </c>
      <c r="I610">
        <f t="shared" si="1803"/>
        <v>15</v>
      </c>
      <c r="J610">
        <f t="shared" si="1803"/>
        <v>3.25</v>
      </c>
      <c r="K610">
        <f t="shared" si="1803"/>
        <v>0</v>
      </c>
      <c r="L610">
        <f t="shared" si="1803"/>
        <v>20</v>
      </c>
      <c r="M610">
        <f t="shared" si="1803"/>
        <v>-13</v>
      </c>
      <c r="N610">
        <f t="shared" si="1789"/>
        <v>2456744.34375</v>
      </c>
      <c r="O610">
        <f t="shared" si="1553"/>
        <v>7.9449039617955674E-4</v>
      </c>
      <c r="P610">
        <f t="shared" si="1713"/>
        <v>2456744.3445444903</v>
      </c>
      <c r="Q610">
        <f t="shared" si="1715"/>
        <v>0.14235029553703857</v>
      </c>
      <c r="R610">
        <f t="shared" si="1716"/>
        <v>240.67971103316654</v>
      </c>
      <c r="S610">
        <f t="shared" si="1717"/>
        <v>24.351185084640747</v>
      </c>
      <c r="T610">
        <f t="shared" si="1718"/>
        <v>4.2006534002772797</v>
      </c>
      <c r="U610">
        <f t="shared" si="1719"/>
        <v>0.42500835648951507</v>
      </c>
      <c r="V610">
        <f t="shared" si="1720"/>
        <v>209.71531468940111</v>
      </c>
      <c r="W610">
        <f t="shared" si="1721"/>
        <v>3.6602227331860786</v>
      </c>
      <c r="X610">
        <f t="shared" si="1722"/>
        <v>5.1861067106565315</v>
      </c>
      <c r="Y610">
        <f t="shared" si="1723"/>
        <v>9.0514637460729366E-2</v>
      </c>
      <c r="Z610">
        <f t="shared" si="1724"/>
        <v>82.001406552628396</v>
      </c>
      <c r="AA610">
        <f t="shared" si="1725"/>
        <v>1.4311945356098184</v>
      </c>
      <c r="AB610">
        <f t="shared" si="1726"/>
        <v>9665.341624955925</v>
      </c>
      <c r="AC610">
        <f t="shared" si="1727"/>
        <v>104.19032792381417</v>
      </c>
      <c r="AD610">
        <f t="shared" si="1728"/>
        <v>-2182.8127498425652</v>
      </c>
      <c r="AE610">
        <f t="shared" si="1729"/>
        <v>-210.12891486533624</v>
      </c>
      <c r="AF610">
        <f t="shared" si="1730"/>
        <v>-175.85637691689607</v>
      </c>
      <c r="AG610">
        <f t="shared" si="1731"/>
        <v>4579.0809145059702</v>
      </c>
      <c r="AH610">
        <f t="shared" si="1732"/>
        <v>11779.814825760912</v>
      </c>
      <c r="AI610">
        <f t="shared" si="1733"/>
        <v>3.2721707849335866</v>
      </c>
      <c r="AJ610">
        <f t="shared" si="1734"/>
        <v>243.95188181810013</v>
      </c>
      <c r="AK610">
        <f t="shared" si="1735"/>
        <v>4.2577635541619383</v>
      </c>
      <c r="AL610">
        <f t="shared" si="1736"/>
        <v>243</v>
      </c>
      <c r="AM610">
        <f t="shared" si="1737"/>
        <v>57</v>
      </c>
      <c r="AN610">
        <f t="shared" si="1738"/>
        <v>6</v>
      </c>
      <c r="AP610">
        <f t="shared" si="1739"/>
        <v>3.0520042574489978</v>
      </c>
      <c r="AQ610">
        <f t="shared" si="1740"/>
        <v>5.3267523077369684E-2</v>
      </c>
      <c r="AR610" t="str">
        <f t="shared" si="1741"/>
        <v>POSITIF</v>
      </c>
      <c r="AS610">
        <f t="shared" si="1742"/>
        <v>3</v>
      </c>
      <c r="AT610">
        <f t="shared" si="1743"/>
        <v>3</v>
      </c>
      <c r="AU610">
        <f t="shared" si="1744"/>
        <v>7</v>
      </c>
      <c r="AV610">
        <f t="shared" si="1745"/>
        <v>0.99716558424744262</v>
      </c>
      <c r="AW610" s="4">
        <f t="shared" si="1746"/>
        <v>4.1548566010310109E-2</v>
      </c>
      <c r="AX610">
        <f t="shared" si="1747"/>
        <v>1.7403822632690778E-2</v>
      </c>
      <c r="AY610">
        <f t="shared" si="1748"/>
        <v>0.27170794308777702</v>
      </c>
      <c r="AZ610" s="4">
        <f t="shared" si="1749"/>
        <v>1.1321164295324043E-2</v>
      </c>
      <c r="BA610">
        <f t="shared" si="1750"/>
        <v>366489.7144321173</v>
      </c>
      <c r="BB610" t="s">
        <v>191</v>
      </c>
      <c r="BC610">
        <f t="shared" si="1751"/>
        <v>1.6702621287587444E-2</v>
      </c>
      <c r="BD610">
        <f t="shared" si="1752"/>
        <v>209.71965178009756</v>
      </c>
      <c r="BE610">
        <f t="shared" si="1753"/>
        <v>23.437439962557285</v>
      </c>
      <c r="BF610">
        <f t="shared" si="1754"/>
        <v>-2.0637515831213875E-3</v>
      </c>
      <c r="BG610">
        <f t="shared" si="1755"/>
        <v>23.435376210974162</v>
      </c>
      <c r="BH610" s="19">
        <f t="shared" si="1756"/>
        <v>0.14235029553703857</v>
      </c>
      <c r="BI610">
        <f t="shared" si="1757"/>
        <v>8.5954808148245014</v>
      </c>
      <c r="BJ610">
        <f t="shared" si="1758"/>
        <v>16.016480814824501</v>
      </c>
      <c r="BK610">
        <f t="shared" si="1759"/>
        <v>354.02391792755475</v>
      </c>
      <c r="BL610">
        <f t="shared" si="1760"/>
        <v>6.1788829986460101</v>
      </c>
      <c r="BM610">
        <f t="shared" si="1761"/>
        <v>246.22329429481277</v>
      </c>
      <c r="BN610">
        <f t="shared" si="1762"/>
        <v>16.414886286320851</v>
      </c>
      <c r="BO610">
        <f t="shared" si="1763"/>
        <v>16</v>
      </c>
      <c r="BP610">
        <f t="shared" si="1764"/>
        <v>24</v>
      </c>
      <c r="BQ610">
        <f t="shared" si="1765"/>
        <v>53</v>
      </c>
      <c r="BR610">
        <f t="shared" si="1766"/>
        <v>-17.936315574663546</v>
      </c>
      <c r="BS610" t="str">
        <f t="shared" si="1767"/>
        <v>NEGATIF</v>
      </c>
      <c r="BT610">
        <f t="shared" si="1768"/>
        <v>-0.31304776245461768</v>
      </c>
      <c r="BU610">
        <f t="shared" si="1769"/>
        <v>17</v>
      </c>
      <c r="BV610">
        <f t="shared" si="1770"/>
        <v>-2097</v>
      </c>
      <c r="BW610">
        <f t="shared" si="1771"/>
        <v>49</v>
      </c>
      <c r="BX610" t="str">
        <f t="shared" si="1772"/>
        <v>NEGATIF</v>
      </c>
      <c r="BY610">
        <f t="shared" si="1773"/>
        <v>-27.497423589650186</v>
      </c>
      <c r="BZ610">
        <f t="shared" si="1774"/>
        <v>152.5025764103498</v>
      </c>
      <c r="CA610">
        <f t="shared" si="1775"/>
        <v>77.611669917199393</v>
      </c>
      <c r="CB610" t="str">
        <f t="shared" si="1776"/>
        <v>POSITIF</v>
      </c>
      <c r="CC610">
        <f t="shared" si="1777"/>
        <v>77</v>
      </c>
      <c r="CD610">
        <f t="shared" si="1778"/>
        <v>36</v>
      </c>
      <c r="CE610">
        <f t="shared" si="1779"/>
        <v>42</v>
      </c>
      <c r="CG610">
        <f t="shared" si="1780"/>
        <v>4.2974071805514527</v>
      </c>
      <c r="CH610">
        <f t="shared" si="1781"/>
        <v>0.4090244763250524</v>
      </c>
      <c r="CI610">
        <f t="shared" si="1782"/>
        <v>0.40906049558512114</v>
      </c>
    </row>
    <row r="611" spans="1:87">
      <c r="A611">
        <f t="shared" ref="A611:E611" si="1804">A513</f>
        <v>-7.0027777777777782</v>
      </c>
      <c r="B611">
        <f t="shared" si="1804"/>
        <v>111.315</v>
      </c>
      <c r="C611">
        <f t="shared" si="1804"/>
        <v>7</v>
      </c>
      <c r="D611">
        <f t="shared" si="1804"/>
        <v>2014</v>
      </c>
      <c r="E611">
        <f t="shared" si="1804"/>
        <v>3</v>
      </c>
      <c r="F611">
        <f t="shared" si="1784"/>
        <v>28</v>
      </c>
      <c r="G611">
        <f t="shared" ref="G611:M611" si="1805">G513</f>
        <v>-0.12222152900771403</v>
      </c>
      <c r="H611">
        <f t="shared" si="1805"/>
        <v>3</v>
      </c>
      <c r="I611">
        <f t="shared" si="1805"/>
        <v>30</v>
      </c>
      <c r="J611">
        <f t="shared" si="1805"/>
        <v>3.5</v>
      </c>
      <c r="K611">
        <f t="shared" si="1805"/>
        <v>0</v>
      </c>
      <c r="L611">
        <f t="shared" si="1805"/>
        <v>20</v>
      </c>
      <c r="M611">
        <f t="shared" si="1805"/>
        <v>-13</v>
      </c>
      <c r="N611">
        <f t="shared" si="1789"/>
        <v>2456744.354166667</v>
      </c>
      <c r="O611">
        <f t="shared" si="1553"/>
        <v>7.9449039617955674E-4</v>
      </c>
      <c r="P611">
        <f t="shared" si="1713"/>
        <v>2456744.3549611573</v>
      </c>
      <c r="Q611">
        <f t="shared" si="1715"/>
        <v>0.14235058072983739</v>
      </c>
      <c r="R611">
        <f t="shared" si="1716"/>
        <v>240.67971103316654</v>
      </c>
      <c r="S611">
        <f t="shared" si="1717"/>
        <v>24.487278759974288</v>
      </c>
      <c r="T611">
        <f t="shared" si="1718"/>
        <v>4.2006534002772797</v>
      </c>
      <c r="U611">
        <f t="shared" si="1719"/>
        <v>0.4273836392152256</v>
      </c>
      <c r="V611">
        <f t="shared" si="1720"/>
        <v>209.71476308603081</v>
      </c>
      <c r="W611">
        <f t="shared" si="1721"/>
        <v>3.6602131058911018</v>
      </c>
      <c r="X611">
        <f t="shared" si="1722"/>
        <v>5.1963738707272569</v>
      </c>
      <c r="Y611">
        <f t="shared" si="1723"/>
        <v>9.0693833208792818E-2</v>
      </c>
      <c r="Z611">
        <f t="shared" si="1724"/>
        <v>82.011673222453283</v>
      </c>
      <c r="AA611">
        <f t="shared" si="1725"/>
        <v>1.4313737228014778</v>
      </c>
      <c r="AB611">
        <f t="shared" si="1726"/>
        <v>9714.3074435465351</v>
      </c>
      <c r="AC611">
        <f t="shared" si="1727"/>
        <v>104.89388083584981</v>
      </c>
      <c r="AD611">
        <f t="shared" si="1728"/>
        <v>-2163.397388887744</v>
      </c>
      <c r="AE611">
        <f t="shared" si="1729"/>
        <v>-216.62771666184844</v>
      </c>
      <c r="AF611">
        <f t="shared" si="1730"/>
        <v>-176.36628058565722</v>
      </c>
      <c r="AG611">
        <f t="shared" si="1731"/>
        <v>4577.6303813596278</v>
      </c>
      <c r="AH611">
        <f t="shared" si="1732"/>
        <v>11840.440319606763</v>
      </c>
      <c r="AI611">
        <f t="shared" si="1733"/>
        <v>3.2890111998907674</v>
      </c>
      <c r="AJ611">
        <f t="shared" si="1734"/>
        <v>243.96872223305732</v>
      </c>
      <c r="AK611">
        <f t="shared" si="1735"/>
        <v>4.258057474850343</v>
      </c>
      <c r="AL611">
        <f t="shared" si="1736"/>
        <v>243</v>
      </c>
      <c r="AM611">
        <f t="shared" si="1737"/>
        <v>58</v>
      </c>
      <c r="AN611">
        <f t="shared" si="1738"/>
        <v>7</v>
      </c>
      <c r="AP611">
        <f t="shared" si="1739"/>
        <v>3.0502335672946512</v>
      </c>
      <c r="AQ611">
        <f t="shared" si="1740"/>
        <v>5.3236618704143694E-2</v>
      </c>
      <c r="AR611" t="str">
        <f t="shared" si="1741"/>
        <v>POSITIF</v>
      </c>
      <c r="AS611">
        <f t="shared" si="1742"/>
        <v>3</v>
      </c>
      <c r="AT611">
        <f t="shared" si="1743"/>
        <v>3</v>
      </c>
      <c r="AU611">
        <f t="shared" si="1744"/>
        <v>0</v>
      </c>
      <c r="AV611">
        <f t="shared" si="1745"/>
        <v>0.99713183586132104</v>
      </c>
      <c r="AW611" s="4">
        <f t="shared" si="1746"/>
        <v>4.1547159827555045E-2</v>
      </c>
      <c r="AX611">
        <f t="shared" si="1747"/>
        <v>1.7403233612235721E-2</v>
      </c>
      <c r="AY611">
        <f t="shared" si="1748"/>
        <v>0.27169874817806172</v>
      </c>
      <c r="AZ611" s="4">
        <f t="shared" si="1749"/>
        <v>1.1320781174085906E-2</v>
      </c>
      <c r="BA611">
        <f t="shared" si="1750"/>
        <v>366502.11719288805</v>
      </c>
      <c r="BB611" t="s">
        <v>191</v>
      </c>
      <c r="BC611">
        <f t="shared" si="1751"/>
        <v>1.6702621275609349E-2</v>
      </c>
      <c r="BD611">
        <f t="shared" si="1752"/>
        <v>209.71910017836424</v>
      </c>
      <c r="BE611">
        <f t="shared" si="1753"/>
        <v>23.437439958848589</v>
      </c>
      <c r="BF611">
        <f t="shared" si="1754"/>
        <v>-2.0637740050933155E-3</v>
      </c>
      <c r="BG611">
        <f t="shared" si="1755"/>
        <v>23.435376184843495</v>
      </c>
      <c r="BH611" s="19">
        <f t="shared" si="1756"/>
        <v>0.14235058072983739</v>
      </c>
      <c r="BI611">
        <f t="shared" si="1757"/>
        <v>8.8461652892952163</v>
      </c>
      <c r="BJ611">
        <f t="shared" si="1758"/>
        <v>16.267165289295217</v>
      </c>
      <c r="BK611">
        <f t="shared" si="1759"/>
        <v>357.76896123195939</v>
      </c>
      <c r="BL611">
        <f t="shared" si="1760"/>
        <v>6.2442463349376398</v>
      </c>
      <c r="BM611">
        <f t="shared" si="1761"/>
        <v>246.23851810746885</v>
      </c>
      <c r="BN611">
        <f t="shared" si="1762"/>
        <v>16.415901207164591</v>
      </c>
      <c r="BO611">
        <f t="shared" si="1763"/>
        <v>16</v>
      </c>
      <c r="BP611">
        <f t="shared" si="1764"/>
        <v>24</v>
      </c>
      <c r="BQ611">
        <f t="shared" si="1765"/>
        <v>57</v>
      </c>
      <c r="BR611">
        <f t="shared" si="1766"/>
        <v>-17.94114226625295</v>
      </c>
      <c r="BS611" t="str">
        <f t="shared" si="1767"/>
        <v>NEGATIF</v>
      </c>
      <c r="BT611">
        <f t="shared" si="1768"/>
        <v>-0.31313200411483111</v>
      </c>
      <c r="BU611">
        <f t="shared" si="1769"/>
        <v>17</v>
      </c>
      <c r="BV611">
        <f t="shared" si="1770"/>
        <v>-2097</v>
      </c>
      <c r="BW611">
        <f t="shared" si="1771"/>
        <v>31</v>
      </c>
      <c r="BX611" t="str">
        <f t="shared" si="1772"/>
        <v>NEGATIF</v>
      </c>
      <c r="BY611">
        <f t="shared" si="1773"/>
        <v>-11.039204598835076</v>
      </c>
      <c r="BZ611">
        <f t="shared" si="1774"/>
        <v>168.96079540116492</v>
      </c>
      <c r="CA611">
        <f t="shared" si="1775"/>
        <v>78.847572902154909</v>
      </c>
      <c r="CB611" t="str">
        <f t="shared" si="1776"/>
        <v>POSITIF</v>
      </c>
      <c r="CC611">
        <f t="shared" si="1777"/>
        <v>78</v>
      </c>
      <c r="CD611">
        <f t="shared" si="1778"/>
        <v>50</v>
      </c>
      <c r="CE611">
        <f t="shared" si="1779"/>
        <v>51</v>
      </c>
      <c r="CG611">
        <f t="shared" si="1780"/>
        <v>4.2976728862070077</v>
      </c>
      <c r="CH611">
        <f t="shared" si="1781"/>
        <v>0.40902447586898621</v>
      </c>
      <c r="CI611">
        <f t="shared" si="1782"/>
        <v>0.4090604955203922</v>
      </c>
    </row>
    <row r="612" spans="1:87">
      <c r="A612">
        <f t="shared" ref="A612:E612" si="1806">A514</f>
        <v>-7.0027777777777782</v>
      </c>
      <c r="B612">
        <f t="shared" si="1806"/>
        <v>111.315</v>
      </c>
      <c r="C612">
        <f t="shared" si="1806"/>
        <v>7</v>
      </c>
      <c r="D612">
        <f t="shared" si="1806"/>
        <v>2014</v>
      </c>
      <c r="E612">
        <f t="shared" si="1806"/>
        <v>3</v>
      </c>
      <c r="F612">
        <f t="shared" si="1784"/>
        <v>28</v>
      </c>
      <c r="G612">
        <f t="shared" ref="G612:M612" si="1807">G514</f>
        <v>-0.12222152900771403</v>
      </c>
      <c r="H612">
        <f t="shared" si="1807"/>
        <v>3</v>
      </c>
      <c r="I612">
        <f t="shared" si="1807"/>
        <v>45</v>
      </c>
      <c r="J612">
        <f t="shared" si="1807"/>
        <v>3.75</v>
      </c>
      <c r="K612">
        <f t="shared" si="1807"/>
        <v>0</v>
      </c>
      <c r="L612">
        <f t="shared" si="1807"/>
        <v>20</v>
      </c>
      <c r="M612">
        <f t="shared" si="1807"/>
        <v>-13</v>
      </c>
      <c r="N612">
        <f t="shared" si="1789"/>
        <v>2456744.3645833335</v>
      </c>
      <c r="O612">
        <f t="shared" si="1553"/>
        <v>7.9449039617955674E-4</v>
      </c>
      <c r="P612">
        <f t="shared" si="1713"/>
        <v>2456744.3653778238</v>
      </c>
      <c r="Q612">
        <f t="shared" si="1715"/>
        <v>0.14235086592262347</v>
      </c>
      <c r="R612">
        <f t="shared" si="1716"/>
        <v>240.67971103316654</v>
      </c>
      <c r="S612">
        <f t="shared" si="1717"/>
        <v>24.62337242923968</v>
      </c>
      <c r="T612">
        <f t="shared" si="1718"/>
        <v>4.2006534002772797</v>
      </c>
      <c r="U612">
        <f t="shared" si="1719"/>
        <v>0.4297589218350269</v>
      </c>
      <c r="V612">
        <f t="shared" si="1720"/>
        <v>209.71421148268519</v>
      </c>
      <c r="W612">
        <f t="shared" si="1721"/>
        <v>3.6602034785965558</v>
      </c>
      <c r="X612">
        <f t="shared" si="1722"/>
        <v>5.2066410303395969</v>
      </c>
      <c r="Y612">
        <f t="shared" si="1723"/>
        <v>9.0873028948855933E-2</v>
      </c>
      <c r="Z612">
        <f t="shared" si="1724"/>
        <v>82.021939891818874</v>
      </c>
      <c r="AA612">
        <f t="shared" si="1725"/>
        <v>1.431552909985121</v>
      </c>
      <c r="AB612">
        <f t="shared" si="1726"/>
        <v>9763.2203152991497</v>
      </c>
      <c r="AC612">
        <f t="shared" si="1727"/>
        <v>105.58637647038512</v>
      </c>
      <c r="AD612">
        <f t="shared" si="1728"/>
        <v>-2143.0698464406482</v>
      </c>
      <c r="AE612">
        <f t="shared" si="1729"/>
        <v>-223.10368483155784</v>
      </c>
      <c r="AF612">
        <f t="shared" si="1730"/>
        <v>-176.88106952384638</v>
      </c>
      <c r="AG612">
        <f t="shared" si="1731"/>
        <v>4576.1462251895637</v>
      </c>
      <c r="AH612">
        <f t="shared" si="1732"/>
        <v>11901.898316163046</v>
      </c>
      <c r="AI612">
        <f t="shared" si="1733"/>
        <v>3.3060828656008461</v>
      </c>
      <c r="AJ612">
        <f t="shared" si="1734"/>
        <v>243.98579389876738</v>
      </c>
      <c r="AK612">
        <f t="shared" si="1735"/>
        <v>4.258355431625783</v>
      </c>
      <c r="AL612">
        <f t="shared" si="1736"/>
        <v>243</v>
      </c>
      <c r="AM612">
        <f t="shared" si="1737"/>
        <v>59</v>
      </c>
      <c r="AN612">
        <f t="shared" si="1738"/>
        <v>8</v>
      </c>
      <c r="AP612">
        <f t="shared" si="1739"/>
        <v>3.0408412603373587</v>
      </c>
      <c r="AQ612">
        <f t="shared" si="1740"/>
        <v>5.3072692023380968E-2</v>
      </c>
      <c r="AR612" t="str">
        <f t="shared" si="1741"/>
        <v>POSITIF</v>
      </c>
      <c r="AS612">
        <f t="shared" si="1742"/>
        <v>3</v>
      </c>
      <c r="AT612">
        <f t="shared" si="1743"/>
        <v>2</v>
      </c>
      <c r="AU612">
        <f t="shared" si="1744"/>
        <v>27</v>
      </c>
      <c r="AV612">
        <f t="shared" si="1745"/>
        <v>0.9970977780595931</v>
      </c>
      <c r="AW612" s="4">
        <f t="shared" si="1746"/>
        <v>4.1545740752483046E-2</v>
      </c>
      <c r="AX612">
        <f t="shared" si="1747"/>
        <v>1.7402639191459575E-2</v>
      </c>
      <c r="AY612">
        <f t="shared" si="1748"/>
        <v>0.27168946896649154</v>
      </c>
      <c r="AZ612" s="4">
        <f t="shared" si="1749"/>
        <v>1.132039454027048E-2</v>
      </c>
      <c r="BA612">
        <f t="shared" si="1750"/>
        <v>366514.63451720006</v>
      </c>
      <c r="BB612" t="s">
        <v>191</v>
      </c>
      <c r="BC612">
        <f t="shared" si="1751"/>
        <v>1.670262126363125E-2</v>
      </c>
      <c r="BD612">
        <f t="shared" si="1752"/>
        <v>209.71854857665559</v>
      </c>
      <c r="BE612">
        <f t="shared" si="1753"/>
        <v>23.437439955139894</v>
      </c>
      <c r="BF612">
        <f t="shared" si="1754"/>
        <v>-2.0637964468619222E-3</v>
      </c>
      <c r="BG612">
        <f t="shared" si="1755"/>
        <v>23.435376158693032</v>
      </c>
      <c r="BH612" s="19">
        <f t="shared" si="1756"/>
        <v>0.14235086592262347</v>
      </c>
      <c r="BI612">
        <f t="shared" si="1757"/>
        <v>9.0968497525745384</v>
      </c>
      <c r="BJ612">
        <f t="shared" si="1758"/>
        <v>16.517849752574538</v>
      </c>
      <c r="BK612">
        <f t="shared" si="1759"/>
        <v>1.5137950487646101</v>
      </c>
      <c r="BL612">
        <f t="shared" si="1760"/>
        <v>2.6420707801330566E-2</v>
      </c>
      <c r="BM612">
        <f t="shared" si="1761"/>
        <v>246.25395123985345</v>
      </c>
      <c r="BN612">
        <f t="shared" si="1762"/>
        <v>16.416930082656897</v>
      </c>
      <c r="BO612">
        <f t="shared" si="1763"/>
        <v>16</v>
      </c>
      <c r="BP612">
        <f t="shared" si="1764"/>
        <v>25</v>
      </c>
      <c r="BQ612">
        <f t="shared" si="1765"/>
        <v>0</v>
      </c>
      <c r="BR612">
        <f t="shared" si="1766"/>
        <v>-17.953501965475159</v>
      </c>
      <c r="BS612" t="str">
        <f t="shared" si="1767"/>
        <v>NEGATIF</v>
      </c>
      <c r="BT612">
        <f t="shared" si="1768"/>
        <v>-0.31334772156081486</v>
      </c>
      <c r="BU612">
        <f t="shared" si="1769"/>
        <v>17</v>
      </c>
      <c r="BV612">
        <f t="shared" si="1770"/>
        <v>-2098</v>
      </c>
      <c r="BW612">
        <f t="shared" si="1771"/>
        <v>47</v>
      </c>
      <c r="BX612" t="str">
        <f t="shared" si="1772"/>
        <v>NEGATIF</v>
      </c>
      <c r="BY612">
        <f t="shared" si="1773"/>
        <v>7.5345657154138586</v>
      </c>
      <c r="BZ612">
        <f t="shared" si="1774"/>
        <v>187.53456571541386</v>
      </c>
      <c r="CA612">
        <f t="shared" si="1775"/>
        <v>78.950325194950722</v>
      </c>
      <c r="CB612" t="str">
        <f t="shared" si="1776"/>
        <v>POSITIF</v>
      </c>
      <c r="CC612">
        <f t="shared" si="1777"/>
        <v>78</v>
      </c>
      <c r="CD612">
        <f t="shared" si="1778"/>
        <v>57</v>
      </c>
      <c r="CE612">
        <f t="shared" si="1779"/>
        <v>1</v>
      </c>
      <c r="CG612">
        <f t="shared" si="1780"/>
        <v>4.297942245181015</v>
      </c>
      <c r="CH612">
        <f t="shared" si="1781"/>
        <v>0.40902447541257453</v>
      </c>
      <c r="CI612">
        <f t="shared" si="1782"/>
        <v>0.40906049545566325</v>
      </c>
    </row>
    <row r="613" spans="1:87">
      <c r="A613">
        <f t="shared" ref="A613:E613" si="1808">A515</f>
        <v>-7.0027777777777782</v>
      </c>
      <c r="B613">
        <f t="shared" si="1808"/>
        <v>111.315</v>
      </c>
      <c r="C613">
        <f t="shared" si="1808"/>
        <v>7</v>
      </c>
      <c r="D613">
        <f t="shared" si="1808"/>
        <v>2014</v>
      </c>
      <c r="E613">
        <f t="shared" si="1808"/>
        <v>3</v>
      </c>
      <c r="F613">
        <f t="shared" si="1784"/>
        <v>28</v>
      </c>
      <c r="G613">
        <f t="shared" ref="G613:M613" si="1809">G515</f>
        <v>-0.12222152900771403</v>
      </c>
      <c r="H613">
        <f t="shared" si="1809"/>
        <v>4</v>
      </c>
      <c r="I613">
        <f t="shared" si="1809"/>
        <v>0</v>
      </c>
      <c r="J613">
        <f t="shared" si="1809"/>
        <v>4</v>
      </c>
      <c r="K613">
        <f t="shared" si="1809"/>
        <v>0</v>
      </c>
      <c r="L613">
        <f t="shared" si="1809"/>
        <v>20</v>
      </c>
      <c r="M613">
        <f t="shared" si="1809"/>
        <v>-13</v>
      </c>
      <c r="N613">
        <f t="shared" si="1789"/>
        <v>2456744.375</v>
      </c>
      <c r="O613">
        <f t="shared" si="1553"/>
        <v>7.9449039617955674E-4</v>
      </c>
      <c r="P613">
        <f t="shared" si="1713"/>
        <v>2456744.3757944903</v>
      </c>
      <c r="Q613">
        <f t="shared" si="1715"/>
        <v>0.14235115111540955</v>
      </c>
      <c r="R613">
        <f t="shared" si="1716"/>
        <v>240.67971103316654</v>
      </c>
      <c r="S613">
        <f t="shared" si="1717"/>
        <v>24.759466098505072</v>
      </c>
      <c r="T613">
        <f t="shared" si="1718"/>
        <v>4.2006534002772797</v>
      </c>
      <c r="U613">
        <f t="shared" si="1719"/>
        <v>0.4321342044548282</v>
      </c>
      <c r="V613">
        <f t="shared" si="1720"/>
        <v>209.7136598793395</v>
      </c>
      <c r="W613">
        <f t="shared" si="1721"/>
        <v>3.6601938513020085</v>
      </c>
      <c r="X613">
        <f t="shared" si="1722"/>
        <v>5.2169081899519369</v>
      </c>
      <c r="Y613">
        <f t="shared" si="1723"/>
        <v>9.1052224688919062E-2</v>
      </c>
      <c r="Z613">
        <f t="shared" si="1724"/>
        <v>82.032206561184466</v>
      </c>
      <c r="AA613">
        <f t="shared" si="1725"/>
        <v>1.4317320971687642</v>
      </c>
      <c r="AB613">
        <f t="shared" si="1726"/>
        <v>9812.07996643353</v>
      </c>
      <c r="AC613">
        <f t="shared" si="1727"/>
        <v>106.2677418605906</v>
      </c>
      <c r="AD613">
        <f t="shared" si="1728"/>
        <v>-2121.8386926300764</v>
      </c>
      <c r="AE613">
        <f t="shared" si="1729"/>
        <v>-229.55613707550819</v>
      </c>
      <c r="AF613">
        <f t="shared" si="1730"/>
        <v>-177.40073041481915</v>
      </c>
      <c r="AG613">
        <f t="shared" si="1731"/>
        <v>4574.6284566691265</v>
      </c>
      <c r="AH613">
        <f t="shared" si="1732"/>
        <v>11964.180604842844</v>
      </c>
      <c r="AI613">
        <f t="shared" si="1733"/>
        <v>3.3233835013452344</v>
      </c>
      <c r="AJ613">
        <f t="shared" si="1734"/>
        <v>244.00309453451177</v>
      </c>
      <c r="AK613">
        <f t="shared" si="1735"/>
        <v>4.2586573846822109</v>
      </c>
      <c r="AL613">
        <f t="shared" si="1736"/>
        <v>244</v>
      </c>
      <c r="AM613">
        <f t="shared" si="1737"/>
        <v>0</v>
      </c>
      <c r="AN613">
        <f t="shared" si="1738"/>
        <v>11</v>
      </c>
      <c r="AP613">
        <f t="shared" si="1739"/>
        <v>3.0462668284361527</v>
      </c>
      <c r="AQ613">
        <f t="shared" si="1740"/>
        <v>5.316738605049609E-2</v>
      </c>
      <c r="AR613" t="str">
        <f t="shared" si="1741"/>
        <v>POSITIF</v>
      </c>
      <c r="AS613">
        <f t="shared" si="1742"/>
        <v>3</v>
      </c>
      <c r="AT613">
        <f t="shared" si="1743"/>
        <v>2</v>
      </c>
      <c r="AU613">
        <f t="shared" si="1744"/>
        <v>46</v>
      </c>
      <c r="AV613">
        <f t="shared" si="1745"/>
        <v>0.99706341116708253</v>
      </c>
      <c r="AW613" s="4">
        <f t="shared" si="1746"/>
        <v>4.1544308798628436E-2</v>
      </c>
      <c r="AX613">
        <f t="shared" si="1747"/>
        <v>1.7402039376031589E-2</v>
      </c>
      <c r="AY613">
        <f t="shared" si="1748"/>
        <v>0.2716801055415638</v>
      </c>
      <c r="AZ613" s="4">
        <f t="shared" si="1749"/>
        <v>1.1320004397565158E-2</v>
      </c>
      <c r="BA613">
        <f t="shared" si="1750"/>
        <v>366527.26630905236</v>
      </c>
      <c r="BB613" t="s">
        <v>191</v>
      </c>
      <c r="BC613">
        <f t="shared" si="1751"/>
        <v>1.6702621251653154E-2</v>
      </c>
      <c r="BD613">
        <f t="shared" si="1752"/>
        <v>209.71799697494694</v>
      </c>
      <c r="BE613">
        <f t="shared" si="1753"/>
        <v>23.437439951431198</v>
      </c>
      <c r="BF613">
        <f t="shared" si="1754"/>
        <v>-2.0638189084268934E-3</v>
      </c>
      <c r="BG613">
        <f t="shared" si="1755"/>
        <v>23.435376132522773</v>
      </c>
      <c r="BH613" s="19">
        <f t="shared" si="1756"/>
        <v>0.14235115111540955</v>
      </c>
      <c r="BI613">
        <f t="shared" si="1757"/>
        <v>9.3475342158228152</v>
      </c>
      <c r="BJ613">
        <f t="shared" si="1758"/>
        <v>16.768534215822815</v>
      </c>
      <c r="BK613">
        <f t="shared" si="1759"/>
        <v>5.2584215963804937</v>
      </c>
      <c r="BL613">
        <f t="shared" si="1760"/>
        <v>9.1776770314815959E-2</v>
      </c>
      <c r="BM613">
        <f t="shared" si="1761"/>
        <v>246.26959164096172</v>
      </c>
      <c r="BN613">
        <f t="shared" si="1762"/>
        <v>16.417972776064115</v>
      </c>
      <c r="BO613">
        <f t="shared" si="1763"/>
        <v>16</v>
      </c>
      <c r="BP613">
        <f t="shared" si="1764"/>
        <v>25</v>
      </c>
      <c r="BQ613">
        <f t="shared" si="1765"/>
        <v>4</v>
      </c>
      <c r="BR613">
        <f t="shared" si="1766"/>
        <v>-17.951335139890283</v>
      </c>
      <c r="BS613" t="str">
        <f t="shared" si="1767"/>
        <v>NEGATIF</v>
      </c>
      <c r="BT613">
        <f t="shared" si="1768"/>
        <v>-0.31330990332004233</v>
      </c>
      <c r="BU613">
        <f t="shared" si="1769"/>
        <v>17</v>
      </c>
      <c r="BV613">
        <f t="shared" si="1770"/>
        <v>-2098</v>
      </c>
      <c r="BW613">
        <f t="shared" si="1771"/>
        <v>55</v>
      </c>
      <c r="BX613" t="str">
        <f t="shared" si="1772"/>
        <v>NEGATIF</v>
      </c>
      <c r="BY613">
        <f t="shared" si="1773"/>
        <v>24.601823151920307</v>
      </c>
      <c r="BZ613">
        <f t="shared" si="1774"/>
        <v>204.60182315192031</v>
      </c>
      <c r="CA613">
        <f t="shared" si="1775"/>
        <v>77.911233262998763</v>
      </c>
      <c r="CB613" t="str">
        <f t="shared" si="1776"/>
        <v>POSITIF</v>
      </c>
      <c r="CC613">
        <f t="shared" si="1777"/>
        <v>77</v>
      </c>
      <c r="CD613">
        <f t="shared" si="1778"/>
        <v>54</v>
      </c>
      <c r="CE613">
        <f t="shared" si="1779"/>
        <v>40</v>
      </c>
      <c r="CG613">
        <f t="shared" si="1780"/>
        <v>4.2982152216766876</v>
      </c>
      <c r="CH613">
        <f t="shared" si="1781"/>
        <v>0.40902447495581734</v>
      </c>
      <c r="CI613">
        <f t="shared" si="1782"/>
        <v>0.40906049539093431</v>
      </c>
    </row>
    <row r="614" spans="1:87">
      <c r="A614">
        <f t="shared" ref="A614:E614" si="1810">A516</f>
        <v>-7.0027777777777782</v>
      </c>
      <c r="B614">
        <f t="shared" si="1810"/>
        <v>111.315</v>
      </c>
      <c r="C614">
        <f t="shared" si="1810"/>
        <v>7</v>
      </c>
      <c r="D614">
        <f t="shared" si="1810"/>
        <v>2014</v>
      </c>
      <c r="E614">
        <f t="shared" si="1810"/>
        <v>3</v>
      </c>
      <c r="F614">
        <f t="shared" si="1784"/>
        <v>28</v>
      </c>
      <c r="G614">
        <f t="shared" ref="G614:M614" si="1811">G516</f>
        <v>-0.12222152900771403</v>
      </c>
      <c r="H614">
        <f t="shared" si="1811"/>
        <v>4</v>
      </c>
      <c r="I614">
        <f t="shared" si="1811"/>
        <v>15</v>
      </c>
      <c r="J614">
        <f t="shared" si="1811"/>
        <v>4.25</v>
      </c>
      <c r="K614">
        <f t="shared" si="1811"/>
        <v>0</v>
      </c>
      <c r="L614">
        <f t="shared" si="1811"/>
        <v>20</v>
      </c>
      <c r="M614">
        <f t="shared" si="1811"/>
        <v>-13</v>
      </c>
      <c r="N614">
        <f t="shared" si="1789"/>
        <v>2456744.385416667</v>
      </c>
      <c r="O614">
        <f t="shared" si="1553"/>
        <v>7.9449039617955674E-4</v>
      </c>
      <c r="P614">
        <f t="shared" si="1713"/>
        <v>2456744.3862111573</v>
      </c>
      <c r="Q614">
        <f t="shared" si="1715"/>
        <v>0.14235143630820837</v>
      </c>
      <c r="R614">
        <f t="shared" si="1716"/>
        <v>240.67971103316654</v>
      </c>
      <c r="S614">
        <f t="shared" si="1717"/>
        <v>24.895559773838613</v>
      </c>
      <c r="T614">
        <f t="shared" si="1718"/>
        <v>4.2006534002772797</v>
      </c>
      <c r="U614">
        <f t="shared" si="1719"/>
        <v>0.43450948718053867</v>
      </c>
      <c r="V614">
        <f t="shared" si="1720"/>
        <v>209.7131082759692</v>
      </c>
      <c r="W614">
        <f t="shared" si="1721"/>
        <v>3.6601842240070317</v>
      </c>
      <c r="X614">
        <f t="shared" si="1722"/>
        <v>5.2271753500226623</v>
      </c>
      <c r="Y614">
        <f t="shared" si="1723"/>
        <v>9.1231420436982513E-2</v>
      </c>
      <c r="Z614">
        <f t="shared" si="1724"/>
        <v>82.042473231008444</v>
      </c>
      <c r="AA614">
        <f t="shared" si="1725"/>
        <v>1.4319112843604078</v>
      </c>
      <c r="AB614">
        <f t="shared" si="1726"/>
        <v>9860.8861234602136</v>
      </c>
      <c r="AC614">
        <f t="shared" si="1727"/>
        <v>106.93790521092883</v>
      </c>
      <c r="AD614">
        <f t="shared" si="1728"/>
        <v>-2099.7128784253096</v>
      </c>
      <c r="AE614">
        <f t="shared" si="1729"/>
        <v>-235.98439356862983</v>
      </c>
      <c r="AF614">
        <f t="shared" si="1730"/>
        <v>-177.92524981563068</v>
      </c>
      <c r="AG614">
        <f t="shared" si="1731"/>
        <v>4573.0770867172187</v>
      </c>
      <c r="AH614">
        <f t="shared" si="1732"/>
        <v>12027.278593578791</v>
      </c>
      <c r="AI614">
        <f t="shared" si="1733"/>
        <v>3.3409107204385529</v>
      </c>
      <c r="AJ614">
        <f t="shared" si="1734"/>
        <v>244.0206217536051</v>
      </c>
      <c r="AK614">
        <f t="shared" si="1735"/>
        <v>4.2589632923641076</v>
      </c>
      <c r="AL614">
        <f t="shared" si="1736"/>
        <v>244</v>
      </c>
      <c r="AM614">
        <f t="shared" si="1737"/>
        <v>1</v>
      </c>
      <c r="AN614">
        <f t="shared" si="1738"/>
        <v>14</v>
      </c>
      <c r="AP614">
        <f t="shared" si="1739"/>
        <v>3.0432982384093625</v>
      </c>
      <c r="AQ614">
        <f t="shared" si="1740"/>
        <v>5.3115574380386735E-2</v>
      </c>
      <c r="AR614" t="str">
        <f t="shared" si="1741"/>
        <v>POSITIF</v>
      </c>
      <c r="AS614">
        <f t="shared" si="1742"/>
        <v>3</v>
      </c>
      <c r="AT614">
        <f t="shared" si="1743"/>
        <v>2</v>
      </c>
      <c r="AU614">
        <f t="shared" si="1744"/>
        <v>35</v>
      </c>
      <c r="AV614">
        <f t="shared" si="1745"/>
        <v>0.99702873551100846</v>
      </c>
      <c r="AW614" s="4">
        <f t="shared" si="1746"/>
        <v>4.1542863979625352E-2</v>
      </c>
      <c r="AX614">
        <f t="shared" si="1747"/>
        <v>1.7401434171662806E-2</v>
      </c>
      <c r="AY614">
        <f t="shared" si="1748"/>
        <v>0.27167065799242845</v>
      </c>
      <c r="AZ614" s="4">
        <f t="shared" si="1749"/>
        <v>1.1319610749684518E-2</v>
      </c>
      <c r="BA614">
        <f t="shared" si="1750"/>
        <v>366540.01247174677</v>
      </c>
      <c r="BB614" t="s">
        <v>191</v>
      </c>
      <c r="BC614">
        <f t="shared" si="1751"/>
        <v>1.6702621239675055E-2</v>
      </c>
      <c r="BD614">
        <f t="shared" si="1752"/>
        <v>209.71744537321368</v>
      </c>
      <c r="BE614">
        <f t="shared" si="1753"/>
        <v>23.437439947722503</v>
      </c>
      <c r="BF614">
        <f t="shared" si="1754"/>
        <v>-2.0638413897879114E-3</v>
      </c>
      <c r="BG614">
        <f t="shared" si="1755"/>
        <v>23.435376106332715</v>
      </c>
      <c r="BH614" s="19">
        <f t="shared" si="1756"/>
        <v>0.14235143630820837</v>
      </c>
      <c r="BI614">
        <f t="shared" si="1757"/>
        <v>9.5982186902780082</v>
      </c>
      <c r="BJ614">
        <f t="shared" si="1758"/>
        <v>17.019218690278009</v>
      </c>
      <c r="BK614">
        <f t="shared" si="1759"/>
        <v>9.0028431901893313</v>
      </c>
      <c r="BL614">
        <f t="shared" si="1760"/>
        <v>0.15712925570955388</v>
      </c>
      <c r="BM614">
        <f t="shared" si="1761"/>
        <v>246.28543716398079</v>
      </c>
      <c r="BN614">
        <f t="shared" si="1762"/>
        <v>16.419029144265387</v>
      </c>
      <c r="BO614">
        <f t="shared" si="1763"/>
        <v>16</v>
      </c>
      <c r="BP614">
        <f t="shared" si="1764"/>
        <v>25</v>
      </c>
      <c r="BQ614">
        <f t="shared" si="1765"/>
        <v>8</v>
      </c>
      <c r="BR614">
        <f t="shared" si="1766"/>
        <v>-17.957459812048942</v>
      </c>
      <c r="BS614" t="str">
        <f t="shared" si="1767"/>
        <v>NEGATIF</v>
      </c>
      <c r="BT614">
        <f t="shared" si="1768"/>
        <v>-0.31341679901481612</v>
      </c>
      <c r="BU614">
        <f t="shared" si="1769"/>
        <v>17</v>
      </c>
      <c r="BV614">
        <f t="shared" si="1770"/>
        <v>-2098</v>
      </c>
      <c r="BW614">
        <f t="shared" si="1771"/>
        <v>33</v>
      </c>
      <c r="BX614" t="str">
        <f t="shared" si="1772"/>
        <v>NEGATIF</v>
      </c>
      <c r="BY614">
        <f t="shared" si="1773"/>
        <v>37.864940133150334</v>
      </c>
      <c r="BZ614">
        <f t="shared" si="1774"/>
        <v>217.86494013315033</v>
      </c>
      <c r="CA614">
        <f t="shared" si="1775"/>
        <v>75.964566397024356</v>
      </c>
      <c r="CB614" t="str">
        <f t="shared" si="1776"/>
        <v>POSITIF</v>
      </c>
      <c r="CC614">
        <f t="shared" si="1777"/>
        <v>75</v>
      </c>
      <c r="CD614">
        <f t="shared" si="1778"/>
        <v>57</v>
      </c>
      <c r="CE614">
        <f t="shared" si="1779"/>
        <v>52</v>
      </c>
      <c r="CG614">
        <f t="shared" si="1780"/>
        <v>4.2984917782250704</v>
      </c>
      <c r="CH614">
        <f t="shared" si="1781"/>
        <v>0.4090244744987146</v>
      </c>
      <c r="CI614">
        <f t="shared" si="1782"/>
        <v>0.40906049532620536</v>
      </c>
    </row>
    <row r="615" spans="1:87">
      <c r="A615">
        <f t="shared" ref="A615:E615" si="1812">A517</f>
        <v>-7.0027777777777782</v>
      </c>
      <c r="B615">
        <f t="shared" si="1812"/>
        <v>111.315</v>
      </c>
      <c r="C615">
        <f t="shared" si="1812"/>
        <v>7</v>
      </c>
      <c r="D615">
        <f t="shared" si="1812"/>
        <v>2014</v>
      </c>
      <c r="E615">
        <f t="shared" si="1812"/>
        <v>3</v>
      </c>
      <c r="F615">
        <f t="shared" si="1784"/>
        <v>28</v>
      </c>
      <c r="G615">
        <f t="shared" ref="G615:M615" si="1813">G517</f>
        <v>-0.12222152900771403</v>
      </c>
      <c r="H615">
        <f t="shared" si="1813"/>
        <v>4</v>
      </c>
      <c r="I615">
        <f t="shared" si="1813"/>
        <v>30</v>
      </c>
      <c r="J615">
        <f t="shared" si="1813"/>
        <v>4.5</v>
      </c>
      <c r="K615">
        <f t="shared" si="1813"/>
        <v>0</v>
      </c>
      <c r="L615">
        <f t="shared" si="1813"/>
        <v>20</v>
      </c>
      <c r="M615">
        <f t="shared" si="1813"/>
        <v>-13</v>
      </c>
      <c r="N615">
        <f t="shared" si="1789"/>
        <v>2456744.3958333335</v>
      </c>
      <c r="O615">
        <f t="shared" si="1553"/>
        <v>7.9449039617955674E-4</v>
      </c>
      <c r="P615">
        <f t="shared" si="1713"/>
        <v>2456744.3966278238</v>
      </c>
      <c r="Q615">
        <f t="shared" si="1715"/>
        <v>0.14235172150099445</v>
      </c>
      <c r="R615">
        <f t="shared" si="1716"/>
        <v>240.67971103316654</v>
      </c>
      <c r="S615">
        <f t="shared" si="1717"/>
        <v>25.031653443104005</v>
      </c>
      <c r="T615">
        <f t="shared" si="1718"/>
        <v>4.2006534002772797</v>
      </c>
      <c r="U615">
        <f t="shared" si="1719"/>
        <v>0.43688476980033997</v>
      </c>
      <c r="V615">
        <f t="shared" si="1720"/>
        <v>209.71255667262358</v>
      </c>
      <c r="W615">
        <f t="shared" si="1721"/>
        <v>3.6601745967124857</v>
      </c>
      <c r="X615">
        <f t="shared" si="1722"/>
        <v>5.2374425096350024</v>
      </c>
      <c r="Y615">
        <f t="shared" si="1723"/>
        <v>9.1410616177045628E-2</v>
      </c>
      <c r="Z615">
        <f t="shared" si="1724"/>
        <v>82.052739900374945</v>
      </c>
      <c r="AA615">
        <f t="shared" si="1725"/>
        <v>1.4320904715440668</v>
      </c>
      <c r="AB615">
        <f t="shared" si="1726"/>
        <v>9909.6385066642397</v>
      </c>
      <c r="AC615">
        <f t="shared" si="1727"/>
        <v>107.59679581720192</v>
      </c>
      <c r="AD615">
        <f t="shared" si="1728"/>
        <v>-2076.7017350065589</v>
      </c>
      <c r="AE615">
        <f t="shared" si="1729"/>
        <v>-242.38777617626832</v>
      </c>
      <c r="AF615">
        <f t="shared" si="1730"/>
        <v>-178.45461408624246</v>
      </c>
      <c r="AG615">
        <f t="shared" si="1731"/>
        <v>4571.4921267124919</v>
      </c>
      <c r="AH615">
        <f t="shared" si="1732"/>
        <v>12091.183303924863</v>
      </c>
      <c r="AI615">
        <f t="shared" si="1733"/>
        <v>3.3586620288680176</v>
      </c>
      <c r="AJ615">
        <f t="shared" si="1734"/>
        <v>244.03837306203457</v>
      </c>
      <c r="AK615">
        <f t="shared" si="1735"/>
        <v>4.2592731111427389</v>
      </c>
      <c r="AL615">
        <f t="shared" si="1736"/>
        <v>244</v>
      </c>
      <c r="AM615">
        <f t="shared" si="1737"/>
        <v>2</v>
      </c>
      <c r="AN615">
        <f t="shared" si="1738"/>
        <v>18</v>
      </c>
      <c r="AP615">
        <f t="shared" si="1739"/>
        <v>3.0609776444657437</v>
      </c>
      <c r="AQ615">
        <f t="shared" si="1740"/>
        <v>5.3424138225867612E-2</v>
      </c>
      <c r="AR615" t="str">
        <f t="shared" si="1741"/>
        <v>POSITIF</v>
      </c>
      <c r="AS615">
        <f t="shared" si="1742"/>
        <v>3</v>
      </c>
      <c r="AT615">
        <f t="shared" si="1743"/>
        <v>3</v>
      </c>
      <c r="AU615">
        <f t="shared" si="1744"/>
        <v>39</v>
      </c>
      <c r="AV615">
        <f t="shared" si="1745"/>
        <v>0.9969937514256797</v>
      </c>
      <c r="AW615" s="4">
        <f t="shared" si="1746"/>
        <v>4.1541406309403318E-2</v>
      </c>
      <c r="AX615">
        <f t="shared" si="1747"/>
        <v>1.740082358418802E-2</v>
      </c>
      <c r="AY615">
        <f t="shared" si="1748"/>
        <v>0.27166112641016704</v>
      </c>
      <c r="AZ615" s="4">
        <f t="shared" si="1749"/>
        <v>1.1319213600423627E-2</v>
      </c>
      <c r="BA615">
        <f t="shared" si="1750"/>
        <v>366552.87290616147</v>
      </c>
      <c r="BB615" t="s">
        <v>191</v>
      </c>
      <c r="BC615">
        <f t="shared" si="1751"/>
        <v>1.6702621227696959E-2</v>
      </c>
      <c r="BD615">
        <f t="shared" si="1752"/>
        <v>209.71689377150503</v>
      </c>
      <c r="BE615">
        <f t="shared" si="1753"/>
        <v>23.437439944013807</v>
      </c>
      <c r="BF615">
        <f t="shared" si="1754"/>
        <v>-2.063863890941646E-3</v>
      </c>
      <c r="BG615">
        <f t="shared" si="1755"/>
        <v>23.435376080122865</v>
      </c>
      <c r="BH615" s="19">
        <f t="shared" si="1756"/>
        <v>0.14235172150099445</v>
      </c>
      <c r="BI615">
        <f t="shared" si="1757"/>
        <v>9.8489031535418086</v>
      </c>
      <c r="BJ615">
        <f t="shared" si="1758"/>
        <v>17.269903153541808</v>
      </c>
      <c r="BK615">
        <f t="shared" si="1759"/>
        <v>12.747061738080969</v>
      </c>
      <c r="BL615">
        <f t="shared" si="1760"/>
        <v>0.22247819728450396</v>
      </c>
      <c r="BM615">
        <f t="shared" si="1761"/>
        <v>246.30148556504616</v>
      </c>
      <c r="BN615">
        <f t="shared" si="1762"/>
        <v>16.420099037669743</v>
      </c>
      <c r="BO615">
        <f t="shared" si="1763"/>
        <v>16</v>
      </c>
      <c r="BP615">
        <f t="shared" si="1764"/>
        <v>25</v>
      </c>
      <c r="BQ615">
        <f t="shared" si="1765"/>
        <v>12</v>
      </c>
      <c r="BR615">
        <f t="shared" si="1766"/>
        <v>-17.943324369918312</v>
      </c>
      <c r="BS615" t="str">
        <f t="shared" si="1767"/>
        <v>NEGATIF</v>
      </c>
      <c r="BT615">
        <f t="shared" si="1768"/>
        <v>-0.31317008900841153</v>
      </c>
      <c r="BU615">
        <f t="shared" si="1769"/>
        <v>17</v>
      </c>
      <c r="BV615">
        <f t="shared" si="1770"/>
        <v>-2097</v>
      </c>
      <c r="BW615">
        <f t="shared" si="1771"/>
        <v>24</v>
      </c>
      <c r="BX615" t="str">
        <f t="shared" si="1772"/>
        <v>NEGATIF</v>
      </c>
      <c r="BY615">
        <f t="shared" si="1773"/>
        <v>47.455988046120034</v>
      </c>
      <c r="BZ615">
        <f t="shared" si="1774"/>
        <v>227.45598804612004</v>
      </c>
      <c r="CA615">
        <f t="shared" si="1775"/>
        <v>73.446065486344864</v>
      </c>
      <c r="CB615" t="str">
        <f t="shared" si="1776"/>
        <v>POSITIF</v>
      </c>
      <c r="CC615">
        <f t="shared" si="1777"/>
        <v>73</v>
      </c>
      <c r="CD615">
        <f t="shared" si="1778"/>
        <v>26</v>
      </c>
      <c r="CE615">
        <f t="shared" si="1779"/>
        <v>45</v>
      </c>
      <c r="CG615">
        <f t="shared" si="1780"/>
        <v>4.2987718756633422</v>
      </c>
      <c r="CH615">
        <f t="shared" si="1781"/>
        <v>0.40902447404126641</v>
      </c>
      <c r="CI615">
        <f t="shared" si="1782"/>
        <v>0.40906049526147636</v>
      </c>
    </row>
    <row r="616" spans="1:87">
      <c r="A616">
        <f t="shared" ref="A616:E616" si="1814">A518</f>
        <v>-7.0027777777777782</v>
      </c>
      <c r="B616">
        <f t="shared" si="1814"/>
        <v>111.315</v>
      </c>
      <c r="C616">
        <f t="shared" si="1814"/>
        <v>7</v>
      </c>
      <c r="D616">
        <f t="shared" si="1814"/>
        <v>2014</v>
      </c>
      <c r="E616">
        <f t="shared" si="1814"/>
        <v>3</v>
      </c>
      <c r="F616">
        <f t="shared" si="1784"/>
        <v>28</v>
      </c>
      <c r="G616">
        <f t="shared" ref="G616:M616" si="1815">G518</f>
        <v>-0.12222152900771403</v>
      </c>
      <c r="H616">
        <f t="shared" si="1815"/>
        <v>4</v>
      </c>
      <c r="I616">
        <f t="shared" si="1815"/>
        <v>45</v>
      </c>
      <c r="J616">
        <f t="shared" si="1815"/>
        <v>4.75</v>
      </c>
      <c r="K616">
        <f t="shared" si="1815"/>
        <v>0</v>
      </c>
      <c r="L616">
        <f t="shared" si="1815"/>
        <v>20</v>
      </c>
      <c r="M616">
        <f t="shared" si="1815"/>
        <v>-13</v>
      </c>
      <c r="N616">
        <f t="shared" si="1789"/>
        <v>2456744.40625</v>
      </c>
      <c r="O616">
        <f t="shared" si="1553"/>
        <v>7.9449039617955674E-4</v>
      </c>
      <c r="P616">
        <f t="shared" si="1713"/>
        <v>2456744.4070444903</v>
      </c>
      <c r="Q616">
        <f t="shared" si="1715"/>
        <v>0.14235200669378054</v>
      </c>
      <c r="R616">
        <f t="shared" si="1716"/>
        <v>240.67971103316654</v>
      </c>
      <c r="S616">
        <f t="shared" si="1717"/>
        <v>25.167747112369398</v>
      </c>
      <c r="T616">
        <f t="shared" si="1718"/>
        <v>4.2006534002772797</v>
      </c>
      <c r="U616">
        <f t="shared" si="1719"/>
        <v>0.43926005242014127</v>
      </c>
      <c r="V616">
        <f t="shared" si="1720"/>
        <v>209.71200506927789</v>
      </c>
      <c r="W616">
        <f t="shared" si="1721"/>
        <v>3.6601649694179383</v>
      </c>
      <c r="X616">
        <f t="shared" si="1722"/>
        <v>5.2477096692473424</v>
      </c>
      <c r="Y616">
        <f t="shared" si="1723"/>
        <v>9.1589811917108743E-2</v>
      </c>
      <c r="Z616">
        <f t="shared" si="1724"/>
        <v>82.063006569740537</v>
      </c>
      <c r="AA616">
        <f t="shared" si="1725"/>
        <v>1.4322696587277099</v>
      </c>
      <c r="AB616">
        <f t="shared" si="1726"/>
        <v>9958.3368431637409</v>
      </c>
      <c r="AC616">
        <f t="shared" si="1727"/>
        <v>108.24434425352294</v>
      </c>
      <c r="AD616">
        <f t="shared" si="1728"/>
        <v>-2052.8149639038024</v>
      </c>
      <c r="AE616">
        <f t="shared" si="1729"/>
        <v>-248.76561024542988</v>
      </c>
      <c r="AF616">
        <f t="shared" si="1730"/>
        <v>-178.98880953021583</v>
      </c>
      <c r="AG616">
        <f t="shared" si="1731"/>
        <v>4569.8735880781642</v>
      </c>
      <c r="AH616">
        <f t="shared" si="1732"/>
        <v>12155.88539181598</v>
      </c>
      <c r="AI616">
        <f t="shared" si="1733"/>
        <v>3.3766348310599947</v>
      </c>
      <c r="AJ616">
        <f t="shared" si="1734"/>
        <v>244.05634586422653</v>
      </c>
      <c r="AK616">
        <f t="shared" si="1735"/>
        <v>4.2595867957167988</v>
      </c>
      <c r="AL616">
        <f t="shared" si="1736"/>
        <v>244</v>
      </c>
      <c r="AM616">
        <f t="shared" si="1737"/>
        <v>3</v>
      </c>
      <c r="AN616">
        <f t="shared" si="1738"/>
        <v>22</v>
      </c>
      <c r="AP616">
        <f t="shared" si="1739"/>
        <v>3.047753744495437</v>
      </c>
      <c r="AQ616">
        <f t="shared" si="1740"/>
        <v>5.319333763143138E-2</v>
      </c>
      <c r="AR616" t="str">
        <f t="shared" si="1741"/>
        <v>POSITIF</v>
      </c>
      <c r="AS616">
        <f t="shared" si="1742"/>
        <v>3</v>
      </c>
      <c r="AT616">
        <f t="shared" si="1743"/>
        <v>2</v>
      </c>
      <c r="AU616">
        <f t="shared" si="1744"/>
        <v>51</v>
      </c>
      <c r="AV616">
        <f t="shared" si="1745"/>
        <v>0.99695845924321502</v>
      </c>
      <c r="AW616" s="4">
        <f t="shared" si="1746"/>
        <v>4.1539935801800626E-2</v>
      </c>
      <c r="AX616">
        <f t="shared" si="1747"/>
        <v>1.7400207619403796E-2</v>
      </c>
      <c r="AY616">
        <f t="shared" si="1748"/>
        <v>0.27165151088526462</v>
      </c>
      <c r="AZ616" s="4">
        <f t="shared" si="1749"/>
        <v>1.1318812953552693E-2</v>
      </c>
      <c r="BA616">
        <f t="shared" si="1750"/>
        <v>366565.84751416062</v>
      </c>
      <c r="BB616" t="s">
        <v>191</v>
      </c>
      <c r="BC616">
        <f t="shared" si="1751"/>
        <v>1.670262121571886E-2</v>
      </c>
      <c r="BD616">
        <f t="shared" si="1752"/>
        <v>209.71634216979638</v>
      </c>
      <c r="BE616">
        <f t="shared" si="1753"/>
        <v>23.437439940305111</v>
      </c>
      <c r="BF616">
        <f t="shared" si="1754"/>
        <v>-2.0638864118877778E-3</v>
      </c>
      <c r="BG616">
        <f t="shared" si="1755"/>
        <v>23.435376053893222</v>
      </c>
      <c r="BH616" s="19">
        <f t="shared" si="1756"/>
        <v>0.14235200669378054</v>
      </c>
      <c r="BI616">
        <f t="shared" si="1757"/>
        <v>10.099587616790085</v>
      </c>
      <c r="BJ616">
        <f t="shared" si="1758"/>
        <v>17.520587616790085</v>
      </c>
      <c r="BK616">
        <f t="shared" si="1759"/>
        <v>16.491079743410051</v>
      </c>
      <c r="BL616">
        <f t="shared" si="1760"/>
        <v>0.28782363873144706</v>
      </c>
      <c r="BM616">
        <f t="shared" si="1761"/>
        <v>246.31773450844122</v>
      </c>
      <c r="BN616">
        <f t="shared" si="1762"/>
        <v>16.421182300562748</v>
      </c>
      <c r="BO616">
        <f t="shared" si="1763"/>
        <v>16</v>
      </c>
      <c r="BP616">
        <f t="shared" si="1764"/>
        <v>25</v>
      </c>
      <c r="BQ616">
        <f t="shared" si="1765"/>
        <v>16</v>
      </c>
      <c r="BR616">
        <f t="shared" si="1766"/>
        <v>-17.959608630045558</v>
      </c>
      <c r="BS616" t="str">
        <f t="shared" si="1767"/>
        <v>NEGATIF</v>
      </c>
      <c r="BT616">
        <f t="shared" si="1768"/>
        <v>-0.31345430296388321</v>
      </c>
      <c r="BU616">
        <f t="shared" si="1769"/>
        <v>17</v>
      </c>
      <c r="BV616">
        <f t="shared" si="1770"/>
        <v>-2098</v>
      </c>
      <c r="BW616">
        <f t="shared" si="1771"/>
        <v>25</v>
      </c>
      <c r="BX616" t="str">
        <f t="shared" si="1772"/>
        <v>NEGATIF</v>
      </c>
      <c r="BY616">
        <f t="shared" si="1773"/>
        <v>54.188110941066888</v>
      </c>
      <c r="BZ616">
        <f t="shared" si="1774"/>
        <v>234.1881109410669</v>
      </c>
      <c r="CA616">
        <f t="shared" si="1775"/>
        <v>70.549738340604648</v>
      </c>
      <c r="CB616" t="str">
        <f t="shared" si="1776"/>
        <v>POSITIF</v>
      </c>
      <c r="CC616">
        <f t="shared" si="1777"/>
        <v>70</v>
      </c>
      <c r="CD616">
        <f t="shared" si="1778"/>
        <v>32</v>
      </c>
      <c r="CE616">
        <f t="shared" si="1779"/>
        <v>59</v>
      </c>
      <c r="CG616">
        <f t="shared" si="1780"/>
        <v>4.2990554732255557</v>
      </c>
      <c r="CH616">
        <f t="shared" si="1781"/>
        <v>0.40902447358347283</v>
      </c>
      <c r="CI616">
        <f t="shared" si="1782"/>
        <v>0.40906049519674742</v>
      </c>
    </row>
    <row r="617" spans="1:87">
      <c r="A617">
        <f t="shared" ref="A617:E617" si="1816">A519</f>
        <v>-7.0027777777777782</v>
      </c>
      <c r="B617">
        <f t="shared" si="1816"/>
        <v>111.315</v>
      </c>
      <c r="C617">
        <f t="shared" si="1816"/>
        <v>7</v>
      </c>
      <c r="D617">
        <f t="shared" si="1816"/>
        <v>2014</v>
      </c>
      <c r="E617">
        <f t="shared" si="1816"/>
        <v>3</v>
      </c>
      <c r="F617">
        <f t="shared" si="1784"/>
        <v>28</v>
      </c>
      <c r="G617">
        <f t="shared" ref="G617:M617" si="1817">G519</f>
        <v>-0.12222152900771403</v>
      </c>
      <c r="H617">
        <f t="shared" si="1817"/>
        <v>5</v>
      </c>
      <c r="I617">
        <f t="shared" si="1817"/>
        <v>0</v>
      </c>
      <c r="J617">
        <f t="shared" si="1817"/>
        <v>5</v>
      </c>
      <c r="K617">
        <f t="shared" si="1817"/>
        <v>0</v>
      </c>
      <c r="L617">
        <f t="shared" si="1817"/>
        <v>20</v>
      </c>
      <c r="M617">
        <f t="shared" si="1817"/>
        <v>-13</v>
      </c>
      <c r="N617">
        <f t="shared" si="1789"/>
        <v>2456744.416666667</v>
      </c>
      <c r="O617">
        <f t="shared" si="1553"/>
        <v>7.9449039617955674E-4</v>
      </c>
      <c r="P617">
        <f t="shared" si="1713"/>
        <v>2456744.4174611573</v>
      </c>
      <c r="Q617">
        <f t="shared" si="1715"/>
        <v>0.14235229188657936</v>
      </c>
      <c r="R617">
        <f t="shared" si="1716"/>
        <v>240.67971103316654</v>
      </c>
      <c r="S617">
        <f t="shared" si="1717"/>
        <v>25.303840787702939</v>
      </c>
      <c r="T617">
        <f t="shared" si="1718"/>
        <v>4.2006534002772797</v>
      </c>
      <c r="U617">
        <f t="shared" si="1719"/>
        <v>0.44163533514585174</v>
      </c>
      <c r="V617">
        <f t="shared" si="1720"/>
        <v>209.7114534659076</v>
      </c>
      <c r="W617">
        <f t="shared" si="1721"/>
        <v>3.6601553421229616</v>
      </c>
      <c r="X617">
        <f t="shared" si="1722"/>
        <v>5.2579768293180678</v>
      </c>
      <c r="Y617">
        <f t="shared" si="1723"/>
        <v>9.1769007665172195E-2</v>
      </c>
      <c r="Z617">
        <f t="shared" si="1724"/>
        <v>82.073273239564514</v>
      </c>
      <c r="AA617">
        <f t="shared" si="1725"/>
        <v>1.4324488459193536</v>
      </c>
      <c r="AB617">
        <f t="shared" si="1726"/>
        <v>10006.980860372136</v>
      </c>
      <c r="AC617">
        <f t="shared" si="1727"/>
        <v>108.88048228759898</v>
      </c>
      <c r="AD617">
        <f t="shared" si="1728"/>
        <v>-2028.0626356933603</v>
      </c>
      <c r="AE617">
        <f t="shared" si="1729"/>
        <v>-255.11722381316847</v>
      </c>
      <c r="AF617">
        <f t="shared" si="1730"/>
        <v>-179.52782232586912</v>
      </c>
      <c r="AG617">
        <f t="shared" si="1731"/>
        <v>4568.2214824827161</v>
      </c>
      <c r="AH617">
        <f t="shared" si="1732"/>
        <v>12221.375143310051</v>
      </c>
      <c r="AI617">
        <f t="shared" si="1733"/>
        <v>3.3948264286972365</v>
      </c>
      <c r="AJ617">
        <f t="shared" si="1734"/>
        <v>244.07453746186377</v>
      </c>
      <c r="AK617">
        <f t="shared" si="1735"/>
        <v>4.2599042989917661</v>
      </c>
      <c r="AL617">
        <f t="shared" si="1736"/>
        <v>244</v>
      </c>
      <c r="AM617">
        <f t="shared" si="1737"/>
        <v>4</v>
      </c>
      <c r="AN617">
        <f t="shared" si="1738"/>
        <v>28</v>
      </c>
      <c r="AP617">
        <f t="shared" si="1739"/>
        <v>3.0478981055211709</v>
      </c>
      <c r="AQ617">
        <f t="shared" si="1740"/>
        <v>5.3195857206641994E-2</v>
      </c>
      <c r="AR617" t="str">
        <f t="shared" si="1741"/>
        <v>POSITIF</v>
      </c>
      <c r="AS617">
        <f t="shared" si="1742"/>
        <v>3</v>
      </c>
      <c r="AT617">
        <f t="shared" si="1743"/>
        <v>2</v>
      </c>
      <c r="AU617">
        <f t="shared" si="1744"/>
        <v>52</v>
      </c>
      <c r="AV617">
        <f t="shared" si="1745"/>
        <v>0.99692285929811186</v>
      </c>
      <c r="AW617" s="4">
        <f t="shared" si="1746"/>
        <v>4.1538452470754661E-2</v>
      </c>
      <c r="AX617">
        <f t="shared" si="1747"/>
        <v>1.7399586283148218E-2</v>
      </c>
      <c r="AY617">
        <f t="shared" si="1748"/>
        <v>0.27164181150885408</v>
      </c>
      <c r="AZ617" s="4">
        <f t="shared" si="1749"/>
        <v>1.131840881286892E-2</v>
      </c>
      <c r="BA617">
        <f t="shared" si="1750"/>
        <v>366578.93619691458</v>
      </c>
      <c r="BB617" t="s">
        <v>191</v>
      </c>
      <c r="BC617">
        <f t="shared" si="1751"/>
        <v>1.6702621203740765E-2</v>
      </c>
      <c r="BD617">
        <f t="shared" si="1752"/>
        <v>209.71579056806306</v>
      </c>
      <c r="BE617">
        <f t="shared" si="1753"/>
        <v>23.437439936596416</v>
      </c>
      <c r="BF617">
        <f t="shared" si="1754"/>
        <v>-2.0639089526259848E-3</v>
      </c>
      <c r="BG617">
        <f t="shared" si="1755"/>
        <v>23.435376027643791</v>
      </c>
      <c r="BH617" s="19">
        <f t="shared" si="1756"/>
        <v>0.14235229188657936</v>
      </c>
      <c r="BI617">
        <f t="shared" si="1757"/>
        <v>10.350272091245278</v>
      </c>
      <c r="BJ617">
        <f t="shared" si="1758"/>
        <v>17.77127209124528</v>
      </c>
      <c r="BK617">
        <f t="shared" si="1759"/>
        <v>20.23489980316544</v>
      </c>
      <c r="BL617">
        <f t="shared" si="1760"/>
        <v>0.35316562537638946</v>
      </c>
      <c r="BM617">
        <f t="shared" si="1761"/>
        <v>246.33418156551375</v>
      </c>
      <c r="BN617">
        <f t="shared" si="1762"/>
        <v>16.42227877103425</v>
      </c>
      <c r="BO617">
        <f t="shared" si="1763"/>
        <v>16</v>
      </c>
      <c r="BP617">
        <f t="shared" si="1764"/>
        <v>25</v>
      </c>
      <c r="BQ617">
        <f t="shared" si="1765"/>
        <v>20</v>
      </c>
      <c r="BR617">
        <f t="shared" si="1766"/>
        <v>-17.962788293441182</v>
      </c>
      <c r="BS617" t="str">
        <f t="shared" si="1767"/>
        <v>NEGATIF</v>
      </c>
      <c r="BT617">
        <f t="shared" si="1768"/>
        <v>-0.31350979855924199</v>
      </c>
      <c r="BU617">
        <f t="shared" si="1769"/>
        <v>17</v>
      </c>
      <c r="BV617">
        <f t="shared" si="1770"/>
        <v>-2098</v>
      </c>
      <c r="BW617">
        <f t="shared" si="1771"/>
        <v>13</v>
      </c>
      <c r="BX617" t="str">
        <f t="shared" si="1772"/>
        <v>NEGATIF</v>
      </c>
      <c r="BY617">
        <f t="shared" si="1773"/>
        <v>59.052269706878832</v>
      </c>
      <c r="BZ617">
        <f t="shared" si="1774"/>
        <v>239.05226970687883</v>
      </c>
      <c r="CA617">
        <f t="shared" si="1775"/>
        <v>67.441584696587071</v>
      </c>
      <c r="CB617" t="str">
        <f t="shared" si="1776"/>
        <v>POSITIF</v>
      </c>
      <c r="CC617">
        <f t="shared" si="1777"/>
        <v>67</v>
      </c>
      <c r="CD617">
        <f t="shared" si="1778"/>
        <v>26</v>
      </c>
      <c r="CE617">
        <f t="shared" si="1779"/>
        <v>29</v>
      </c>
      <c r="CG617">
        <f t="shared" si="1780"/>
        <v>4.2993425285237343</v>
      </c>
      <c r="CH617">
        <f t="shared" si="1781"/>
        <v>0.4090244731253338</v>
      </c>
      <c r="CI617">
        <f t="shared" si="1782"/>
        <v>0.40906049513201848</v>
      </c>
    </row>
    <row r="618" spans="1:87">
      <c r="A618">
        <f t="shared" ref="A618:E618" si="1818">A520</f>
        <v>-7.0027777777777782</v>
      </c>
      <c r="B618">
        <f t="shared" si="1818"/>
        <v>111.315</v>
      </c>
      <c r="C618">
        <f t="shared" si="1818"/>
        <v>7</v>
      </c>
      <c r="D618">
        <f t="shared" si="1818"/>
        <v>2014</v>
      </c>
      <c r="E618">
        <f t="shared" si="1818"/>
        <v>3</v>
      </c>
      <c r="F618">
        <f t="shared" si="1784"/>
        <v>28</v>
      </c>
      <c r="G618">
        <f t="shared" ref="G618:M618" si="1819">G520</f>
        <v>-0.12222152900771403</v>
      </c>
      <c r="H618">
        <f t="shared" si="1819"/>
        <v>5</v>
      </c>
      <c r="I618">
        <f t="shared" si="1819"/>
        <v>15</v>
      </c>
      <c r="J618">
        <f t="shared" si="1819"/>
        <v>5.25</v>
      </c>
      <c r="K618">
        <f t="shared" si="1819"/>
        <v>0</v>
      </c>
      <c r="L618">
        <f t="shared" si="1819"/>
        <v>20</v>
      </c>
      <c r="M618">
        <f t="shared" si="1819"/>
        <v>-13</v>
      </c>
      <c r="N618">
        <f t="shared" si="1789"/>
        <v>2456744.4270833335</v>
      </c>
      <c r="O618">
        <f t="shared" si="1553"/>
        <v>7.9449039617955674E-4</v>
      </c>
      <c r="P618">
        <f t="shared" si="1713"/>
        <v>2456744.4278778238</v>
      </c>
      <c r="Q618">
        <f t="shared" si="1715"/>
        <v>0.14235257707936544</v>
      </c>
      <c r="R618">
        <f t="shared" si="1716"/>
        <v>240.67971103316654</v>
      </c>
      <c r="S618">
        <f t="shared" si="1717"/>
        <v>25.439934456968331</v>
      </c>
      <c r="T618">
        <f t="shared" si="1718"/>
        <v>4.2006534002772797</v>
      </c>
      <c r="U618">
        <f t="shared" si="1719"/>
        <v>0.44401061776565309</v>
      </c>
      <c r="V618">
        <f t="shared" si="1720"/>
        <v>209.71090186256197</v>
      </c>
      <c r="W618">
        <f t="shared" si="1721"/>
        <v>3.6601457148284151</v>
      </c>
      <c r="X618">
        <f t="shared" si="1722"/>
        <v>5.2682439889304078</v>
      </c>
      <c r="Y618">
        <f t="shared" si="1723"/>
        <v>9.194820340523531E-2</v>
      </c>
      <c r="Z618">
        <f t="shared" si="1724"/>
        <v>82.083539908931016</v>
      </c>
      <c r="AA618">
        <f t="shared" si="1725"/>
        <v>1.4326280331030126</v>
      </c>
      <c r="AB618">
        <f t="shared" si="1726"/>
        <v>10055.570279503712</v>
      </c>
      <c r="AC618">
        <f t="shared" si="1727"/>
        <v>109.50514280500276</v>
      </c>
      <c r="AD618">
        <f t="shared" si="1728"/>
        <v>-2002.455189242389</v>
      </c>
      <c r="AE618">
        <f t="shared" si="1729"/>
        <v>-261.44194683010471</v>
      </c>
      <c r="AF618">
        <f t="shared" si="1730"/>
        <v>-180.07163845356328</v>
      </c>
      <c r="AG618">
        <f t="shared" si="1731"/>
        <v>4566.5358220675935</v>
      </c>
      <c r="AH618">
        <f t="shared" si="1732"/>
        <v>12287.642469850252</v>
      </c>
      <c r="AI618">
        <f t="shared" si="1733"/>
        <v>3.4132340194028479</v>
      </c>
      <c r="AJ618">
        <f t="shared" si="1734"/>
        <v>244.09294505256938</v>
      </c>
      <c r="AK618">
        <f t="shared" si="1735"/>
        <v>4.2602255720569389</v>
      </c>
      <c r="AL618">
        <f t="shared" si="1736"/>
        <v>244</v>
      </c>
      <c r="AM618">
        <f t="shared" si="1737"/>
        <v>5</v>
      </c>
      <c r="AN618">
        <f t="shared" si="1738"/>
        <v>34</v>
      </c>
      <c r="AP618">
        <f t="shared" si="1739"/>
        <v>3.0507773111516414</v>
      </c>
      <c r="AQ618">
        <f t="shared" si="1740"/>
        <v>5.3246108824735662E-2</v>
      </c>
      <c r="AR618" t="str">
        <f t="shared" si="1741"/>
        <v>POSITIF</v>
      </c>
      <c r="AS618">
        <f t="shared" si="1742"/>
        <v>3</v>
      </c>
      <c r="AT618">
        <f t="shared" si="1743"/>
        <v>3</v>
      </c>
      <c r="AU618">
        <f t="shared" si="1744"/>
        <v>2</v>
      </c>
      <c r="AV618">
        <f t="shared" si="1745"/>
        <v>0.99688695193206511</v>
      </c>
      <c r="AW618" s="4">
        <f t="shared" si="1746"/>
        <v>4.1536956330502715E-2</v>
      </c>
      <c r="AX618">
        <f t="shared" si="1747"/>
        <v>1.7398959581384984E-2</v>
      </c>
      <c r="AY618">
        <f t="shared" si="1748"/>
        <v>0.27163202837402933</v>
      </c>
      <c r="AZ618" s="4">
        <f t="shared" si="1749"/>
        <v>1.1318001182251222E-2</v>
      </c>
      <c r="BA618">
        <f t="shared" si="1750"/>
        <v>366592.13885312708</v>
      </c>
      <c r="BB618" t="s">
        <v>191</v>
      </c>
      <c r="BC618">
        <f t="shared" si="1751"/>
        <v>1.6702621191762666E-2</v>
      </c>
      <c r="BD618">
        <f t="shared" si="1752"/>
        <v>209.71523896635441</v>
      </c>
      <c r="BE618">
        <f t="shared" si="1753"/>
        <v>23.43743993288772</v>
      </c>
      <c r="BF618">
        <f t="shared" si="1754"/>
        <v>-2.0639315131529231E-3</v>
      </c>
      <c r="BG618">
        <f t="shared" si="1755"/>
        <v>23.435376001374568</v>
      </c>
      <c r="BH618" s="19">
        <f t="shared" si="1756"/>
        <v>0.14235257707936544</v>
      </c>
      <c r="BI618">
        <f t="shared" si="1757"/>
        <v>10.600956554509079</v>
      </c>
      <c r="BJ618">
        <f t="shared" si="1758"/>
        <v>18.021956554509078</v>
      </c>
      <c r="BK618">
        <f t="shared" si="1759"/>
        <v>23.978524104163679</v>
      </c>
      <c r="BL618">
        <f t="shared" si="1760"/>
        <v>0.41850419538647993</v>
      </c>
      <c r="BM618">
        <f t="shared" si="1761"/>
        <v>246.35082421347249</v>
      </c>
      <c r="BN618">
        <f t="shared" si="1762"/>
        <v>16.423388280898166</v>
      </c>
      <c r="BO618">
        <f t="shared" si="1763"/>
        <v>16</v>
      </c>
      <c r="BP618">
        <f t="shared" si="1764"/>
        <v>25</v>
      </c>
      <c r="BQ618">
        <f t="shared" si="1765"/>
        <v>24</v>
      </c>
      <c r="BR618">
        <f t="shared" si="1766"/>
        <v>-17.963316417051153</v>
      </c>
      <c r="BS618" t="str">
        <f t="shared" si="1767"/>
        <v>NEGATIF</v>
      </c>
      <c r="BT618">
        <f t="shared" si="1768"/>
        <v>-0.31351901605509347</v>
      </c>
      <c r="BU618">
        <f t="shared" si="1769"/>
        <v>17</v>
      </c>
      <c r="BV618">
        <f t="shared" si="1770"/>
        <v>-2098</v>
      </c>
      <c r="BW618">
        <f t="shared" si="1771"/>
        <v>12</v>
      </c>
      <c r="BX618" t="str">
        <f t="shared" si="1772"/>
        <v>NEGATIF</v>
      </c>
      <c r="BY618">
        <f t="shared" si="1773"/>
        <v>62.628567949192878</v>
      </c>
      <c r="BZ618">
        <f t="shared" si="1774"/>
        <v>242.62856794919287</v>
      </c>
      <c r="CA618">
        <f t="shared" si="1775"/>
        <v>64.194303641284066</v>
      </c>
      <c r="CB618" t="str">
        <f t="shared" si="1776"/>
        <v>POSITIF</v>
      </c>
      <c r="CC618">
        <f t="shared" si="1777"/>
        <v>64</v>
      </c>
      <c r="CD618">
        <f t="shared" si="1778"/>
        <v>11</v>
      </c>
      <c r="CE618">
        <f t="shared" si="1779"/>
        <v>39</v>
      </c>
      <c r="CG618">
        <f t="shared" si="1780"/>
        <v>4.2996329975268655</v>
      </c>
      <c r="CH618">
        <f t="shared" si="1781"/>
        <v>0.40902447266684938</v>
      </c>
      <c r="CI618">
        <f t="shared" si="1782"/>
        <v>0.40906049506728953</v>
      </c>
    </row>
    <row r="619" spans="1:87">
      <c r="A619">
        <f t="shared" ref="A619:E619" si="1820">A521</f>
        <v>-7.0027777777777782</v>
      </c>
      <c r="B619">
        <f t="shared" si="1820"/>
        <v>111.315</v>
      </c>
      <c r="C619">
        <f t="shared" si="1820"/>
        <v>7</v>
      </c>
      <c r="D619">
        <f t="shared" si="1820"/>
        <v>2014</v>
      </c>
      <c r="E619">
        <f t="shared" si="1820"/>
        <v>3</v>
      </c>
      <c r="F619">
        <f t="shared" si="1784"/>
        <v>28</v>
      </c>
      <c r="G619">
        <f t="shared" ref="G619:M619" si="1821">G521</f>
        <v>-0.12222152900771403</v>
      </c>
      <c r="H619">
        <f t="shared" si="1821"/>
        <v>5</v>
      </c>
      <c r="I619">
        <f t="shared" si="1821"/>
        <v>30</v>
      </c>
      <c r="J619">
        <f t="shared" si="1821"/>
        <v>5.5</v>
      </c>
      <c r="K619">
        <f t="shared" si="1821"/>
        <v>0</v>
      </c>
      <c r="L619">
        <f t="shared" si="1821"/>
        <v>20</v>
      </c>
      <c r="M619">
        <f t="shared" si="1821"/>
        <v>-13</v>
      </c>
      <c r="N619">
        <f t="shared" si="1789"/>
        <v>2456744.4375</v>
      </c>
      <c r="O619">
        <f t="shared" si="1553"/>
        <v>7.9449039617955674E-4</v>
      </c>
      <c r="P619">
        <f t="shared" si="1713"/>
        <v>2456744.4382944903</v>
      </c>
      <c r="Q619">
        <f t="shared" si="1715"/>
        <v>0.14235286227215149</v>
      </c>
      <c r="R619">
        <f t="shared" si="1716"/>
        <v>240.67971103316654</v>
      </c>
      <c r="S619">
        <f t="shared" si="1717"/>
        <v>25.576028126219171</v>
      </c>
      <c r="T619">
        <f t="shared" si="1718"/>
        <v>4.2006534002772797</v>
      </c>
      <c r="U619">
        <f t="shared" si="1719"/>
        <v>0.44638590038520037</v>
      </c>
      <c r="V619">
        <f t="shared" si="1720"/>
        <v>209.71035025921634</v>
      </c>
      <c r="W619">
        <f t="shared" si="1721"/>
        <v>3.6601360875338691</v>
      </c>
      <c r="X619">
        <f t="shared" si="1722"/>
        <v>5.2785111485418383</v>
      </c>
      <c r="Y619">
        <f t="shared" si="1723"/>
        <v>9.2127399145282562E-2</v>
      </c>
      <c r="Z619">
        <f t="shared" si="1724"/>
        <v>82.093806578295698</v>
      </c>
      <c r="AA619">
        <f t="shared" si="1725"/>
        <v>1.43280722028664</v>
      </c>
      <c r="AB619">
        <f t="shared" si="1726"/>
        <v>10104.104828583637</v>
      </c>
      <c r="AC619">
        <f t="shared" si="1727"/>
        <v>110.11825998659737</v>
      </c>
      <c r="AD619">
        <f t="shared" si="1728"/>
        <v>-1976.0034206794924</v>
      </c>
      <c r="AE619">
        <f t="shared" si="1729"/>
        <v>-267.73911293032739</v>
      </c>
      <c r="AF619">
        <f t="shared" si="1730"/>
        <v>-180.62024384022399</v>
      </c>
      <c r="AG619">
        <f t="shared" si="1731"/>
        <v>4564.8166190052416</v>
      </c>
      <c r="AH619">
        <f t="shared" si="1732"/>
        <v>12354.676930125432</v>
      </c>
      <c r="AI619">
        <f t="shared" si="1733"/>
        <v>3.4318547028126201</v>
      </c>
      <c r="AJ619">
        <f t="shared" si="1734"/>
        <v>244.11156573597916</v>
      </c>
      <c r="AK619">
        <f t="shared" si="1735"/>
        <v>4.2605505642914112</v>
      </c>
      <c r="AL619">
        <f t="shared" si="1736"/>
        <v>244</v>
      </c>
      <c r="AM619">
        <f t="shared" si="1737"/>
        <v>6</v>
      </c>
      <c r="AN619">
        <f t="shared" si="1738"/>
        <v>41</v>
      </c>
      <c r="AP619">
        <f t="shared" si="1739"/>
        <v>3.0524965517826743</v>
      </c>
      <c r="AQ619">
        <f t="shared" si="1740"/>
        <v>5.3276115234381249E-2</v>
      </c>
      <c r="AR619" t="str">
        <f t="shared" si="1741"/>
        <v>POSITIF</v>
      </c>
      <c r="AS619">
        <f t="shared" si="1742"/>
        <v>3</v>
      </c>
      <c r="AT619">
        <f t="shared" si="1743"/>
        <v>3</v>
      </c>
      <c r="AU619">
        <f t="shared" si="1744"/>
        <v>8</v>
      </c>
      <c r="AV619">
        <f t="shared" si="1745"/>
        <v>0.99685073748444364</v>
      </c>
      <c r="AW619" s="4">
        <f t="shared" si="1746"/>
        <v>4.1535447395185152E-2</v>
      </c>
      <c r="AX619">
        <f t="shared" si="1747"/>
        <v>1.7398327520037199E-2</v>
      </c>
      <c r="AY619">
        <f t="shared" si="1748"/>
        <v>0.27162216157325025</v>
      </c>
      <c r="AZ619" s="4">
        <f t="shared" si="1749"/>
        <v>1.1317590065552094E-2</v>
      </c>
      <c r="BA619">
        <f t="shared" si="1750"/>
        <v>366605.45538253535</v>
      </c>
      <c r="BB619" t="s">
        <v>191</v>
      </c>
      <c r="BC619">
        <f t="shared" si="1751"/>
        <v>1.670262117978457E-2</v>
      </c>
      <c r="BD619">
        <f t="shared" si="1752"/>
        <v>209.71468736464581</v>
      </c>
      <c r="BE619">
        <f t="shared" si="1753"/>
        <v>23.437439929179025</v>
      </c>
      <c r="BF619">
        <f t="shared" si="1754"/>
        <v>-2.0639540934682659E-3</v>
      </c>
      <c r="BG619">
        <f t="shared" si="1755"/>
        <v>23.435375975085556</v>
      </c>
      <c r="BH619" s="19">
        <f t="shared" si="1756"/>
        <v>0.14235286227215149</v>
      </c>
      <c r="BI619">
        <f t="shared" si="1757"/>
        <v>10.851641017772879</v>
      </c>
      <c r="BJ619">
        <f t="shared" si="1758"/>
        <v>18.27264101777288</v>
      </c>
      <c r="BK619">
        <f t="shared" si="1759"/>
        <v>27.721955425730656</v>
      </c>
      <c r="BL619">
        <f t="shared" si="1760"/>
        <v>0.48383939727010633</v>
      </c>
      <c r="BM619">
        <f t="shared" si="1761"/>
        <v>246.36765984086253</v>
      </c>
      <c r="BN619">
        <f t="shared" si="1762"/>
        <v>16.424510656057503</v>
      </c>
      <c r="BO619">
        <f t="shared" si="1763"/>
        <v>16</v>
      </c>
      <c r="BP619">
        <f t="shared" si="1764"/>
        <v>25</v>
      </c>
      <c r="BQ619">
        <f t="shared" si="1765"/>
        <v>28</v>
      </c>
      <c r="BR619">
        <f t="shared" si="1766"/>
        <v>-17.965021574859104</v>
      </c>
      <c r="BS619" t="str">
        <f t="shared" si="1767"/>
        <v>NEGATIF</v>
      </c>
      <c r="BT619">
        <f t="shared" si="1768"/>
        <v>-0.31354877667310832</v>
      </c>
      <c r="BU619">
        <f t="shared" si="1769"/>
        <v>17</v>
      </c>
      <c r="BV619">
        <f t="shared" si="1770"/>
        <v>-2098</v>
      </c>
      <c r="BW619">
        <f t="shared" si="1771"/>
        <v>5</v>
      </c>
      <c r="BX619" t="str">
        <f t="shared" si="1772"/>
        <v>NEGATIF</v>
      </c>
      <c r="BY619">
        <f t="shared" si="1773"/>
        <v>65.305754953535711</v>
      </c>
      <c r="BZ619">
        <f t="shared" si="1774"/>
        <v>245.30575495353571</v>
      </c>
      <c r="CA619">
        <f t="shared" si="1775"/>
        <v>60.85370560823047</v>
      </c>
      <c r="CB619" t="str">
        <f t="shared" si="1776"/>
        <v>POSITIF</v>
      </c>
      <c r="CC619">
        <f t="shared" si="1777"/>
        <v>60</v>
      </c>
      <c r="CD619">
        <f t="shared" si="1778"/>
        <v>51</v>
      </c>
      <c r="CE619">
        <f t="shared" si="1779"/>
        <v>13</v>
      </c>
      <c r="CG619">
        <f t="shared" si="1780"/>
        <v>4.2999268346564605</v>
      </c>
      <c r="CH619">
        <f t="shared" si="1781"/>
        <v>0.40902447220801957</v>
      </c>
      <c r="CI619">
        <f t="shared" si="1782"/>
        <v>0.40906049500256059</v>
      </c>
    </row>
    <row r="620" spans="1:87">
      <c r="A620">
        <f t="shared" ref="A620:E620" si="1822">A522</f>
        <v>-7.0027777777777782</v>
      </c>
      <c r="B620">
        <f t="shared" si="1822"/>
        <v>111.315</v>
      </c>
      <c r="C620">
        <f t="shared" si="1822"/>
        <v>7</v>
      </c>
      <c r="D620">
        <f t="shared" si="1822"/>
        <v>2014</v>
      </c>
      <c r="E620">
        <f t="shared" si="1822"/>
        <v>3</v>
      </c>
      <c r="F620">
        <f t="shared" si="1784"/>
        <v>28</v>
      </c>
      <c r="G620">
        <f t="shared" ref="G620:M620" si="1823">G522</f>
        <v>-0.12222152900771403</v>
      </c>
      <c r="H620">
        <f t="shared" si="1823"/>
        <v>5</v>
      </c>
      <c r="I620">
        <f t="shared" si="1823"/>
        <v>45</v>
      </c>
      <c r="J620">
        <f t="shared" si="1823"/>
        <v>5.75</v>
      </c>
      <c r="K620">
        <f t="shared" si="1823"/>
        <v>0</v>
      </c>
      <c r="L620">
        <f t="shared" si="1823"/>
        <v>20</v>
      </c>
      <c r="M620">
        <f t="shared" si="1823"/>
        <v>-13</v>
      </c>
      <c r="N620">
        <f t="shared" si="1789"/>
        <v>2456744.447916667</v>
      </c>
      <c r="O620">
        <f t="shared" si="1553"/>
        <v>7.9449039617955674E-4</v>
      </c>
      <c r="P620">
        <f t="shared" si="1713"/>
        <v>2456744.4487111573</v>
      </c>
      <c r="Q620">
        <f t="shared" si="1715"/>
        <v>0.14235314746495034</v>
      </c>
      <c r="R620">
        <f t="shared" si="1716"/>
        <v>240.67971103316654</v>
      </c>
      <c r="S620">
        <f t="shared" si="1717"/>
        <v>25.712121801567264</v>
      </c>
      <c r="T620">
        <f t="shared" si="1718"/>
        <v>4.2006534002772797</v>
      </c>
      <c r="U620">
        <f t="shared" si="1719"/>
        <v>0.44876118311116486</v>
      </c>
      <c r="V620">
        <f t="shared" si="1720"/>
        <v>209.70979865584599</v>
      </c>
      <c r="W620">
        <f t="shared" si="1721"/>
        <v>3.6601264602388914</v>
      </c>
      <c r="X620">
        <f t="shared" si="1722"/>
        <v>5.2887783086134732</v>
      </c>
      <c r="Y620">
        <f t="shared" si="1723"/>
        <v>9.230659489336189E-2</v>
      </c>
      <c r="Z620">
        <f t="shared" si="1724"/>
        <v>82.104073248120585</v>
      </c>
      <c r="AA620">
        <f t="shared" si="1725"/>
        <v>1.4329864074782994</v>
      </c>
      <c r="AB620">
        <f t="shared" si="1726"/>
        <v>10152.584235957622</v>
      </c>
      <c r="AC620">
        <f t="shared" si="1727"/>
        <v>110.71976922822482</v>
      </c>
      <c r="AD620">
        <f t="shared" si="1728"/>
        <v>-1948.7184819758982</v>
      </c>
      <c r="AE620">
        <f t="shared" si="1729"/>
        <v>-274.00805865151</v>
      </c>
      <c r="AF620">
        <f t="shared" si="1730"/>
        <v>-181.17362428885431</v>
      </c>
      <c r="AG620">
        <f t="shared" si="1731"/>
        <v>4563.0638857123658</v>
      </c>
      <c r="AH620">
        <f t="shared" si="1732"/>
        <v>12422.467725981949</v>
      </c>
      <c r="AI620">
        <f t="shared" si="1733"/>
        <v>3.4506854794394304</v>
      </c>
      <c r="AJ620">
        <f t="shared" si="1734"/>
        <v>244.13039651260598</v>
      </c>
      <c r="AK620">
        <f t="shared" si="1735"/>
        <v>4.2608792233442569</v>
      </c>
      <c r="AL620">
        <f t="shared" si="1736"/>
        <v>244</v>
      </c>
      <c r="AM620">
        <f t="shared" si="1737"/>
        <v>7</v>
      </c>
      <c r="AN620">
        <f t="shared" si="1738"/>
        <v>49</v>
      </c>
      <c r="AP620">
        <f t="shared" si="1739"/>
        <v>3.0538124259079216</v>
      </c>
      <c r="AQ620">
        <f t="shared" si="1740"/>
        <v>5.3299081570408614E-2</v>
      </c>
      <c r="AR620" t="str">
        <f t="shared" si="1741"/>
        <v>POSITIF</v>
      </c>
      <c r="AS620">
        <f t="shared" si="1742"/>
        <v>3</v>
      </c>
      <c r="AT620">
        <f t="shared" si="1743"/>
        <v>3</v>
      </c>
      <c r="AU620">
        <f t="shared" si="1744"/>
        <v>13</v>
      </c>
      <c r="AV620">
        <f t="shared" si="1745"/>
        <v>0.99681421629696276</v>
      </c>
      <c r="AW620" s="4">
        <f t="shared" si="1746"/>
        <v>4.1533925679040115E-2</v>
      </c>
      <c r="AX620">
        <f t="shared" si="1747"/>
        <v>1.7397690105068919E-2</v>
      </c>
      <c r="AY620">
        <f t="shared" si="1748"/>
        <v>0.27161221119961665</v>
      </c>
      <c r="AZ620" s="4">
        <f t="shared" si="1749"/>
        <v>1.1317175466650694E-2</v>
      </c>
      <c r="BA620">
        <f t="shared" si="1750"/>
        <v>366618.88568419189</v>
      </c>
      <c r="BB620" t="s">
        <v>191</v>
      </c>
      <c r="BC620">
        <f t="shared" si="1751"/>
        <v>1.6702621167806471E-2</v>
      </c>
      <c r="BD620">
        <f t="shared" si="1752"/>
        <v>209.71413576291249</v>
      </c>
      <c r="BE620">
        <f t="shared" si="1753"/>
        <v>23.437439925470329</v>
      </c>
      <c r="BF620">
        <f t="shared" si="1754"/>
        <v>-2.0639766935716926E-3</v>
      </c>
      <c r="BG620">
        <f t="shared" si="1755"/>
        <v>23.435375948776759</v>
      </c>
      <c r="BH620" s="19">
        <f t="shared" si="1756"/>
        <v>0.14235314746495034</v>
      </c>
      <c r="BI620">
        <f t="shared" si="1757"/>
        <v>11.102325492243592</v>
      </c>
      <c r="BJ620">
        <f t="shared" si="1758"/>
        <v>18.523325492243593</v>
      </c>
      <c r="BK620">
        <f t="shared" si="1759"/>
        <v>31.465196637129438</v>
      </c>
      <c r="BL620">
        <f t="shared" si="1760"/>
        <v>0.54917128110535618</v>
      </c>
      <c r="BM620">
        <f t="shared" si="1761"/>
        <v>246.38468574652444</v>
      </c>
      <c r="BN620">
        <f t="shared" si="1762"/>
        <v>16.425645716434964</v>
      </c>
      <c r="BO620">
        <f t="shared" si="1763"/>
        <v>16</v>
      </c>
      <c r="BP620">
        <f t="shared" si="1764"/>
        <v>25</v>
      </c>
      <c r="BQ620">
        <f t="shared" si="1765"/>
        <v>32</v>
      </c>
      <c r="BR620">
        <f t="shared" si="1766"/>
        <v>-17.967159318814279</v>
      </c>
      <c r="BS620" t="str">
        <f t="shared" si="1767"/>
        <v>NEGATIF</v>
      </c>
      <c r="BT620">
        <f t="shared" si="1768"/>
        <v>-0.3135860873436907</v>
      </c>
      <c r="BU620">
        <f t="shared" si="1769"/>
        <v>17</v>
      </c>
      <c r="BV620">
        <f t="shared" si="1770"/>
        <v>-2099</v>
      </c>
      <c r="BW620">
        <f t="shared" si="1771"/>
        <v>58</v>
      </c>
      <c r="BX620" t="str">
        <f t="shared" si="1772"/>
        <v>NEGATIF</v>
      </c>
      <c r="BY620">
        <f t="shared" si="1773"/>
        <v>67.344160998685254</v>
      </c>
      <c r="BZ620">
        <f t="shared" si="1774"/>
        <v>247.34416099868525</v>
      </c>
      <c r="CA620">
        <f t="shared" si="1775"/>
        <v>57.449459661582914</v>
      </c>
      <c r="CB620" t="str">
        <f t="shared" si="1776"/>
        <v>POSITIF</v>
      </c>
      <c r="CC620">
        <f t="shared" si="1777"/>
        <v>57</v>
      </c>
      <c r="CD620">
        <f t="shared" si="1778"/>
        <v>26</v>
      </c>
      <c r="CE620">
        <f t="shared" si="1779"/>
        <v>58</v>
      </c>
      <c r="CG620">
        <f t="shared" si="1780"/>
        <v>4.3002239927683945</v>
      </c>
      <c r="CH620">
        <f t="shared" si="1781"/>
        <v>0.40902447174884443</v>
      </c>
      <c r="CI620">
        <f t="shared" si="1782"/>
        <v>0.40906049493783164</v>
      </c>
    </row>
    <row r="621" spans="1:87">
      <c r="A621">
        <f t="shared" ref="A621:E621" si="1824">A523</f>
        <v>-7.0027777777777782</v>
      </c>
      <c r="B621">
        <f t="shared" si="1824"/>
        <v>111.315</v>
      </c>
      <c r="C621">
        <f t="shared" si="1824"/>
        <v>7</v>
      </c>
      <c r="D621">
        <f t="shared" si="1824"/>
        <v>2014</v>
      </c>
      <c r="E621">
        <f t="shared" si="1824"/>
        <v>3</v>
      </c>
      <c r="F621">
        <f t="shared" si="1784"/>
        <v>28</v>
      </c>
      <c r="G621">
        <f t="shared" ref="G621:M621" si="1825">G523</f>
        <v>-0.12222152900771403</v>
      </c>
      <c r="H621">
        <f t="shared" si="1825"/>
        <v>6</v>
      </c>
      <c r="I621">
        <f t="shared" si="1825"/>
        <v>0</v>
      </c>
      <c r="J621">
        <f t="shared" si="1825"/>
        <v>6</v>
      </c>
      <c r="K621">
        <f t="shared" si="1825"/>
        <v>0</v>
      </c>
      <c r="L621">
        <f t="shared" si="1825"/>
        <v>20</v>
      </c>
      <c r="M621">
        <f t="shared" si="1825"/>
        <v>-13</v>
      </c>
      <c r="N621">
        <f t="shared" si="1789"/>
        <v>2456744.4583333335</v>
      </c>
      <c r="O621">
        <f t="shared" si="1553"/>
        <v>7.9449039617955674E-4</v>
      </c>
      <c r="P621">
        <f t="shared" si="1713"/>
        <v>2456744.4591278238</v>
      </c>
      <c r="Q621">
        <f t="shared" si="1715"/>
        <v>0.1423534326577364</v>
      </c>
      <c r="R621">
        <f t="shared" si="1716"/>
        <v>240.67971103316654</v>
      </c>
      <c r="S621">
        <f t="shared" si="1717"/>
        <v>25.848215470818104</v>
      </c>
      <c r="T621">
        <f t="shared" si="1718"/>
        <v>4.2006534002772797</v>
      </c>
      <c r="U621">
        <f t="shared" si="1719"/>
        <v>0.4511364657307122</v>
      </c>
      <c r="V621">
        <f t="shared" si="1720"/>
        <v>209.70924705250042</v>
      </c>
      <c r="W621">
        <f t="shared" si="1721"/>
        <v>3.6601168329443463</v>
      </c>
      <c r="X621">
        <f t="shared" si="1722"/>
        <v>5.2990454682239942</v>
      </c>
      <c r="Y621">
        <f t="shared" si="1723"/>
        <v>9.2485790633393253E-2</v>
      </c>
      <c r="Z621">
        <f t="shared" si="1724"/>
        <v>82.114339917485268</v>
      </c>
      <c r="AA621">
        <f t="shared" si="1725"/>
        <v>1.4331655946619268</v>
      </c>
      <c r="AB621">
        <f t="shared" si="1726"/>
        <v>10201.008223762616</v>
      </c>
      <c r="AC621">
        <f t="shared" si="1727"/>
        <v>111.30960706863208</v>
      </c>
      <c r="AD621">
        <f t="shared" si="1728"/>
        <v>-1920.6118800957124</v>
      </c>
      <c r="AE621">
        <f t="shared" si="1729"/>
        <v>-280.24812266236125</v>
      </c>
      <c r="AF621">
        <f t="shared" si="1730"/>
        <v>-181.73176540327009</v>
      </c>
      <c r="AG621">
        <f t="shared" si="1731"/>
        <v>4561.2776350931126</v>
      </c>
      <c r="AH621">
        <f t="shared" si="1732"/>
        <v>12491.003697763015</v>
      </c>
      <c r="AI621">
        <f t="shared" si="1733"/>
        <v>3.4697232493786152</v>
      </c>
      <c r="AJ621">
        <f t="shared" si="1734"/>
        <v>244.14943428254514</v>
      </c>
      <c r="AK621">
        <f t="shared" si="1735"/>
        <v>4.2612114951119322</v>
      </c>
      <c r="AL621">
        <f t="shared" si="1736"/>
        <v>244</v>
      </c>
      <c r="AM621">
        <f t="shared" si="1737"/>
        <v>8</v>
      </c>
      <c r="AN621">
        <f t="shared" si="1738"/>
        <v>57</v>
      </c>
      <c r="AP621">
        <f t="shared" si="1739"/>
        <v>3.055295558041867</v>
      </c>
      <c r="AQ621">
        <f t="shared" si="1740"/>
        <v>5.3324967109388097E-2</v>
      </c>
      <c r="AR621" t="str">
        <f t="shared" si="1741"/>
        <v>POSITIF</v>
      </c>
      <c r="AS621">
        <f t="shared" si="1742"/>
        <v>3</v>
      </c>
      <c r="AT621">
        <f t="shared" si="1743"/>
        <v>3</v>
      </c>
      <c r="AU621">
        <f t="shared" si="1744"/>
        <v>19</v>
      </c>
      <c r="AV621">
        <f t="shared" si="1745"/>
        <v>0.99677738871867005</v>
      </c>
      <c r="AW621" s="4">
        <f t="shared" si="1746"/>
        <v>4.153239119661125E-2</v>
      </c>
      <c r="AX621">
        <f t="shared" si="1747"/>
        <v>1.7397047342572174E-2</v>
      </c>
      <c r="AY621">
        <f t="shared" si="1748"/>
        <v>0.2716021773482255</v>
      </c>
      <c r="AZ621" s="4">
        <f t="shared" si="1749"/>
        <v>1.1316757389509395E-2</v>
      </c>
      <c r="BA621">
        <f t="shared" si="1750"/>
        <v>366632.4296546292</v>
      </c>
      <c r="BB621" t="s">
        <v>191</v>
      </c>
      <c r="BC621">
        <f t="shared" si="1751"/>
        <v>1.6702621155828375E-2</v>
      </c>
      <c r="BD621">
        <f t="shared" si="1752"/>
        <v>209.7135841612039</v>
      </c>
      <c r="BE621">
        <f t="shared" si="1753"/>
        <v>23.437439921761634</v>
      </c>
      <c r="BF621">
        <f t="shared" si="1754"/>
        <v>-2.0639993134598366E-3</v>
      </c>
      <c r="BG621">
        <f t="shared" si="1755"/>
        <v>23.435375922448173</v>
      </c>
      <c r="BH621" s="19">
        <f t="shared" si="1756"/>
        <v>0.1423534326577364</v>
      </c>
      <c r="BI621">
        <f t="shared" si="1757"/>
        <v>11.353009955491871</v>
      </c>
      <c r="BJ621">
        <f t="shared" si="1758"/>
        <v>18.77400995549187</v>
      </c>
      <c r="BK621">
        <f t="shared" si="1759"/>
        <v>35.208250193968752</v>
      </c>
      <c r="BL621">
        <f t="shared" si="1760"/>
        <v>0.61449988975068692</v>
      </c>
      <c r="BM621">
        <f t="shared" si="1761"/>
        <v>246.40189913840931</v>
      </c>
      <c r="BN621">
        <f t="shared" si="1762"/>
        <v>16.426793275893953</v>
      </c>
      <c r="BO621">
        <f t="shared" si="1763"/>
        <v>16</v>
      </c>
      <c r="BP621">
        <f t="shared" si="1764"/>
        <v>25</v>
      </c>
      <c r="BQ621">
        <f t="shared" si="1765"/>
        <v>36</v>
      </c>
      <c r="BR621">
        <f t="shared" si="1766"/>
        <v>-17.969167972983108</v>
      </c>
      <c r="BS621" t="str">
        <f t="shared" si="1767"/>
        <v>NEGATIF</v>
      </c>
      <c r="BT621">
        <f t="shared" si="1768"/>
        <v>-0.31362114497247073</v>
      </c>
      <c r="BU621">
        <f t="shared" si="1769"/>
        <v>17</v>
      </c>
      <c r="BV621">
        <f t="shared" si="1770"/>
        <v>-2099</v>
      </c>
      <c r="BW621">
        <f t="shared" si="1771"/>
        <v>50</v>
      </c>
      <c r="BX621" t="str">
        <f t="shared" si="1772"/>
        <v>NEGATIF</v>
      </c>
      <c r="BY621">
        <f t="shared" si="1773"/>
        <v>68.915635982080488</v>
      </c>
      <c r="BZ621">
        <f t="shared" si="1774"/>
        <v>248.91563598208049</v>
      </c>
      <c r="CA621">
        <f t="shared" si="1775"/>
        <v>54.000504818709295</v>
      </c>
      <c r="CB621" t="str">
        <f t="shared" si="1776"/>
        <v>POSITIF</v>
      </c>
      <c r="CC621">
        <f t="shared" si="1777"/>
        <v>54</v>
      </c>
      <c r="CD621">
        <f t="shared" si="1778"/>
        <v>0</v>
      </c>
      <c r="CE621">
        <f t="shared" si="1779"/>
        <v>1</v>
      </c>
      <c r="CG621">
        <f t="shared" si="1780"/>
        <v>4.3005244231322211</v>
      </c>
      <c r="CH621">
        <f t="shared" si="1781"/>
        <v>0.4090244712893239</v>
      </c>
      <c r="CI621">
        <f t="shared" si="1782"/>
        <v>0.4090604948731027</v>
      </c>
    </row>
    <row r="622" spans="1:87">
      <c r="A622">
        <f t="shared" ref="A622:E622" si="1826">A524</f>
        <v>-7.0027777777777782</v>
      </c>
      <c r="B622">
        <f t="shared" si="1826"/>
        <v>111.315</v>
      </c>
      <c r="C622">
        <f t="shared" si="1826"/>
        <v>7</v>
      </c>
      <c r="D622">
        <f t="shared" si="1826"/>
        <v>2014</v>
      </c>
      <c r="E622">
        <f t="shared" si="1826"/>
        <v>3</v>
      </c>
      <c r="F622">
        <f t="shared" si="1784"/>
        <v>28</v>
      </c>
      <c r="G622">
        <f t="shared" ref="G622:M622" si="1827">G524</f>
        <v>-0.12222152900771403</v>
      </c>
      <c r="H622">
        <f t="shared" si="1827"/>
        <v>6</v>
      </c>
      <c r="I622">
        <f t="shared" si="1827"/>
        <v>15</v>
      </c>
      <c r="J622">
        <f t="shared" si="1827"/>
        <v>6.25</v>
      </c>
      <c r="K622">
        <f t="shared" si="1827"/>
        <v>0</v>
      </c>
      <c r="L622">
        <f t="shared" si="1827"/>
        <v>20</v>
      </c>
      <c r="M622">
        <f t="shared" si="1827"/>
        <v>-13</v>
      </c>
      <c r="N622">
        <f t="shared" si="1789"/>
        <v>2456744.46875</v>
      </c>
      <c r="O622">
        <f t="shared" si="1553"/>
        <v>7.9449039617955674E-4</v>
      </c>
      <c r="P622">
        <f t="shared" si="1713"/>
        <v>2456744.4695444903</v>
      </c>
      <c r="Q622">
        <f t="shared" si="1715"/>
        <v>0.14235371785052248</v>
      </c>
      <c r="R622">
        <f t="shared" si="1716"/>
        <v>240.67971103316654</v>
      </c>
      <c r="S622">
        <f t="shared" si="1717"/>
        <v>25.984309140068945</v>
      </c>
      <c r="T622">
        <f t="shared" si="1718"/>
        <v>4.2006534002772797</v>
      </c>
      <c r="U622">
        <f t="shared" si="1719"/>
        <v>0.45351174835025954</v>
      </c>
      <c r="V622">
        <f t="shared" si="1720"/>
        <v>209.70869544915473</v>
      </c>
      <c r="W622">
        <f t="shared" si="1721"/>
        <v>3.660107205649799</v>
      </c>
      <c r="X622">
        <f t="shared" si="1722"/>
        <v>5.3093126278363343</v>
      </c>
      <c r="Y622">
        <f t="shared" si="1723"/>
        <v>9.2664986373456382E-2</v>
      </c>
      <c r="Z622">
        <f t="shared" si="1724"/>
        <v>82.124606586851769</v>
      </c>
      <c r="AA622">
        <f t="shared" si="1725"/>
        <v>1.4333447818455858</v>
      </c>
      <c r="AB622">
        <f t="shared" si="1726"/>
        <v>10249.376520965385</v>
      </c>
      <c r="AC622">
        <f t="shared" si="1727"/>
        <v>111.88771135824233</v>
      </c>
      <c r="AD622">
        <f t="shared" si="1728"/>
        <v>-1891.6954647915359</v>
      </c>
      <c r="AE622">
        <f t="shared" si="1729"/>
        <v>-286.45864752057349</v>
      </c>
      <c r="AF622">
        <f t="shared" si="1730"/>
        <v>-182.29465273731233</v>
      </c>
      <c r="AG622">
        <f t="shared" si="1731"/>
        <v>4559.457880067489</v>
      </c>
      <c r="AH622">
        <f t="shared" si="1732"/>
        <v>12560.273347341696</v>
      </c>
      <c r="AI622">
        <f t="shared" si="1733"/>
        <v>3.4889648187060267</v>
      </c>
      <c r="AJ622">
        <f t="shared" si="1734"/>
        <v>244.16867585187256</v>
      </c>
      <c r="AK622">
        <f t="shared" si="1735"/>
        <v>4.2615473238499462</v>
      </c>
      <c r="AL622">
        <f t="shared" si="1736"/>
        <v>244</v>
      </c>
      <c r="AM622">
        <f t="shared" si="1737"/>
        <v>10</v>
      </c>
      <c r="AN622">
        <f t="shared" si="1738"/>
        <v>7</v>
      </c>
      <c r="AP622">
        <f t="shared" si="1739"/>
        <v>3.0568234557034693</v>
      </c>
      <c r="AQ622">
        <f t="shared" si="1740"/>
        <v>5.3351633954216576E-2</v>
      </c>
      <c r="AR622" t="str">
        <f t="shared" si="1741"/>
        <v>POSITIF</v>
      </c>
      <c r="AS622">
        <f t="shared" si="1742"/>
        <v>3</v>
      </c>
      <c r="AT622">
        <f t="shared" si="1743"/>
        <v>3</v>
      </c>
      <c r="AU622">
        <f t="shared" si="1744"/>
        <v>24</v>
      </c>
      <c r="AV622">
        <f t="shared" si="1745"/>
        <v>0.99674025509612052</v>
      </c>
      <c r="AW622" s="4">
        <f t="shared" si="1746"/>
        <v>4.1530843962338353E-2</v>
      </c>
      <c r="AX622">
        <f t="shared" si="1747"/>
        <v>1.7396399238595494E-2</v>
      </c>
      <c r="AY622">
        <f t="shared" si="1748"/>
        <v>0.27159206011349474</v>
      </c>
      <c r="AZ622" s="4">
        <f t="shared" si="1749"/>
        <v>1.1316335838062281E-2</v>
      </c>
      <c r="BA622">
        <f t="shared" si="1750"/>
        <v>366646.08719147241</v>
      </c>
      <c r="BB622" t="s">
        <v>191</v>
      </c>
      <c r="BC622">
        <f t="shared" si="1751"/>
        <v>1.670262114385028E-2</v>
      </c>
      <c r="BD622">
        <f t="shared" si="1752"/>
        <v>209.71303255949525</v>
      </c>
      <c r="BE622">
        <f t="shared" si="1753"/>
        <v>23.437439918052938</v>
      </c>
      <c r="BF622">
        <f t="shared" si="1754"/>
        <v>-2.0640219531323778E-3</v>
      </c>
      <c r="BG622">
        <f t="shared" si="1755"/>
        <v>23.435375896099806</v>
      </c>
      <c r="BH622" s="19">
        <f t="shared" si="1756"/>
        <v>0.14235371785052248</v>
      </c>
      <c r="BI622">
        <f t="shared" si="1757"/>
        <v>11.603694418755671</v>
      </c>
      <c r="BJ622">
        <f t="shared" si="1758"/>
        <v>19.024694418755672</v>
      </c>
      <c r="BK622">
        <f t="shared" si="1759"/>
        <v>38.951119141985814</v>
      </c>
      <c r="BL622">
        <f t="shared" si="1760"/>
        <v>0.67982527636424106</v>
      </c>
      <c r="BM622">
        <f t="shared" si="1761"/>
        <v>246.41929713934928</v>
      </c>
      <c r="BN622">
        <f t="shared" si="1762"/>
        <v>16.427953142623284</v>
      </c>
      <c r="BO622">
        <f t="shared" si="1763"/>
        <v>16</v>
      </c>
      <c r="BP622">
        <f t="shared" si="1764"/>
        <v>25</v>
      </c>
      <c r="BQ622">
        <f t="shared" si="1765"/>
        <v>40</v>
      </c>
      <c r="BR622">
        <f t="shared" si="1766"/>
        <v>-17.971167310584597</v>
      </c>
      <c r="BS622" t="str">
        <f t="shared" si="1767"/>
        <v>NEGATIF</v>
      </c>
      <c r="BT622">
        <f t="shared" si="1768"/>
        <v>-0.31365603999647562</v>
      </c>
      <c r="BU622">
        <f t="shared" si="1769"/>
        <v>17</v>
      </c>
      <c r="BV622">
        <f t="shared" si="1770"/>
        <v>-2099</v>
      </c>
      <c r="BW622">
        <f t="shared" si="1771"/>
        <v>43</v>
      </c>
      <c r="BX622" t="str">
        <f t="shared" si="1772"/>
        <v>NEGATIF</v>
      </c>
      <c r="BY622">
        <f t="shared" si="1773"/>
        <v>70.135466406731453</v>
      </c>
      <c r="BZ622">
        <f t="shared" si="1774"/>
        <v>250.13546640673144</v>
      </c>
      <c r="CA622">
        <f t="shared" si="1775"/>
        <v>50.519303778689512</v>
      </c>
      <c r="CB622" t="str">
        <f t="shared" si="1776"/>
        <v>POSITIF</v>
      </c>
      <c r="CC622">
        <f t="shared" si="1777"/>
        <v>50</v>
      </c>
      <c r="CD622">
        <f t="shared" si="1778"/>
        <v>31</v>
      </c>
      <c r="CE622">
        <f t="shared" si="1779"/>
        <v>9</v>
      </c>
      <c r="CG622">
        <f t="shared" si="1780"/>
        <v>4.3008280755318893</v>
      </c>
      <c r="CH622">
        <f t="shared" si="1781"/>
        <v>0.40902447082945814</v>
      </c>
      <c r="CI622">
        <f t="shared" si="1782"/>
        <v>0.40906049480837375</v>
      </c>
    </row>
    <row r="623" spans="1:87">
      <c r="A623">
        <f t="shared" ref="A623:E623" si="1828">A525</f>
        <v>-7.0027777777777782</v>
      </c>
      <c r="B623">
        <f t="shared" si="1828"/>
        <v>111.315</v>
      </c>
      <c r="C623">
        <f t="shared" si="1828"/>
        <v>7</v>
      </c>
      <c r="D623">
        <f t="shared" si="1828"/>
        <v>2014</v>
      </c>
      <c r="E623">
        <f t="shared" si="1828"/>
        <v>3</v>
      </c>
      <c r="F623">
        <f t="shared" si="1784"/>
        <v>28</v>
      </c>
      <c r="G623">
        <f t="shared" ref="G623:M623" si="1829">G525</f>
        <v>-0.12222152900771403</v>
      </c>
      <c r="H623">
        <f t="shared" si="1829"/>
        <v>6</v>
      </c>
      <c r="I623">
        <f t="shared" si="1829"/>
        <v>30</v>
      </c>
      <c r="J623">
        <f t="shared" si="1829"/>
        <v>6.5</v>
      </c>
      <c r="K623">
        <f t="shared" si="1829"/>
        <v>0</v>
      </c>
      <c r="L623">
        <f t="shared" si="1829"/>
        <v>20</v>
      </c>
      <c r="M623">
        <f t="shared" si="1829"/>
        <v>-13</v>
      </c>
      <c r="N623">
        <f t="shared" si="1789"/>
        <v>2456744.479166667</v>
      </c>
      <c r="O623">
        <f t="shared" si="1553"/>
        <v>7.9449039617955674E-4</v>
      </c>
      <c r="P623">
        <f t="shared" si="1713"/>
        <v>2456744.4799611573</v>
      </c>
      <c r="Q623">
        <f t="shared" si="1715"/>
        <v>0.1423540030433213</v>
      </c>
      <c r="R623">
        <f t="shared" si="1716"/>
        <v>240.67971103316654</v>
      </c>
      <c r="S623">
        <f t="shared" si="1717"/>
        <v>26.120402815417037</v>
      </c>
      <c r="T623">
        <f t="shared" si="1718"/>
        <v>4.2006534002772797</v>
      </c>
      <c r="U623">
        <f t="shared" si="1719"/>
        <v>0.45588703107622397</v>
      </c>
      <c r="V623">
        <f t="shared" si="1720"/>
        <v>209.70814384578443</v>
      </c>
      <c r="W623">
        <f t="shared" si="1721"/>
        <v>3.6600975783548222</v>
      </c>
      <c r="X623">
        <f t="shared" si="1722"/>
        <v>5.3195797879070597</v>
      </c>
      <c r="Y623">
        <f t="shared" si="1723"/>
        <v>9.2844182121519833E-2</v>
      </c>
      <c r="Z623">
        <f t="shared" si="1724"/>
        <v>82.134873256675746</v>
      </c>
      <c r="AA623">
        <f t="shared" si="1725"/>
        <v>1.4335239690372295</v>
      </c>
      <c r="AB623">
        <f t="shared" si="1726"/>
        <v>10297.688856836925</v>
      </c>
      <c r="AC623">
        <f t="shared" si="1727"/>
        <v>112.45402118189146</v>
      </c>
      <c r="AD623">
        <f t="shared" si="1728"/>
        <v>-1861.9814271411574</v>
      </c>
      <c r="AE623">
        <f t="shared" si="1729"/>
        <v>-292.63897888823084</v>
      </c>
      <c r="AF623">
        <f t="shared" si="1730"/>
        <v>-182.86227172175879</v>
      </c>
      <c r="AG623">
        <f t="shared" si="1731"/>
        <v>4557.604633800368</v>
      </c>
      <c r="AH623">
        <f t="shared" si="1732"/>
        <v>12630.264834068035</v>
      </c>
      <c r="AI623">
        <f t="shared" si="1733"/>
        <v>3.5084068983522321</v>
      </c>
      <c r="AJ623">
        <f t="shared" si="1734"/>
        <v>244.18811793151878</v>
      </c>
      <c r="AK623">
        <f t="shared" si="1735"/>
        <v>4.2618866521532075</v>
      </c>
      <c r="AL623">
        <f t="shared" si="1736"/>
        <v>244</v>
      </c>
      <c r="AM623">
        <f t="shared" si="1737"/>
        <v>11</v>
      </c>
      <c r="AN623">
        <f t="shared" si="1738"/>
        <v>17</v>
      </c>
      <c r="AP623">
        <f t="shared" si="1739"/>
        <v>3.0576484397491455</v>
      </c>
      <c r="AQ623">
        <f t="shared" si="1740"/>
        <v>5.3366032642090049E-2</v>
      </c>
      <c r="AR623" t="str">
        <f t="shared" si="1741"/>
        <v>POSITIF</v>
      </c>
      <c r="AS623">
        <f t="shared" si="1742"/>
        <v>3</v>
      </c>
      <c r="AT623">
        <f t="shared" si="1743"/>
        <v>3</v>
      </c>
      <c r="AU623">
        <f t="shared" si="1744"/>
        <v>27</v>
      </c>
      <c r="AV623">
        <f t="shared" si="1745"/>
        <v>0.99670281577821229</v>
      </c>
      <c r="AW623" s="4">
        <f t="shared" si="1746"/>
        <v>4.1529283990758843E-2</v>
      </c>
      <c r="AX623">
        <f t="shared" si="1747"/>
        <v>1.7395745799228292E-2</v>
      </c>
      <c r="AY623">
        <f t="shared" si="1748"/>
        <v>0.27158185959048081</v>
      </c>
      <c r="AZ623" s="4">
        <f t="shared" si="1749"/>
        <v>1.1315910816270034E-2</v>
      </c>
      <c r="BA623">
        <f t="shared" si="1750"/>
        <v>366659.85819165979</v>
      </c>
      <c r="BB623" t="s">
        <v>191</v>
      </c>
      <c r="BC623">
        <f t="shared" si="1751"/>
        <v>1.6702621131872181E-2</v>
      </c>
      <c r="BD623">
        <f t="shared" si="1752"/>
        <v>209.71248095776193</v>
      </c>
      <c r="BE623">
        <f t="shared" si="1753"/>
        <v>23.437439914344242</v>
      </c>
      <c r="BF623">
        <f t="shared" si="1754"/>
        <v>-2.0640446125889801E-3</v>
      </c>
      <c r="BG623">
        <f t="shared" si="1755"/>
        <v>23.435375869731654</v>
      </c>
      <c r="BH623" s="19">
        <f t="shared" si="1756"/>
        <v>0.1423540030433213</v>
      </c>
      <c r="BI623">
        <f t="shared" si="1757"/>
        <v>11.854378893210862</v>
      </c>
      <c r="BJ623">
        <f t="shared" si="1758"/>
        <v>19.275378893210863</v>
      </c>
      <c r="BK623">
        <f t="shared" si="1759"/>
        <v>42.693806612137934</v>
      </c>
      <c r="BL623">
        <f t="shared" si="1760"/>
        <v>0.74514749559153259</v>
      </c>
      <c r="BM623">
        <f t="shared" si="1761"/>
        <v>246.43687678602501</v>
      </c>
      <c r="BN623">
        <f t="shared" si="1762"/>
        <v>16.429125119068335</v>
      </c>
      <c r="BO623">
        <f t="shared" si="1763"/>
        <v>16</v>
      </c>
      <c r="BP623">
        <f t="shared" si="1764"/>
        <v>25</v>
      </c>
      <c r="BQ623">
        <f t="shared" si="1765"/>
        <v>44</v>
      </c>
      <c r="BR623">
        <f t="shared" si="1766"/>
        <v>-17.97389183804669</v>
      </c>
      <c r="BS623" t="str">
        <f t="shared" si="1767"/>
        <v>NEGATIF</v>
      </c>
      <c r="BT623">
        <f t="shared" si="1768"/>
        <v>-0.31370359197125014</v>
      </c>
      <c r="BU623">
        <f t="shared" si="1769"/>
        <v>17</v>
      </c>
      <c r="BV623">
        <f t="shared" si="1770"/>
        <v>-2099</v>
      </c>
      <c r="BW623">
        <f t="shared" si="1771"/>
        <v>33</v>
      </c>
      <c r="BX623" t="str">
        <f t="shared" si="1772"/>
        <v>NEGATIF</v>
      </c>
      <c r="BY623">
        <f t="shared" si="1773"/>
        <v>71.082658431107163</v>
      </c>
      <c r="BZ623">
        <f t="shared" si="1774"/>
        <v>251.08265843110718</v>
      </c>
      <c r="CA623">
        <f t="shared" si="1775"/>
        <v>47.014386631119429</v>
      </c>
      <c r="CB623" t="str">
        <f t="shared" si="1776"/>
        <v>POSITIF</v>
      </c>
      <c r="CC623">
        <f t="shared" si="1777"/>
        <v>47</v>
      </c>
      <c r="CD623">
        <f t="shared" si="1778"/>
        <v>0</v>
      </c>
      <c r="CE623">
        <f t="shared" si="1779"/>
        <v>51</v>
      </c>
      <c r="CG623">
        <f t="shared" si="1780"/>
        <v>4.3011348982477182</v>
      </c>
      <c r="CH623">
        <f t="shared" si="1781"/>
        <v>0.40902447036924711</v>
      </c>
      <c r="CI623">
        <f t="shared" si="1782"/>
        <v>0.40906049474364481</v>
      </c>
    </row>
    <row r="624" spans="1:87">
      <c r="A624">
        <f t="shared" ref="A624:E624" si="1830">A526</f>
        <v>-7.0027777777777782</v>
      </c>
      <c r="B624">
        <f t="shared" si="1830"/>
        <v>111.315</v>
      </c>
      <c r="C624">
        <f t="shared" si="1830"/>
        <v>7</v>
      </c>
      <c r="D624">
        <f t="shared" si="1830"/>
        <v>2014</v>
      </c>
      <c r="E624">
        <f t="shared" si="1830"/>
        <v>3</v>
      </c>
      <c r="F624">
        <f t="shared" si="1784"/>
        <v>28</v>
      </c>
      <c r="G624">
        <f t="shared" ref="G624:M624" si="1831">G526</f>
        <v>-0.12222152900771403</v>
      </c>
      <c r="H624">
        <f t="shared" si="1831"/>
        <v>6</v>
      </c>
      <c r="I624">
        <f t="shared" si="1831"/>
        <v>45</v>
      </c>
      <c r="J624">
        <f t="shared" si="1831"/>
        <v>6.75</v>
      </c>
      <c r="K624">
        <f t="shared" si="1831"/>
        <v>0</v>
      </c>
      <c r="L624">
        <f t="shared" si="1831"/>
        <v>20</v>
      </c>
      <c r="M624">
        <f t="shared" si="1831"/>
        <v>-13</v>
      </c>
      <c r="N624">
        <f t="shared" si="1789"/>
        <v>2456744.4895833335</v>
      </c>
      <c r="O624">
        <f t="shared" si="1553"/>
        <v>7.9449039617955674E-4</v>
      </c>
      <c r="P624">
        <f t="shared" si="1713"/>
        <v>2456744.4903778238</v>
      </c>
      <c r="Q624">
        <f t="shared" si="1715"/>
        <v>0.14235428823610738</v>
      </c>
      <c r="R624">
        <f t="shared" si="1716"/>
        <v>240.67971103316654</v>
      </c>
      <c r="S624">
        <f t="shared" si="1717"/>
        <v>26.25649648468243</v>
      </c>
      <c r="T624">
        <f t="shared" si="1718"/>
        <v>4.2006534002772797</v>
      </c>
      <c r="U624">
        <f t="shared" si="1719"/>
        <v>0.45826231369602527</v>
      </c>
      <c r="V624">
        <f t="shared" si="1720"/>
        <v>209.70759224243881</v>
      </c>
      <c r="W624">
        <f t="shared" si="1721"/>
        <v>3.6600879510602757</v>
      </c>
      <c r="X624">
        <f t="shared" si="1722"/>
        <v>5.3298469475193997</v>
      </c>
      <c r="Y624">
        <f t="shared" si="1723"/>
        <v>9.3023377861582948E-2</v>
      </c>
      <c r="Z624">
        <f t="shared" si="1724"/>
        <v>82.145139926041338</v>
      </c>
      <c r="AA624">
        <f t="shared" si="1725"/>
        <v>1.4337031562208726</v>
      </c>
      <c r="AB624">
        <f t="shared" si="1726"/>
        <v>10345.944954476923</v>
      </c>
      <c r="AC624">
        <f t="shared" si="1727"/>
        <v>113.00847679223307</v>
      </c>
      <c r="AD624">
        <f t="shared" si="1728"/>
        <v>-1831.4822985270423</v>
      </c>
      <c r="AE624">
        <f t="shared" si="1729"/>
        <v>-298.78846478499707</v>
      </c>
      <c r="AF624">
        <f t="shared" si="1730"/>
        <v>-183.4346075875695</v>
      </c>
      <c r="AG624">
        <f t="shared" si="1731"/>
        <v>4555.7179099566783</v>
      </c>
      <c r="AH624">
        <f t="shared" si="1732"/>
        <v>12700.965970326226</v>
      </c>
      <c r="AI624">
        <f t="shared" si="1733"/>
        <v>3.5280461028683963</v>
      </c>
      <c r="AJ624">
        <f t="shared" si="1734"/>
        <v>244.20775713603493</v>
      </c>
      <c r="AK624">
        <f t="shared" si="1735"/>
        <v>4.2622294209344878</v>
      </c>
      <c r="AL624">
        <f t="shared" si="1736"/>
        <v>244</v>
      </c>
      <c r="AM624">
        <f t="shared" si="1737"/>
        <v>12</v>
      </c>
      <c r="AN624">
        <f t="shared" si="1738"/>
        <v>27</v>
      </c>
      <c r="AP624">
        <f t="shared" si="1739"/>
        <v>3.0576522247721472</v>
      </c>
      <c r="AQ624">
        <f t="shared" si="1740"/>
        <v>5.336609870320369E-2</v>
      </c>
      <c r="AR624" t="str">
        <f t="shared" si="1741"/>
        <v>POSITIF</v>
      </c>
      <c r="AS624">
        <f t="shared" si="1742"/>
        <v>3</v>
      </c>
      <c r="AT624">
        <f t="shared" si="1743"/>
        <v>3</v>
      </c>
      <c r="AU624">
        <f t="shared" si="1744"/>
        <v>27</v>
      </c>
      <c r="AV624">
        <f t="shared" si="1745"/>
        <v>0.996665071121278</v>
      </c>
      <c r="AW624" s="4">
        <f t="shared" si="1746"/>
        <v>4.1527711296719914E-2</v>
      </c>
      <c r="AX624">
        <f t="shared" si="1747"/>
        <v>1.7395087030689753E-2</v>
      </c>
      <c r="AY624">
        <f t="shared" si="1748"/>
        <v>0.27157157587626563</v>
      </c>
      <c r="AZ624" s="4">
        <f t="shared" si="1749"/>
        <v>1.1315482328177735E-2</v>
      </c>
      <c r="BA624">
        <f t="shared" si="1750"/>
        <v>366673.74254956876</v>
      </c>
      <c r="BB624" t="s">
        <v>191</v>
      </c>
      <c r="BC624">
        <f t="shared" si="1751"/>
        <v>1.6702621119894085E-2</v>
      </c>
      <c r="BD624">
        <f t="shared" si="1752"/>
        <v>209.71192935605328</v>
      </c>
      <c r="BE624">
        <f t="shared" si="1753"/>
        <v>23.437439910635547</v>
      </c>
      <c r="BF624">
        <f t="shared" si="1754"/>
        <v>-2.0640672918262747E-3</v>
      </c>
      <c r="BG624">
        <f t="shared" si="1755"/>
        <v>23.435375843343721</v>
      </c>
      <c r="BH624" s="19">
        <f t="shared" si="1756"/>
        <v>0.14235428823610738</v>
      </c>
      <c r="BI624">
        <f t="shared" si="1757"/>
        <v>12.105063356474663</v>
      </c>
      <c r="BJ624">
        <f t="shared" si="1758"/>
        <v>19.526063356474662</v>
      </c>
      <c r="BK624">
        <f t="shared" si="1759"/>
        <v>46.436315319284738</v>
      </c>
      <c r="BL624">
        <f t="shared" si="1760"/>
        <v>0.81046659481580052</v>
      </c>
      <c r="BM624">
        <f t="shared" si="1761"/>
        <v>246.45463502783517</v>
      </c>
      <c r="BN624">
        <f t="shared" si="1762"/>
        <v>16.430309001855679</v>
      </c>
      <c r="BO624">
        <f t="shared" si="1763"/>
        <v>16</v>
      </c>
      <c r="BP624">
        <f t="shared" si="1764"/>
        <v>25</v>
      </c>
      <c r="BQ624">
        <f t="shared" si="1765"/>
        <v>49</v>
      </c>
      <c r="BR624">
        <f t="shared" si="1766"/>
        <v>-17.977457224857794</v>
      </c>
      <c r="BS624" t="str">
        <f t="shared" si="1767"/>
        <v>NEGATIF</v>
      </c>
      <c r="BT624">
        <f t="shared" si="1768"/>
        <v>-0.31376581971021111</v>
      </c>
      <c r="BU624">
        <f t="shared" si="1769"/>
        <v>17</v>
      </c>
      <c r="BV624">
        <f t="shared" si="1770"/>
        <v>-2099</v>
      </c>
      <c r="BW624">
        <f t="shared" si="1771"/>
        <v>21</v>
      </c>
      <c r="BX624" t="str">
        <f t="shared" si="1772"/>
        <v>NEGATIF</v>
      </c>
      <c r="BY624">
        <f t="shared" si="1773"/>
        <v>71.813969606295373</v>
      </c>
      <c r="BZ624">
        <f t="shared" si="1774"/>
        <v>251.81396960629536</v>
      </c>
      <c r="CA624">
        <f t="shared" si="1775"/>
        <v>43.491993380830294</v>
      </c>
      <c r="CB624" t="str">
        <f t="shared" si="1776"/>
        <v>POSITIF</v>
      </c>
      <c r="CC624">
        <f t="shared" si="1777"/>
        <v>43</v>
      </c>
      <c r="CD624">
        <f t="shared" si="1778"/>
        <v>29</v>
      </c>
      <c r="CE624">
        <f t="shared" si="1779"/>
        <v>31</v>
      </c>
      <c r="CG624">
        <f t="shared" si="1780"/>
        <v>4.3014448380366703</v>
      </c>
      <c r="CH624">
        <f t="shared" si="1781"/>
        <v>0.40902446990869074</v>
      </c>
      <c r="CI624">
        <f t="shared" si="1782"/>
        <v>0.40906049467891586</v>
      </c>
    </row>
    <row r="625" spans="1:87">
      <c r="A625">
        <f t="shared" ref="A625:E625" si="1832">A527</f>
        <v>-7.0027777777777782</v>
      </c>
      <c r="B625">
        <f t="shared" si="1832"/>
        <v>111.315</v>
      </c>
      <c r="C625">
        <f t="shared" si="1832"/>
        <v>7</v>
      </c>
      <c r="D625">
        <f t="shared" si="1832"/>
        <v>2014</v>
      </c>
      <c r="E625">
        <f t="shared" si="1832"/>
        <v>3</v>
      </c>
      <c r="F625">
        <f t="shared" si="1784"/>
        <v>28</v>
      </c>
      <c r="G625">
        <f t="shared" ref="G625:M625" si="1833">G527</f>
        <v>-0.12222152900771403</v>
      </c>
      <c r="H625">
        <f t="shared" si="1833"/>
        <v>7</v>
      </c>
      <c r="I625">
        <f t="shared" si="1833"/>
        <v>0</v>
      </c>
      <c r="J625">
        <f t="shared" si="1833"/>
        <v>7</v>
      </c>
      <c r="K625">
        <f t="shared" si="1833"/>
        <v>0</v>
      </c>
      <c r="L625">
        <f t="shared" si="1833"/>
        <v>20</v>
      </c>
      <c r="M625">
        <f t="shared" si="1833"/>
        <v>-13</v>
      </c>
      <c r="N625">
        <f t="shared" si="1789"/>
        <v>2456744.5</v>
      </c>
      <c r="O625">
        <f t="shared" si="1553"/>
        <v>7.9449039617955674E-4</v>
      </c>
      <c r="P625">
        <f t="shared" si="1713"/>
        <v>2456744.5007944903</v>
      </c>
      <c r="Q625">
        <f t="shared" si="1715"/>
        <v>0.14235457342889346</v>
      </c>
      <c r="R625">
        <f t="shared" si="1716"/>
        <v>240.67971103316654</v>
      </c>
      <c r="S625">
        <f t="shared" si="1717"/>
        <v>26.39259015393327</v>
      </c>
      <c r="T625">
        <f t="shared" si="1718"/>
        <v>4.2006534002772797</v>
      </c>
      <c r="U625">
        <f t="shared" si="1719"/>
        <v>0.46063759631557261</v>
      </c>
      <c r="V625">
        <f t="shared" si="1720"/>
        <v>209.70704063909312</v>
      </c>
      <c r="W625">
        <f t="shared" si="1721"/>
        <v>3.6600783237657288</v>
      </c>
      <c r="X625">
        <f t="shared" si="1722"/>
        <v>5.3401141071317397</v>
      </c>
      <c r="Y625">
        <f t="shared" si="1723"/>
        <v>9.3202573601646063E-2</v>
      </c>
      <c r="Z625">
        <f t="shared" si="1724"/>
        <v>82.15540659540784</v>
      </c>
      <c r="AA625">
        <f t="shared" si="1725"/>
        <v>1.4338823434045318</v>
      </c>
      <c r="AB625">
        <f t="shared" si="1726"/>
        <v>10394.144543781593</v>
      </c>
      <c r="AC625">
        <f t="shared" si="1727"/>
        <v>113.55101976762987</v>
      </c>
      <c r="AD625">
        <f t="shared" si="1728"/>
        <v>-1800.2109373981061</v>
      </c>
      <c r="AE625">
        <f t="shared" si="1729"/>
        <v>-304.90645731023858</v>
      </c>
      <c r="AF625">
        <f t="shared" si="1730"/>
        <v>-184.01164551857963</v>
      </c>
      <c r="AG625">
        <f t="shared" si="1731"/>
        <v>4553.7977222041418</v>
      </c>
      <c r="AH625">
        <f t="shared" si="1732"/>
        <v>12772.364245526442</v>
      </c>
      <c r="AI625">
        <f t="shared" si="1733"/>
        <v>3.5478789570906781</v>
      </c>
      <c r="AJ625">
        <f t="shared" si="1734"/>
        <v>244.22758999025723</v>
      </c>
      <c r="AK625">
        <f t="shared" si="1735"/>
        <v>4.2625755695407346</v>
      </c>
      <c r="AL625">
        <f t="shared" si="1736"/>
        <v>244</v>
      </c>
      <c r="AM625">
        <f t="shared" si="1737"/>
        <v>13</v>
      </c>
      <c r="AN625">
        <f t="shared" si="1738"/>
        <v>39</v>
      </c>
      <c r="AP625">
        <f t="shared" si="1739"/>
        <v>3.0639568349013655</v>
      </c>
      <c r="AQ625">
        <f t="shared" si="1740"/>
        <v>5.3476134908013138E-2</v>
      </c>
      <c r="AR625" t="str">
        <f t="shared" si="1741"/>
        <v>POSITIF</v>
      </c>
      <c r="AS625">
        <f t="shared" si="1742"/>
        <v>3</v>
      </c>
      <c r="AT625">
        <f t="shared" si="1743"/>
        <v>3</v>
      </c>
      <c r="AU625">
        <f t="shared" si="1744"/>
        <v>50</v>
      </c>
      <c r="AV625">
        <f t="shared" si="1745"/>
        <v>0.99662702147902615</v>
      </c>
      <c r="AW625" s="4">
        <f t="shared" si="1746"/>
        <v>4.1526125894959423E-2</v>
      </c>
      <c r="AX625">
        <f t="shared" si="1747"/>
        <v>1.7394422939153255E-2</v>
      </c>
      <c r="AY625">
        <f t="shared" si="1748"/>
        <v>0.2715612090672162</v>
      </c>
      <c r="AZ625" s="4">
        <f t="shared" si="1749"/>
        <v>1.1315050377800675E-2</v>
      </c>
      <c r="BA625">
        <f t="shared" si="1750"/>
        <v>366687.74016071495</v>
      </c>
      <c r="BB625" t="s">
        <v>191</v>
      </c>
      <c r="BC625">
        <f t="shared" si="1751"/>
        <v>1.6702621107915986E-2</v>
      </c>
      <c r="BD625">
        <f t="shared" si="1752"/>
        <v>209.71137775434462</v>
      </c>
      <c r="BE625">
        <f t="shared" si="1753"/>
        <v>23.437439906926851</v>
      </c>
      <c r="BF625">
        <f t="shared" si="1754"/>
        <v>-2.0640899908439246E-3</v>
      </c>
      <c r="BG625">
        <f t="shared" si="1755"/>
        <v>23.435375816936009</v>
      </c>
      <c r="BH625" s="19">
        <f t="shared" si="1756"/>
        <v>0.14235457342889346</v>
      </c>
      <c r="BI625">
        <f t="shared" si="1757"/>
        <v>12.355747819738463</v>
      </c>
      <c r="BJ625">
        <f t="shared" si="1758"/>
        <v>19.776747819738464</v>
      </c>
      <c r="BK625">
        <f t="shared" si="1759"/>
        <v>50.178648563169013</v>
      </c>
      <c r="BL625">
        <f t="shared" si="1760"/>
        <v>0.87578263162842107</v>
      </c>
      <c r="BM625">
        <f t="shared" si="1761"/>
        <v>246.47256873290797</v>
      </c>
      <c r="BN625">
        <f t="shared" si="1762"/>
        <v>16.431504582193863</v>
      </c>
      <c r="BO625">
        <f t="shared" si="1763"/>
        <v>16</v>
      </c>
      <c r="BP625">
        <f t="shared" si="1764"/>
        <v>25</v>
      </c>
      <c r="BQ625">
        <f t="shared" si="1765"/>
        <v>53</v>
      </c>
      <c r="BR625">
        <f t="shared" si="1766"/>
        <v>-17.97485948607331</v>
      </c>
      <c r="BS625" t="str">
        <f t="shared" si="1767"/>
        <v>NEGATIF</v>
      </c>
      <c r="BT625">
        <f t="shared" si="1768"/>
        <v>-0.3137204806153151</v>
      </c>
      <c r="BU625">
        <f t="shared" si="1769"/>
        <v>17</v>
      </c>
      <c r="BV625">
        <f t="shared" si="1770"/>
        <v>-2099</v>
      </c>
      <c r="BW625">
        <f t="shared" si="1771"/>
        <v>30</v>
      </c>
      <c r="BX625" t="str">
        <f t="shared" si="1772"/>
        <v>NEGATIF</v>
      </c>
      <c r="BY625">
        <f t="shared" si="1773"/>
        <v>72.379614459190847</v>
      </c>
      <c r="BZ625">
        <f t="shared" si="1774"/>
        <v>252.37961445919086</v>
      </c>
      <c r="CA625">
        <f t="shared" si="1775"/>
        <v>39.957497656104323</v>
      </c>
      <c r="CB625" t="str">
        <f t="shared" si="1776"/>
        <v>POSITIF</v>
      </c>
      <c r="CC625">
        <f t="shared" si="1777"/>
        <v>39</v>
      </c>
      <c r="CD625">
        <f t="shared" si="1778"/>
        <v>57</v>
      </c>
      <c r="CE625">
        <f t="shared" si="1779"/>
        <v>26</v>
      </c>
      <c r="CG625">
        <f t="shared" si="1780"/>
        <v>4.3017578402372729</v>
      </c>
      <c r="CH625">
        <f t="shared" si="1781"/>
        <v>0.40902446944778925</v>
      </c>
      <c r="CI625">
        <f t="shared" si="1782"/>
        <v>0.40906049461418692</v>
      </c>
    </row>
    <row r="626" spans="1:87">
      <c r="A626">
        <f t="shared" ref="A626:E626" si="1834">A528</f>
        <v>-7.0027777777777782</v>
      </c>
      <c r="B626">
        <f t="shared" si="1834"/>
        <v>111.315</v>
      </c>
      <c r="C626">
        <f t="shared" si="1834"/>
        <v>7</v>
      </c>
      <c r="D626">
        <f t="shared" si="1834"/>
        <v>2014</v>
      </c>
      <c r="E626">
        <f t="shared" si="1834"/>
        <v>3</v>
      </c>
      <c r="F626">
        <f t="shared" si="1784"/>
        <v>28</v>
      </c>
      <c r="G626">
        <f t="shared" ref="G626:M626" si="1835">G528</f>
        <v>-0.12222152900771403</v>
      </c>
      <c r="H626">
        <f t="shared" si="1835"/>
        <v>7</v>
      </c>
      <c r="I626">
        <f t="shared" si="1835"/>
        <v>15</v>
      </c>
      <c r="J626">
        <f t="shared" si="1835"/>
        <v>7.25</v>
      </c>
      <c r="K626">
        <f t="shared" si="1835"/>
        <v>0</v>
      </c>
      <c r="L626">
        <f t="shared" si="1835"/>
        <v>20</v>
      </c>
      <c r="M626">
        <f t="shared" si="1835"/>
        <v>-13</v>
      </c>
      <c r="N626">
        <f t="shared" si="1789"/>
        <v>2456744.510416667</v>
      </c>
      <c r="O626">
        <f t="shared" si="1553"/>
        <v>7.9449039617955674E-4</v>
      </c>
      <c r="P626">
        <f t="shared" si="1713"/>
        <v>2456744.5112111573</v>
      </c>
      <c r="Q626">
        <f t="shared" si="1715"/>
        <v>0.14235485862169228</v>
      </c>
      <c r="R626">
        <f t="shared" si="1716"/>
        <v>240.67971103316654</v>
      </c>
      <c r="S626">
        <f t="shared" si="1717"/>
        <v>26.528683829281363</v>
      </c>
      <c r="T626">
        <f t="shared" si="1718"/>
        <v>4.2006534002772797</v>
      </c>
      <c r="U626">
        <f t="shared" si="1719"/>
        <v>0.4630128790415371</v>
      </c>
      <c r="V626">
        <f t="shared" si="1720"/>
        <v>209.70648903572283</v>
      </c>
      <c r="W626">
        <f t="shared" si="1721"/>
        <v>3.6600686964707521</v>
      </c>
      <c r="X626">
        <f t="shared" si="1722"/>
        <v>5.3503812672024651</v>
      </c>
      <c r="Y626">
        <f t="shared" si="1723"/>
        <v>9.3381769349709515E-2</v>
      </c>
      <c r="Z626">
        <f t="shared" si="1724"/>
        <v>82.165673265231817</v>
      </c>
      <c r="AA626">
        <f t="shared" si="1725"/>
        <v>1.4340615305961752</v>
      </c>
      <c r="AB626">
        <f t="shared" si="1726"/>
        <v>10442.28735497132</v>
      </c>
      <c r="AC626">
        <f t="shared" si="1727"/>
        <v>114.08159294007149</v>
      </c>
      <c r="AD626">
        <f t="shared" si="1728"/>
        <v>-1768.180527672172</v>
      </c>
      <c r="AE626">
        <f t="shared" si="1729"/>
        <v>-310.99231187558718</v>
      </c>
      <c r="AF626">
        <f t="shared" si="1730"/>
        <v>-184.5933705769009</v>
      </c>
      <c r="AG626">
        <f t="shared" si="1731"/>
        <v>4551.8440844543793</v>
      </c>
      <c r="AH626">
        <f t="shared" si="1732"/>
        <v>12844.446822241112</v>
      </c>
      <c r="AI626">
        <f t="shared" si="1733"/>
        <v>3.5679018950669756</v>
      </c>
      <c r="AJ626">
        <f t="shared" si="1734"/>
        <v>244.24761292823351</v>
      </c>
      <c r="AK626">
        <f t="shared" si="1735"/>
        <v>4.2629250357343436</v>
      </c>
      <c r="AL626">
        <f t="shared" si="1736"/>
        <v>244</v>
      </c>
      <c r="AM626">
        <f t="shared" si="1737"/>
        <v>14</v>
      </c>
      <c r="AN626">
        <f t="shared" si="1738"/>
        <v>51</v>
      </c>
      <c r="AP626">
        <f t="shared" si="1739"/>
        <v>3.0775103098885785</v>
      </c>
      <c r="AQ626">
        <f t="shared" si="1740"/>
        <v>5.3712687671626701E-2</v>
      </c>
      <c r="AR626" t="str">
        <f t="shared" si="1741"/>
        <v>POSITIF</v>
      </c>
      <c r="AS626">
        <f t="shared" si="1742"/>
        <v>3</v>
      </c>
      <c r="AT626">
        <f t="shared" si="1743"/>
        <v>4</v>
      </c>
      <c r="AU626">
        <f t="shared" si="1744"/>
        <v>39</v>
      </c>
      <c r="AV626">
        <f t="shared" si="1745"/>
        <v>0.99658866720748185</v>
      </c>
      <c r="AW626" s="4">
        <f t="shared" si="1746"/>
        <v>4.1524527800311746E-2</v>
      </c>
      <c r="AX626">
        <f t="shared" si="1747"/>
        <v>1.7393753530832601E-2</v>
      </c>
      <c r="AY626">
        <f t="shared" si="1748"/>
        <v>0.27155075926033045</v>
      </c>
      <c r="AZ626" s="4">
        <f t="shared" si="1749"/>
        <v>1.1314614969180436E-2</v>
      </c>
      <c r="BA626">
        <f t="shared" si="1750"/>
        <v>366701.85091993411</v>
      </c>
      <c r="BB626" t="s">
        <v>191</v>
      </c>
      <c r="BC626">
        <f t="shared" si="1751"/>
        <v>1.670262109593789E-2</v>
      </c>
      <c r="BD626">
        <f t="shared" si="1752"/>
        <v>209.71082615261136</v>
      </c>
      <c r="BE626">
        <f t="shared" si="1753"/>
        <v>23.437439903218156</v>
      </c>
      <c r="BF626">
        <f t="shared" si="1754"/>
        <v>-2.0641127096415954E-3</v>
      </c>
      <c r="BG626">
        <f t="shared" si="1755"/>
        <v>23.435375790508512</v>
      </c>
      <c r="BH626" s="19">
        <f t="shared" si="1756"/>
        <v>0.14235485862169228</v>
      </c>
      <c r="BI626">
        <f t="shared" si="1757"/>
        <v>12.606432294209178</v>
      </c>
      <c r="BJ626">
        <f t="shared" si="1758"/>
        <v>20.027432294209177</v>
      </c>
      <c r="BK626">
        <f t="shared" si="1759"/>
        <v>53.920809726021247</v>
      </c>
      <c r="BL626">
        <f t="shared" si="1760"/>
        <v>0.94109566506045228</v>
      </c>
      <c r="BM626">
        <f t="shared" si="1761"/>
        <v>246.49067468711638</v>
      </c>
      <c r="BN626">
        <f t="shared" si="1762"/>
        <v>16.43271164580776</v>
      </c>
      <c r="BO626">
        <f t="shared" si="1763"/>
        <v>16</v>
      </c>
      <c r="BP626">
        <f t="shared" si="1764"/>
        <v>25</v>
      </c>
      <c r="BQ626">
        <f t="shared" si="1765"/>
        <v>57</v>
      </c>
      <c r="BR626">
        <f t="shared" si="1766"/>
        <v>-17.965165165635703</v>
      </c>
      <c r="BS626" t="str">
        <f t="shared" si="1767"/>
        <v>NEGATIF</v>
      </c>
      <c r="BT626">
        <f t="shared" si="1768"/>
        <v>-0.31355128280493549</v>
      </c>
      <c r="BU626">
        <f t="shared" si="1769"/>
        <v>17</v>
      </c>
      <c r="BV626">
        <f t="shared" si="1770"/>
        <v>-2098</v>
      </c>
      <c r="BW626">
        <f t="shared" si="1771"/>
        <v>5</v>
      </c>
      <c r="BX626" t="str">
        <f t="shared" si="1772"/>
        <v>NEGATIF</v>
      </c>
      <c r="BY626">
        <f t="shared" si="1773"/>
        <v>72.809676574682541</v>
      </c>
      <c r="BZ626">
        <f t="shared" si="1774"/>
        <v>252.80967657468256</v>
      </c>
      <c r="CA626">
        <f t="shared" si="1775"/>
        <v>36.414005481423786</v>
      </c>
      <c r="CB626" t="str">
        <f t="shared" si="1776"/>
        <v>POSITIF</v>
      </c>
      <c r="CC626">
        <f t="shared" si="1777"/>
        <v>36</v>
      </c>
      <c r="CD626">
        <f t="shared" si="1778"/>
        <v>24</v>
      </c>
      <c r="CE626">
        <f t="shared" si="1779"/>
        <v>50</v>
      </c>
      <c r="CG626">
        <f t="shared" si="1780"/>
        <v>4.3020738487524248</v>
      </c>
      <c r="CH626">
        <f t="shared" si="1781"/>
        <v>0.40902446898654243</v>
      </c>
      <c r="CI626">
        <f t="shared" si="1782"/>
        <v>0.40906049454945798</v>
      </c>
    </row>
    <row r="627" spans="1:87">
      <c r="A627">
        <f t="shared" ref="A627:E627" si="1836">A529</f>
        <v>-7.0027777777777782</v>
      </c>
      <c r="B627">
        <f t="shared" si="1836"/>
        <v>111.315</v>
      </c>
      <c r="C627">
        <f t="shared" si="1836"/>
        <v>7</v>
      </c>
      <c r="D627">
        <f t="shared" si="1836"/>
        <v>2014</v>
      </c>
      <c r="E627">
        <f t="shared" si="1836"/>
        <v>3</v>
      </c>
      <c r="F627">
        <f t="shared" si="1784"/>
        <v>28</v>
      </c>
      <c r="G627">
        <f t="shared" ref="G627:M627" si="1837">G529</f>
        <v>-0.12222152900771403</v>
      </c>
      <c r="H627">
        <f t="shared" si="1837"/>
        <v>7</v>
      </c>
      <c r="I627">
        <f t="shared" si="1837"/>
        <v>30</v>
      </c>
      <c r="J627">
        <f t="shared" si="1837"/>
        <v>7.5</v>
      </c>
      <c r="K627">
        <f t="shared" si="1837"/>
        <v>0</v>
      </c>
      <c r="L627">
        <f t="shared" si="1837"/>
        <v>20</v>
      </c>
      <c r="M627">
        <f t="shared" si="1837"/>
        <v>-13</v>
      </c>
      <c r="N627">
        <f t="shared" si="1789"/>
        <v>2456744.5208333335</v>
      </c>
      <c r="O627">
        <f t="shared" si="1553"/>
        <v>7.9449039617955674E-4</v>
      </c>
      <c r="P627">
        <f t="shared" si="1713"/>
        <v>2456744.5216278238</v>
      </c>
      <c r="Q627">
        <f t="shared" si="1715"/>
        <v>0.14235514381447836</v>
      </c>
      <c r="R627">
        <f t="shared" si="1716"/>
        <v>240.67971103316654</v>
      </c>
      <c r="S627">
        <f t="shared" si="1717"/>
        <v>26.664777498546755</v>
      </c>
      <c r="T627">
        <f t="shared" si="1718"/>
        <v>4.2006534002772797</v>
      </c>
      <c r="U627">
        <f t="shared" si="1719"/>
        <v>0.4653881616613384</v>
      </c>
      <c r="V627">
        <f t="shared" si="1720"/>
        <v>209.7059374323772</v>
      </c>
      <c r="W627">
        <f t="shared" si="1721"/>
        <v>3.6600590691762056</v>
      </c>
      <c r="X627">
        <f t="shared" si="1722"/>
        <v>5.3606484268148051</v>
      </c>
      <c r="Y627">
        <f t="shared" si="1723"/>
        <v>9.356096508977263E-2</v>
      </c>
      <c r="Z627">
        <f t="shared" si="1724"/>
        <v>82.175939934597409</v>
      </c>
      <c r="AA627">
        <f t="shared" si="1725"/>
        <v>1.4342407177798184</v>
      </c>
      <c r="AB627">
        <f t="shared" si="1726"/>
        <v>10490.373112117419</v>
      </c>
      <c r="AC627">
        <f t="shared" si="1727"/>
        <v>114.60014033253302</v>
      </c>
      <c r="AD627">
        <f t="shared" si="1728"/>
        <v>-1735.4045776216437</v>
      </c>
      <c r="AE627">
        <f t="shared" si="1729"/>
        <v>-317.04538646732732</v>
      </c>
      <c r="AF627">
        <f t="shared" si="1730"/>
        <v>-185.17976762403231</v>
      </c>
      <c r="AG627">
        <f t="shared" si="1731"/>
        <v>4549.857011132437</v>
      </c>
      <c r="AH627">
        <f t="shared" si="1732"/>
        <v>12917.200531869385</v>
      </c>
      <c r="AI627">
        <f t="shared" si="1733"/>
        <v>3.588111258852607</v>
      </c>
      <c r="AJ627">
        <f t="shared" si="1734"/>
        <v>244.26782229201916</v>
      </c>
      <c r="AK627">
        <f t="shared" si="1735"/>
        <v>4.263277755672136</v>
      </c>
      <c r="AL627">
        <f t="shared" si="1736"/>
        <v>244</v>
      </c>
      <c r="AM627">
        <f t="shared" si="1737"/>
        <v>16</v>
      </c>
      <c r="AN627">
        <f t="shared" si="1738"/>
        <v>4</v>
      </c>
      <c r="AP627">
        <f t="shared" si="1739"/>
        <v>3.0654760178343836</v>
      </c>
      <c r="AQ627">
        <f t="shared" si="1740"/>
        <v>5.3502649652134408E-2</v>
      </c>
      <c r="AR627" t="str">
        <f t="shared" si="1741"/>
        <v>POSITIF</v>
      </c>
      <c r="AS627">
        <f t="shared" si="1742"/>
        <v>3</v>
      </c>
      <c r="AT627">
        <f t="shared" si="1743"/>
        <v>3</v>
      </c>
      <c r="AU627">
        <f t="shared" si="1744"/>
        <v>55</v>
      </c>
      <c r="AV627">
        <f t="shared" si="1745"/>
        <v>0.99655000867021415</v>
      </c>
      <c r="AW627" s="4">
        <f t="shared" si="1746"/>
        <v>4.1522917027925592E-2</v>
      </c>
      <c r="AX627">
        <f t="shared" si="1747"/>
        <v>1.7393078812073276E-2</v>
      </c>
      <c r="AY627">
        <f t="shared" si="1748"/>
        <v>0.27154022655466209</v>
      </c>
      <c r="AZ627" s="4">
        <f t="shared" si="1749"/>
        <v>1.1314176106444253E-2</v>
      </c>
      <c r="BA627">
        <f t="shared" si="1750"/>
        <v>366716.07471945719</v>
      </c>
      <c r="BB627" t="s">
        <v>191</v>
      </c>
      <c r="BC627">
        <f t="shared" si="1751"/>
        <v>1.6702621083959791E-2</v>
      </c>
      <c r="BD627">
        <f t="shared" si="1752"/>
        <v>209.71027455090271</v>
      </c>
      <c r="BE627">
        <f t="shared" si="1753"/>
        <v>23.43743989950946</v>
      </c>
      <c r="BF627">
        <f t="shared" si="1754"/>
        <v>-2.0641354482159031E-3</v>
      </c>
      <c r="BG627">
        <f t="shared" si="1755"/>
        <v>23.435375764061245</v>
      </c>
      <c r="BH627" s="19">
        <f t="shared" si="1756"/>
        <v>0.14235514381447836</v>
      </c>
      <c r="BI627">
        <f t="shared" si="1757"/>
        <v>12.857116757472976</v>
      </c>
      <c r="BJ627">
        <f t="shared" si="1758"/>
        <v>20.278116757472976</v>
      </c>
      <c r="BK627">
        <f t="shared" si="1759"/>
        <v>57.6628017691203</v>
      </c>
      <c r="BL627">
        <f t="shared" si="1760"/>
        <v>1.0064057467959604</v>
      </c>
      <c r="BM627">
        <f t="shared" si="1761"/>
        <v>246.50894959297432</v>
      </c>
      <c r="BN627">
        <f t="shared" si="1762"/>
        <v>16.433929972864956</v>
      </c>
      <c r="BO627">
        <f t="shared" si="1763"/>
        <v>16</v>
      </c>
      <c r="BP627">
        <f t="shared" si="1764"/>
        <v>26</v>
      </c>
      <c r="BQ627">
        <f t="shared" si="1765"/>
        <v>2</v>
      </c>
      <c r="BR627">
        <f t="shared" si="1766"/>
        <v>-17.980664054362659</v>
      </c>
      <c r="BS627" t="str">
        <f t="shared" si="1767"/>
        <v>NEGATIF</v>
      </c>
      <c r="BT627">
        <f t="shared" si="1768"/>
        <v>-0.3138217894436211</v>
      </c>
      <c r="BU627">
        <f t="shared" si="1769"/>
        <v>17</v>
      </c>
      <c r="BV627">
        <f t="shared" si="1770"/>
        <v>-2099</v>
      </c>
      <c r="BW627">
        <f t="shared" si="1771"/>
        <v>9</v>
      </c>
      <c r="BX627" t="str">
        <f t="shared" si="1772"/>
        <v>NEGATIF</v>
      </c>
      <c r="BY627">
        <f t="shared" si="1773"/>
        <v>73.087144021830156</v>
      </c>
      <c r="BZ627">
        <f t="shared" si="1774"/>
        <v>253.08714402183017</v>
      </c>
      <c r="CA627">
        <f t="shared" si="1775"/>
        <v>32.861962628522619</v>
      </c>
      <c r="CB627" t="str">
        <f t="shared" si="1776"/>
        <v>POSITIF</v>
      </c>
      <c r="CC627">
        <f t="shared" si="1777"/>
        <v>32</v>
      </c>
      <c r="CD627">
        <f t="shared" si="1778"/>
        <v>51</v>
      </c>
      <c r="CE627">
        <f t="shared" si="1779"/>
        <v>43</v>
      </c>
      <c r="CG627">
        <f t="shared" si="1780"/>
        <v>4.302392806030138</v>
      </c>
      <c r="CH627">
        <f t="shared" si="1781"/>
        <v>0.4090244685249505</v>
      </c>
      <c r="CI627">
        <f t="shared" si="1782"/>
        <v>0.40906049448472903</v>
      </c>
    </row>
    <row r="628" spans="1:87">
      <c r="A628">
        <f t="shared" ref="A628:E628" si="1838">A530</f>
        <v>-7.0027777777777782</v>
      </c>
      <c r="B628">
        <f t="shared" si="1838"/>
        <v>111.315</v>
      </c>
      <c r="C628">
        <f t="shared" si="1838"/>
        <v>7</v>
      </c>
      <c r="D628">
        <f t="shared" si="1838"/>
        <v>2014</v>
      </c>
      <c r="E628">
        <f t="shared" si="1838"/>
        <v>3</v>
      </c>
      <c r="F628">
        <f t="shared" si="1784"/>
        <v>28</v>
      </c>
      <c r="G628">
        <f t="shared" ref="G628:M628" si="1839">G530</f>
        <v>-0.12222152900771403</v>
      </c>
      <c r="H628">
        <f t="shared" si="1839"/>
        <v>7</v>
      </c>
      <c r="I628">
        <f t="shared" si="1839"/>
        <v>45</v>
      </c>
      <c r="J628">
        <f t="shared" si="1839"/>
        <v>7.75</v>
      </c>
      <c r="K628">
        <f t="shared" si="1839"/>
        <v>0</v>
      </c>
      <c r="L628">
        <f t="shared" si="1839"/>
        <v>20</v>
      </c>
      <c r="M628">
        <f t="shared" si="1839"/>
        <v>-13</v>
      </c>
      <c r="N628">
        <f t="shared" si="1789"/>
        <v>2456744.53125</v>
      </c>
      <c r="O628">
        <f t="shared" si="1553"/>
        <v>7.9449039617955674E-4</v>
      </c>
      <c r="P628">
        <f t="shared" si="1713"/>
        <v>2456744.5320444903</v>
      </c>
      <c r="Q628">
        <f t="shared" si="1715"/>
        <v>0.14235542900726444</v>
      </c>
      <c r="R628">
        <f t="shared" si="1716"/>
        <v>240.67971103316654</v>
      </c>
      <c r="S628">
        <f t="shared" si="1717"/>
        <v>26.800871167797595</v>
      </c>
      <c r="T628">
        <f t="shared" si="1718"/>
        <v>4.2006534002772797</v>
      </c>
      <c r="U628">
        <f t="shared" si="1719"/>
        <v>0.46776344428088568</v>
      </c>
      <c r="V628">
        <f t="shared" si="1720"/>
        <v>209.70538582903151</v>
      </c>
      <c r="W628">
        <f t="shared" si="1721"/>
        <v>3.6600494418816583</v>
      </c>
      <c r="X628">
        <f t="shared" si="1722"/>
        <v>5.3709155864271452</v>
      </c>
      <c r="Y628">
        <f t="shared" si="1723"/>
        <v>9.3740160829835745E-2</v>
      </c>
      <c r="Z628">
        <f t="shared" si="1724"/>
        <v>82.186206603963001</v>
      </c>
      <c r="AA628">
        <f t="shared" si="1725"/>
        <v>1.4344199049634616</v>
      </c>
      <c r="AB628">
        <f t="shared" si="1726"/>
        <v>10538.401546069614</v>
      </c>
      <c r="AC628">
        <f t="shared" si="1727"/>
        <v>115.10660730700151</v>
      </c>
      <c r="AD628">
        <f t="shared" si="1728"/>
        <v>-1701.8969055979974</v>
      </c>
      <c r="AE628">
        <f t="shared" si="1729"/>
        <v>-323.06504334220631</v>
      </c>
      <c r="AF628">
        <f t="shared" si="1730"/>
        <v>-185.77082147741203</v>
      </c>
      <c r="AG628">
        <f t="shared" si="1731"/>
        <v>4547.8365166523708</v>
      </c>
      <c r="AH628">
        <f t="shared" si="1732"/>
        <v>12990.611899611369</v>
      </c>
      <c r="AI628">
        <f t="shared" si="1733"/>
        <v>3.6085033054476026</v>
      </c>
      <c r="AJ628">
        <f t="shared" si="1734"/>
        <v>244.28821433861415</v>
      </c>
      <c r="AK628">
        <f t="shared" si="1735"/>
        <v>4.2636336640264387</v>
      </c>
      <c r="AL628">
        <f t="shared" si="1736"/>
        <v>244</v>
      </c>
      <c r="AM628">
        <f t="shared" si="1737"/>
        <v>17</v>
      </c>
      <c r="AN628">
        <f t="shared" si="1738"/>
        <v>17</v>
      </c>
      <c r="AP628">
        <f t="shared" si="1739"/>
        <v>3.0637455547416148</v>
      </c>
      <c r="AQ628">
        <f t="shared" si="1740"/>
        <v>5.3472447373581346E-2</v>
      </c>
      <c r="AR628" t="str">
        <f t="shared" si="1741"/>
        <v>POSITIF</v>
      </c>
      <c r="AS628">
        <f t="shared" si="1742"/>
        <v>3</v>
      </c>
      <c r="AT628">
        <f t="shared" si="1743"/>
        <v>3</v>
      </c>
      <c r="AU628">
        <f t="shared" si="1744"/>
        <v>49</v>
      </c>
      <c r="AV628">
        <f t="shared" si="1745"/>
        <v>0.99651104622802777</v>
      </c>
      <c r="AW628" s="4">
        <f t="shared" si="1746"/>
        <v>4.1521293592834491E-2</v>
      </c>
      <c r="AX628">
        <f t="shared" si="1747"/>
        <v>1.7392398789172505E-2</v>
      </c>
      <c r="AY628">
        <f t="shared" si="1748"/>
        <v>0.2715296110485112</v>
      </c>
      <c r="AZ628" s="4">
        <f t="shared" si="1749"/>
        <v>1.1313733793687967E-2</v>
      </c>
      <c r="BA628">
        <f t="shared" si="1750"/>
        <v>366730.4114527023</v>
      </c>
      <c r="BB628" t="s">
        <v>191</v>
      </c>
      <c r="BC628">
        <f t="shared" si="1751"/>
        <v>1.6702621071981696E-2</v>
      </c>
      <c r="BD628">
        <f t="shared" si="1752"/>
        <v>209.70972294919406</v>
      </c>
      <c r="BE628">
        <f t="shared" si="1753"/>
        <v>23.437439895800765</v>
      </c>
      <c r="BF628">
        <f t="shared" si="1754"/>
        <v>-2.0641582065665087E-3</v>
      </c>
      <c r="BG628">
        <f t="shared" si="1755"/>
        <v>23.4353757375942</v>
      </c>
      <c r="BH628" s="19">
        <f t="shared" si="1756"/>
        <v>0.14235542900726444</v>
      </c>
      <c r="BI628">
        <f t="shared" si="1757"/>
        <v>13.107801220736777</v>
      </c>
      <c r="BJ628">
        <f t="shared" si="1758"/>
        <v>20.528801220736778</v>
      </c>
      <c r="BK628">
        <f t="shared" si="1759"/>
        <v>61.404628235156139</v>
      </c>
      <c r="BL628">
        <f t="shared" si="1760"/>
        <v>1.0717129386665496</v>
      </c>
      <c r="BM628">
        <f t="shared" si="1761"/>
        <v>246.52739007589554</v>
      </c>
      <c r="BN628">
        <f t="shared" si="1762"/>
        <v>16.435159338393035</v>
      </c>
      <c r="BO628">
        <f t="shared" si="1763"/>
        <v>16</v>
      </c>
      <c r="BP628">
        <f t="shared" si="1764"/>
        <v>26</v>
      </c>
      <c r="BQ628">
        <f t="shared" si="1765"/>
        <v>6</v>
      </c>
      <c r="BR628">
        <f t="shared" si="1766"/>
        <v>-17.986061129698015</v>
      </c>
      <c r="BS628" t="str">
        <f t="shared" si="1767"/>
        <v>NEGATIF</v>
      </c>
      <c r="BT628">
        <f t="shared" si="1768"/>
        <v>-0.31391598617820121</v>
      </c>
      <c r="BU628">
        <f t="shared" si="1769"/>
        <v>17</v>
      </c>
      <c r="BV628">
        <f t="shared" si="1770"/>
        <v>-2100</v>
      </c>
      <c r="BW628">
        <f t="shared" si="1771"/>
        <v>50</v>
      </c>
      <c r="BX628" t="str">
        <f t="shared" si="1772"/>
        <v>NEGATIF</v>
      </c>
      <c r="BY628">
        <f t="shared" si="1773"/>
        <v>73.272610453921615</v>
      </c>
      <c r="BZ628">
        <f t="shared" si="1774"/>
        <v>253.27261045392163</v>
      </c>
      <c r="CA628">
        <f t="shared" si="1775"/>
        <v>29.306538551025199</v>
      </c>
      <c r="CB628" t="str">
        <f t="shared" si="1776"/>
        <v>POSITIF</v>
      </c>
      <c r="CC628">
        <f t="shared" si="1777"/>
        <v>29</v>
      </c>
      <c r="CD628">
        <f t="shared" si="1778"/>
        <v>18</v>
      </c>
      <c r="CE628">
        <f t="shared" si="1779"/>
        <v>23</v>
      </c>
      <c r="CG628">
        <f t="shared" si="1780"/>
        <v>4.3027146531727709</v>
      </c>
      <c r="CH628">
        <f t="shared" si="1781"/>
        <v>0.40902446806301346</v>
      </c>
      <c r="CI628">
        <f t="shared" si="1782"/>
        <v>0.40906049442000003</v>
      </c>
    </row>
    <row r="629" spans="1:87">
      <c r="A629">
        <f t="shared" ref="A629:E629" si="1840">A531</f>
        <v>-7.0027777777777782</v>
      </c>
      <c r="B629">
        <f t="shared" si="1840"/>
        <v>111.315</v>
      </c>
      <c r="C629">
        <f t="shared" si="1840"/>
        <v>7</v>
      </c>
      <c r="D629">
        <f t="shared" si="1840"/>
        <v>2014</v>
      </c>
      <c r="E629">
        <f t="shared" si="1840"/>
        <v>3</v>
      </c>
      <c r="F629">
        <f t="shared" si="1784"/>
        <v>28</v>
      </c>
      <c r="G629">
        <f t="shared" ref="G629:M629" si="1841">G531</f>
        <v>-0.12222152900771403</v>
      </c>
      <c r="H629">
        <f t="shared" si="1841"/>
        <v>8</v>
      </c>
      <c r="I629">
        <f t="shared" si="1841"/>
        <v>0</v>
      </c>
      <c r="J629">
        <f t="shared" si="1841"/>
        <v>8</v>
      </c>
      <c r="K629">
        <f t="shared" si="1841"/>
        <v>0</v>
      </c>
      <c r="L629">
        <f t="shared" si="1841"/>
        <v>20</v>
      </c>
      <c r="M629">
        <f t="shared" si="1841"/>
        <v>-13</v>
      </c>
      <c r="N629">
        <f t="shared" si="1789"/>
        <v>2456744.541666667</v>
      </c>
      <c r="O629">
        <f t="shared" si="1553"/>
        <v>7.9449039617955674E-4</v>
      </c>
      <c r="P629">
        <f t="shared" si="1713"/>
        <v>2456744.5424611573</v>
      </c>
      <c r="Q629">
        <f t="shared" si="1715"/>
        <v>0.14235571420006327</v>
      </c>
      <c r="R629">
        <f t="shared" si="1716"/>
        <v>240.67971103316654</v>
      </c>
      <c r="S629">
        <f t="shared" si="1717"/>
        <v>26.936964843145688</v>
      </c>
      <c r="T629">
        <f t="shared" si="1718"/>
        <v>4.2006534002772797</v>
      </c>
      <c r="U629">
        <f t="shared" si="1719"/>
        <v>0.47013872700685017</v>
      </c>
      <c r="V629">
        <f t="shared" si="1720"/>
        <v>209.70483422566122</v>
      </c>
      <c r="W629">
        <f t="shared" si="1721"/>
        <v>3.6600398145866815</v>
      </c>
      <c r="X629">
        <f t="shared" si="1722"/>
        <v>5.3811827464978705</v>
      </c>
      <c r="Y629">
        <f t="shared" si="1723"/>
        <v>9.3919356577899196E-2</v>
      </c>
      <c r="Z629">
        <f t="shared" si="1724"/>
        <v>82.196473273787888</v>
      </c>
      <c r="AA629">
        <f t="shared" si="1725"/>
        <v>1.434599092155121</v>
      </c>
      <c r="AB629">
        <f t="shared" si="1726"/>
        <v>10586.372388006204</v>
      </c>
      <c r="AC629">
        <f t="shared" si="1727"/>
        <v>115.60094049674764</v>
      </c>
      <c r="AD629">
        <f t="shared" si="1728"/>
        <v>-1667.6716383478456</v>
      </c>
      <c r="AE629">
        <f t="shared" si="1729"/>
        <v>-329.05064827387889</v>
      </c>
      <c r="AF629">
        <f t="shared" si="1730"/>
        <v>-186.36651683393262</v>
      </c>
      <c r="AG629">
        <f t="shared" si="1731"/>
        <v>4545.782615671762</v>
      </c>
      <c r="AH629">
        <f t="shared" si="1732"/>
        <v>13064.667140719059</v>
      </c>
      <c r="AI629">
        <f t="shared" si="1733"/>
        <v>3.6290742057552943</v>
      </c>
      <c r="AJ629">
        <f t="shared" si="1734"/>
        <v>244.30878523892184</v>
      </c>
      <c r="AK629">
        <f t="shared" si="1735"/>
        <v>4.2639926939669079</v>
      </c>
      <c r="AL629">
        <f t="shared" si="1736"/>
        <v>244</v>
      </c>
      <c r="AM629">
        <f t="shared" si="1737"/>
        <v>18</v>
      </c>
      <c r="AN629">
        <f t="shared" si="1738"/>
        <v>31</v>
      </c>
      <c r="AP629">
        <f t="shared" si="1739"/>
        <v>3.067098727206536</v>
      </c>
      <c r="AQ629">
        <f t="shared" si="1740"/>
        <v>5.3530971273481436E-2</v>
      </c>
      <c r="AR629" t="str">
        <f t="shared" si="1741"/>
        <v>POSITIF</v>
      </c>
      <c r="AS629">
        <f t="shared" si="1742"/>
        <v>3</v>
      </c>
      <c r="AT629">
        <f t="shared" si="1743"/>
        <v>4</v>
      </c>
      <c r="AU629">
        <f t="shared" si="1744"/>
        <v>1</v>
      </c>
      <c r="AV629">
        <f t="shared" si="1745"/>
        <v>0.99647178024402772</v>
      </c>
      <c r="AW629" s="4">
        <f t="shared" si="1746"/>
        <v>4.1519657510167819E-2</v>
      </c>
      <c r="AX629">
        <f t="shared" si="1747"/>
        <v>1.7391713468467667E-2</v>
      </c>
      <c r="AY629">
        <f t="shared" si="1748"/>
        <v>0.27151891284080493</v>
      </c>
      <c r="AZ629" s="4">
        <f t="shared" si="1749"/>
        <v>1.1313288035033538E-2</v>
      </c>
      <c r="BA629">
        <f t="shared" si="1750"/>
        <v>366744.86101241049</v>
      </c>
      <c r="BB629" t="s">
        <v>191</v>
      </c>
      <c r="BC629">
        <f t="shared" si="1751"/>
        <v>1.6702621060003597E-2</v>
      </c>
      <c r="BD629">
        <f t="shared" si="1752"/>
        <v>209.70917134746074</v>
      </c>
      <c r="BE629">
        <f t="shared" si="1753"/>
        <v>23.437439892092069</v>
      </c>
      <c r="BF629">
        <f t="shared" si="1754"/>
        <v>-2.0641809846930685E-3</v>
      </c>
      <c r="BG629">
        <f t="shared" si="1755"/>
        <v>23.435375711107376</v>
      </c>
      <c r="BH629" s="19">
        <f t="shared" si="1756"/>
        <v>0.14235571420006327</v>
      </c>
      <c r="BI629">
        <f t="shared" si="1757"/>
        <v>13.358485695207492</v>
      </c>
      <c r="BJ629">
        <f t="shared" si="1758"/>
        <v>20.779485695207491</v>
      </c>
      <c r="BK629">
        <f t="shared" si="1759"/>
        <v>65.146292744874827</v>
      </c>
      <c r="BL629">
        <f t="shared" si="1760"/>
        <v>1.13701730386616</v>
      </c>
      <c r="BM629">
        <f t="shared" si="1761"/>
        <v>246.54599268323756</v>
      </c>
      <c r="BN629">
        <f t="shared" si="1762"/>
        <v>16.436399512215836</v>
      </c>
      <c r="BO629">
        <f t="shared" si="1763"/>
        <v>16</v>
      </c>
      <c r="BP629">
        <f t="shared" si="1764"/>
        <v>26</v>
      </c>
      <c r="BQ629">
        <f t="shared" si="1765"/>
        <v>11</v>
      </c>
      <c r="BR629">
        <f t="shared" si="1766"/>
        <v>-17.986488603073997</v>
      </c>
      <c r="BS629" t="str">
        <f t="shared" si="1767"/>
        <v>NEGATIF</v>
      </c>
      <c r="BT629">
        <f t="shared" si="1768"/>
        <v>-0.31392344699607672</v>
      </c>
      <c r="BU629">
        <f t="shared" si="1769"/>
        <v>17</v>
      </c>
      <c r="BV629">
        <f t="shared" si="1770"/>
        <v>-2100</v>
      </c>
      <c r="BW629">
        <f t="shared" si="1771"/>
        <v>48</v>
      </c>
      <c r="BX629" t="str">
        <f t="shared" si="1772"/>
        <v>NEGATIF</v>
      </c>
      <c r="BY629">
        <f t="shared" si="1773"/>
        <v>73.371474073337453</v>
      </c>
      <c r="BZ629">
        <f t="shared" si="1774"/>
        <v>253.37147407333745</v>
      </c>
      <c r="CA629">
        <f t="shared" si="1775"/>
        <v>25.748866995449124</v>
      </c>
      <c r="CB629" t="str">
        <f t="shared" si="1776"/>
        <v>POSITIF</v>
      </c>
      <c r="CC629">
        <f t="shared" si="1777"/>
        <v>25</v>
      </c>
      <c r="CD629">
        <f t="shared" si="1778"/>
        <v>44</v>
      </c>
      <c r="CE629">
        <f t="shared" si="1779"/>
        <v>55</v>
      </c>
      <c r="CG629">
        <f t="shared" si="1780"/>
        <v>4.3030393299203444</v>
      </c>
      <c r="CH629">
        <f t="shared" si="1781"/>
        <v>0.40902446760073113</v>
      </c>
      <c r="CI629">
        <f t="shared" si="1782"/>
        <v>0.40906049435527109</v>
      </c>
    </row>
    <row r="630" spans="1:87">
      <c r="A630">
        <f t="shared" ref="A630:E630" si="1842">A532</f>
        <v>-7.0027777777777782</v>
      </c>
      <c r="B630">
        <f t="shared" si="1842"/>
        <v>111.315</v>
      </c>
      <c r="C630">
        <f t="shared" si="1842"/>
        <v>7</v>
      </c>
      <c r="D630">
        <f t="shared" si="1842"/>
        <v>2014</v>
      </c>
      <c r="E630">
        <f t="shared" si="1842"/>
        <v>3</v>
      </c>
      <c r="F630">
        <f t="shared" si="1784"/>
        <v>28</v>
      </c>
      <c r="G630">
        <f t="shared" ref="G630:M630" si="1843">G532</f>
        <v>-0.12222152900771403</v>
      </c>
      <c r="H630">
        <f t="shared" si="1843"/>
        <v>8</v>
      </c>
      <c r="I630">
        <f t="shared" si="1843"/>
        <v>15</v>
      </c>
      <c r="J630">
        <f t="shared" si="1843"/>
        <v>8.25</v>
      </c>
      <c r="K630">
        <f t="shared" si="1843"/>
        <v>0</v>
      </c>
      <c r="L630">
        <f t="shared" si="1843"/>
        <v>20</v>
      </c>
      <c r="M630">
        <f t="shared" si="1843"/>
        <v>-13</v>
      </c>
      <c r="N630">
        <f t="shared" si="1789"/>
        <v>2456744.5520833335</v>
      </c>
      <c r="O630">
        <f t="shared" ref="O630:O693" si="1844">O336</f>
        <v>7.9449039617955674E-4</v>
      </c>
      <c r="P630">
        <f t="shared" si="1713"/>
        <v>2456744.5528778238</v>
      </c>
      <c r="Q630">
        <f t="shared" si="1715"/>
        <v>0.14235599939284935</v>
      </c>
      <c r="R630">
        <f t="shared" si="1716"/>
        <v>240.67971103316654</v>
      </c>
      <c r="S630">
        <f t="shared" si="1717"/>
        <v>27.073058512396528</v>
      </c>
      <c r="T630">
        <f t="shared" si="1718"/>
        <v>4.2006534002772797</v>
      </c>
      <c r="U630">
        <f t="shared" si="1719"/>
        <v>0.4725140096263975</v>
      </c>
      <c r="V630">
        <f t="shared" si="1720"/>
        <v>209.70428262231559</v>
      </c>
      <c r="W630">
        <f t="shared" si="1721"/>
        <v>3.6600301872921355</v>
      </c>
      <c r="X630">
        <f t="shared" si="1722"/>
        <v>5.3914499061102106</v>
      </c>
      <c r="Y630">
        <f t="shared" si="1723"/>
        <v>9.4098552317962325E-2</v>
      </c>
      <c r="Z630">
        <f t="shared" si="1724"/>
        <v>82.20673994315348</v>
      </c>
      <c r="AA630">
        <f t="shared" si="1725"/>
        <v>1.4347782793387645</v>
      </c>
      <c r="AB630">
        <f t="shared" si="1726"/>
        <v>10634.285362979021</v>
      </c>
      <c r="AC630">
        <f t="shared" si="1727"/>
        <v>116.08308774817088</v>
      </c>
      <c r="AD630">
        <f t="shared" si="1728"/>
        <v>-1632.7432097868655</v>
      </c>
      <c r="AE630">
        <f t="shared" si="1729"/>
        <v>-335.00156982264735</v>
      </c>
      <c r="AF630">
        <f t="shared" si="1730"/>
        <v>-186.96683818912848</v>
      </c>
      <c r="AG630">
        <f t="shared" si="1731"/>
        <v>4543.69532337497</v>
      </c>
      <c r="AH630">
        <f t="shared" si="1732"/>
        <v>13139.352156303521</v>
      </c>
      <c r="AI630">
        <f t="shared" si="1733"/>
        <v>3.6498200434176447</v>
      </c>
      <c r="AJ630">
        <f t="shared" si="1734"/>
        <v>244.32953107658417</v>
      </c>
      <c r="AK630">
        <f t="shared" si="1735"/>
        <v>4.2643547771401993</v>
      </c>
      <c r="AL630">
        <f t="shared" si="1736"/>
        <v>244</v>
      </c>
      <c r="AM630">
        <f t="shared" si="1737"/>
        <v>19</v>
      </c>
      <c r="AN630">
        <f t="shared" si="1738"/>
        <v>46</v>
      </c>
      <c r="AP630">
        <f t="shared" si="1739"/>
        <v>3.0812950436009037</v>
      </c>
      <c r="AQ630">
        <f t="shared" si="1740"/>
        <v>5.3778743736218E-2</v>
      </c>
      <c r="AR630" t="str">
        <f t="shared" si="1741"/>
        <v>POSITIF</v>
      </c>
      <c r="AS630">
        <f t="shared" si="1742"/>
        <v>3</v>
      </c>
      <c r="AT630">
        <f t="shared" si="1743"/>
        <v>4</v>
      </c>
      <c r="AU630">
        <f t="shared" si="1744"/>
        <v>52</v>
      </c>
      <c r="AV630">
        <f t="shared" si="1745"/>
        <v>0.99643221108897184</v>
      </c>
      <c r="AW630" s="4">
        <f t="shared" si="1746"/>
        <v>4.1518008795373824E-2</v>
      </c>
      <c r="AX630">
        <f t="shared" si="1747"/>
        <v>1.7391022856429711E-2</v>
      </c>
      <c r="AY630">
        <f t="shared" si="1748"/>
        <v>0.2715081320325553</v>
      </c>
      <c r="AZ630" s="4">
        <f t="shared" si="1749"/>
        <v>1.1312838834689804E-2</v>
      </c>
      <c r="BA630">
        <f t="shared" si="1750"/>
        <v>366759.42328867444</v>
      </c>
      <c r="BB630" t="s">
        <v>191</v>
      </c>
      <c r="BC630">
        <f t="shared" si="1751"/>
        <v>1.6702621048025501E-2</v>
      </c>
      <c r="BD630">
        <f t="shared" si="1752"/>
        <v>209.70861974575209</v>
      </c>
      <c r="BE630">
        <f t="shared" si="1753"/>
        <v>23.437439888383373</v>
      </c>
      <c r="BF630">
        <f t="shared" si="1754"/>
        <v>-2.0642037825921874E-3</v>
      </c>
      <c r="BG630">
        <f t="shared" si="1755"/>
        <v>23.435375684600782</v>
      </c>
      <c r="BH630" s="19">
        <f t="shared" si="1756"/>
        <v>0.14235599939284935</v>
      </c>
      <c r="BI630">
        <f t="shared" si="1757"/>
        <v>13.609170158471292</v>
      </c>
      <c r="BJ630">
        <f t="shared" si="1758"/>
        <v>21.030170158471293</v>
      </c>
      <c r="BK630">
        <f t="shared" si="1759"/>
        <v>68.887798493835476</v>
      </c>
      <c r="BL630">
        <f t="shared" si="1760"/>
        <v>1.2023188981678197</v>
      </c>
      <c r="BM630">
        <f t="shared" si="1761"/>
        <v>246.56475388323389</v>
      </c>
      <c r="BN630">
        <f t="shared" si="1762"/>
        <v>16.437650258882261</v>
      </c>
      <c r="BO630">
        <f t="shared" si="1763"/>
        <v>16</v>
      </c>
      <c r="BP630">
        <f t="shared" si="1764"/>
        <v>26</v>
      </c>
      <c r="BQ630">
        <f t="shared" si="1765"/>
        <v>15</v>
      </c>
      <c r="BR630">
        <f t="shared" si="1766"/>
        <v>-17.97628107539035</v>
      </c>
      <c r="BS630" t="str">
        <f t="shared" si="1767"/>
        <v>NEGATIF</v>
      </c>
      <c r="BT630">
        <f t="shared" si="1768"/>
        <v>-0.31374529202950863</v>
      </c>
      <c r="BU630">
        <f t="shared" si="1769"/>
        <v>17</v>
      </c>
      <c r="BV630">
        <f t="shared" si="1770"/>
        <v>-2099</v>
      </c>
      <c r="BW630">
        <f t="shared" si="1771"/>
        <v>25</v>
      </c>
      <c r="BX630" t="str">
        <f t="shared" si="1772"/>
        <v>NEGATIF</v>
      </c>
      <c r="BY630">
        <f t="shared" si="1773"/>
        <v>73.398596356419603</v>
      </c>
      <c r="BZ630">
        <f t="shared" si="1774"/>
        <v>253.3985963564196</v>
      </c>
      <c r="CA630">
        <f t="shared" si="1775"/>
        <v>22.190240022835411</v>
      </c>
      <c r="CB630" t="str">
        <f t="shared" si="1776"/>
        <v>POSITIF</v>
      </c>
      <c r="CC630">
        <f t="shared" si="1777"/>
        <v>22</v>
      </c>
      <c r="CD630">
        <f t="shared" si="1778"/>
        <v>11</v>
      </c>
      <c r="CE630">
        <f t="shared" si="1779"/>
        <v>24</v>
      </c>
      <c r="CG630">
        <f t="shared" si="1780"/>
        <v>4.3033667746319058</v>
      </c>
      <c r="CH630">
        <f t="shared" si="1781"/>
        <v>0.40902446713810381</v>
      </c>
      <c r="CI630">
        <f t="shared" si="1782"/>
        <v>0.40906049429054214</v>
      </c>
    </row>
    <row r="631" spans="1:87">
      <c r="A631">
        <f t="shared" ref="A631:E631" si="1845">A533</f>
        <v>-7.0027777777777782</v>
      </c>
      <c r="B631">
        <f t="shared" si="1845"/>
        <v>111.315</v>
      </c>
      <c r="C631">
        <f t="shared" si="1845"/>
        <v>7</v>
      </c>
      <c r="D631">
        <f t="shared" si="1845"/>
        <v>2014</v>
      </c>
      <c r="E631">
        <f t="shared" si="1845"/>
        <v>3</v>
      </c>
      <c r="F631">
        <f t="shared" si="1784"/>
        <v>28</v>
      </c>
      <c r="G631">
        <f t="shared" ref="G631:M631" si="1846">G533</f>
        <v>-0.12222152900771403</v>
      </c>
      <c r="H631">
        <f t="shared" si="1846"/>
        <v>8</v>
      </c>
      <c r="I631">
        <f t="shared" si="1846"/>
        <v>30</v>
      </c>
      <c r="J631">
        <f t="shared" si="1846"/>
        <v>8.5</v>
      </c>
      <c r="K631">
        <f t="shared" si="1846"/>
        <v>0</v>
      </c>
      <c r="L631">
        <f t="shared" si="1846"/>
        <v>20</v>
      </c>
      <c r="M631">
        <f t="shared" si="1846"/>
        <v>-13</v>
      </c>
      <c r="N631">
        <f t="shared" si="1789"/>
        <v>2456744.5625</v>
      </c>
      <c r="O631">
        <f t="shared" si="1844"/>
        <v>7.9449039617955674E-4</v>
      </c>
      <c r="P631">
        <f t="shared" si="1713"/>
        <v>2456744.5632944903</v>
      </c>
      <c r="Q631">
        <f t="shared" si="1715"/>
        <v>0.14235628458563543</v>
      </c>
      <c r="R631">
        <f t="shared" si="1716"/>
        <v>240.67971103316654</v>
      </c>
      <c r="S631">
        <f t="shared" si="1717"/>
        <v>27.209152181661921</v>
      </c>
      <c r="T631">
        <f t="shared" si="1718"/>
        <v>4.2006534002772797</v>
      </c>
      <c r="U631">
        <f t="shared" si="1719"/>
        <v>0.4748892922461988</v>
      </c>
      <c r="V631">
        <f t="shared" si="1720"/>
        <v>209.7037310189699</v>
      </c>
      <c r="W631">
        <f t="shared" si="1721"/>
        <v>3.6600205599975881</v>
      </c>
      <c r="X631">
        <f t="shared" si="1722"/>
        <v>5.4017170657225506</v>
      </c>
      <c r="Y631">
        <f t="shared" si="1723"/>
        <v>9.427774805802544E-2</v>
      </c>
      <c r="Z631">
        <f t="shared" si="1724"/>
        <v>82.217006612519071</v>
      </c>
      <c r="AA631">
        <f t="shared" si="1725"/>
        <v>1.4349574665224076</v>
      </c>
      <c r="AB631">
        <f t="shared" si="1726"/>
        <v>10682.140202820328</v>
      </c>
      <c r="AC631">
        <f t="shared" si="1727"/>
        <v>116.55299825871536</v>
      </c>
      <c r="AD631">
        <f t="shared" si="1728"/>
        <v>-1597.1263457460745</v>
      </c>
      <c r="AE631">
        <f t="shared" si="1729"/>
        <v>-340.91718100865313</v>
      </c>
      <c r="AF631">
        <f t="shared" si="1730"/>
        <v>-187.5717699977865</v>
      </c>
      <c r="AG631">
        <f t="shared" si="1731"/>
        <v>4541.5746549208061</v>
      </c>
      <c r="AH631">
        <f t="shared" si="1732"/>
        <v>13214.652559247337</v>
      </c>
      <c r="AI631">
        <f t="shared" si="1733"/>
        <v>3.6707368220131493</v>
      </c>
      <c r="AJ631">
        <f t="shared" si="1734"/>
        <v>244.35044785517968</v>
      </c>
      <c r="AK631">
        <f t="shared" si="1735"/>
        <v>4.2647198437956018</v>
      </c>
      <c r="AL631">
        <f t="shared" si="1736"/>
        <v>244</v>
      </c>
      <c r="AM631">
        <f t="shared" si="1737"/>
        <v>21</v>
      </c>
      <c r="AN631">
        <f t="shared" si="1738"/>
        <v>1</v>
      </c>
      <c r="AP631">
        <f t="shared" si="1739"/>
        <v>3.0831038955273886</v>
      </c>
      <c r="AQ631">
        <f t="shared" si="1740"/>
        <v>5.3810314158016209E-2</v>
      </c>
      <c r="AR631" t="str">
        <f t="shared" si="1741"/>
        <v>POSITIF</v>
      </c>
      <c r="AS631">
        <f t="shared" si="1742"/>
        <v>3</v>
      </c>
      <c r="AT631">
        <f t="shared" si="1743"/>
        <v>4</v>
      </c>
      <c r="AU631">
        <f t="shared" si="1744"/>
        <v>59</v>
      </c>
      <c r="AV631">
        <f t="shared" si="1745"/>
        <v>0.99639233913069625</v>
      </c>
      <c r="AW631" s="4">
        <f t="shared" si="1746"/>
        <v>4.151634746377901E-2</v>
      </c>
      <c r="AX631">
        <f t="shared" si="1747"/>
        <v>1.7390326959478584E-2</v>
      </c>
      <c r="AY631">
        <f t="shared" si="1748"/>
        <v>0.27149726872397817</v>
      </c>
      <c r="AZ631" s="4">
        <f t="shared" si="1749"/>
        <v>1.1312386196832424E-2</v>
      </c>
      <c r="BA631">
        <f t="shared" si="1750"/>
        <v>366774.09817282931</v>
      </c>
      <c r="BB631" t="s">
        <v>191</v>
      </c>
      <c r="BC631">
        <f t="shared" si="1751"/>
        <v>1.6702621036047405E-2</v>
      </c>
      <c r="BD631">
        <f t="shared" si="1752"/>
        <v>209.70806814404344</v>
      </c>
      <c r="BE631">
        <f t="shared" si="1753"/>
        <v>23.437439884674678</v>
      </c>
      <c r="BF631">
        <f t="shared" si="1754"/>
        <v>-2.0642266002635218E-3</v>
      </c>
      <c r="BG631">
        <f t="shared" si="1755"/>
        <v>23.435375658074413</v>
      </c>
      <c r="BH631" s="19">
        <f t="shared" si="1756"/>
        <v>0.14235628458563543</v>
      </c>
      <c r="BI631">
        <f t="shared" si="1757"/>
        <v>13.85985462173509</v>
      </c>
      <c r="BJ631">
        <f t="shared" si="1758"/>
        <v>21.280854621735092</v>
      </c>
      <c r="BK631">
        <f t="shared" si="1759"/>
        <v>72.629149254536784</v>
      </c>
      <c r="BL631">
        <f t="shared" si="1760"/>
        <v>1.267617787414052</v>
      </c>
      <c r="BM631">
        <f t="shared" si="1761"/>
        <v>246.58367007148956</v>
      </c>
      <c r="BN631">
        <f t="shared" si="1762"/>
        <v>16.438911338099306</v>
      </c>
      <c r="BO631">
        <f t="shared" si="1763"/>
        <v>16</v>
      </c>
      <c r="BP631">
        <f t="shared" si="1764"/>
        <v>26</v>
      </c>
      <c r="BQ631">
        <f t="shared" si="1765"/>
        <v>20</v>
      </c>
      <c r="BR631">
        <f t="shared" si="1766"/>
        <v>-17.97828385133241</v>
      </c>
      <c r="BS631" t="str">
        <f t="shared" si="1767"/>
        <v>NEGATIF</v>
      </c>
      <c r="BT631">
        <f t="shared" si="1768"/>
        <v>-0.3137802470638773</v>
      </c>
      <c r="BU631">
        <f t="shared" si="1769"/>
        <v>17</v>
      </c>
      <c r="BV631">
        <f t="shared" si="1770"/>
        <v>-2099</v>
      </c>
      <c r="BW631">
        <f t="shared" si="1771"/>
        <v>18</v>
      </c>
      <c r="BX631" t="str">
        <f t="shared" si="1772"/>
        <v>NEGATIF</v>
      </c>
      <c r="BY631">
        <f t="shared" si="1773"/>
        <v>73.335834418266998</v>
      </c>
      <c r="BZ631">
        <f t="shared" si="1774"/>
        <v>253.33583441826698</v>
      </c>
      <c r="CA631">
        <f t="shared" si="1775"/>
        <v>18.632091510921104</v>
      </c>
      <c r="CB631" t="str">
        <f t="shared" si="1776"/>
        <v>POSITIF</v>
      </c>
      <c r="CC631">
        <f t="shared" si="1777"/>
        <v>18</v>
      </c>
      <c r="CD631">
        <f t="shared" si="1778"/>
        <v>37</v>
      </c>
      <c r="CE631">
        <f t="shared" si="1779"/>
        <v>55</v>
      </c>
      <c r="CG631">
        <f t="shared" si="1780"/>
        <v>4.3036969243988938</v>
      </c>
      <c r="CH631">
        <f t="shared" si="1781"/>
        <v>0.40902446667513132</v>
      </c>
      <c r="CI631">
        <f t="shared" si="1782"/>
        <v>0.4090604942258132</v>
      </c>
    </row>
    <row r="632" spans="1:87">
      <c r="A632">
        <f t="shared" ref="A632:E632" si="1847">A534</f>
        <v>-7.0027777777777782</v>
      </c>
      <c r="B632">
        <f t="shared" si="1847"/>
        <v>111.315</v>
      </c>
      <c r="C632">
        <f t="shared" si="1847"/>
        <v>7</v>
      </c>
      <c r="D632">
        <f t="shared" si="1847"/>
        <v>2014</v>
      </c>
      <c r="E632">
        <f t="shared" si="1847"/>
        <v>3</v>
      </c>
      <c r="F632">
        <f t="shared" si="1784"/>
        <v>28</v>
      </c>
      <c r="G632">
        <f t="shared" ref="G632:M632" si="1848">G534</f>
        <v>-0.12222152900771403</v>
      </c>
      <c r="H632">
        <f t="shared" si="1848"/>
        <v>8</v>
      </c>
      <c r="I632">
        <f t="shared" si="1848"/>
        <v>45</v>
      </c>
      <c r="J632">
        <f t="shared" si="1848"/>
        <v>8.75</v>
      </c>
      <c r="K632">
        <f t="shared" si="1848"/>
        <v>0</v>
      </c>
      <c r="L632">
        <f t="shared" si="1848"/>
        <v>20</v>
      </c>
      <c r="M632">
        <f t="shared" si="1848"/>
        <v>-13</v>
      </c>
      <c r="N632">
        <f t="shared" si="1789"/>
        <v>2456744.572916667</v>
      </c>
      <c r="O632">
        <f t="shared" si="1844"/>
        <v>7.9449039617955674E-4</v>
      </c>
      <c r="P632">
        <f t="shared" si="1713"/>
        <v>2456744.5737111573</v>
      </c>
      <c r="Q632">
        <f t="shared" si="1715"/>
        <v>0.14235656977843425</v>
      </c>
      <c r="R632">
        <f t="shared" si="1716"/>
        <v>240.67971103316654</v>
      </c>
      <c r="S632">
        <f t="shared" si="1717"/>
        <v>27.345245857010013</v>
      </c>
      <c r="T632">
        <f t="shared" si="1718"/>
        <v>4.2006534002772797</v>
      </c>
      <c r="U632">
        <f t="shared" si="1719"/>
        <v>0.47726457497216324</v>
      </c>
      <c r="V632">
        <f t="shared" si="1720"/>
        <v>209.70317941559961</v>
      </c>
      <c r="W632">
        <f t="shared" si="1721"/>
        <v>3.6600109327026114</v>
      </c>
      <c r="X632">
        <f t="shared" si="1722"/>
        <v>5.411984225793276</v>
      </c>
      <c r="Y632">
        <f t="shared" si="1723"/>
        <v>9.4456943806088892E-2</v>
      </c>
      <c r="Z632">
        <f t="shared" si="1724"/>
        <v>82.227273282343958</v>
      </c>
      <c r="AA632">
        <f t="shared" si="1725"/>
        <v>1.4351366537140671</v>
      </c>
      <c r="AB632">
        <f t="shared" si="1726"/>
        <v>10729.936639664626</v>
      </c>
      <c r="AC632">
        <f t="shared" si="1727"/>
        <v>117.01062251355944</v>
      </c>
      <c r="AD632">
        <f t="shared" si="1728"/>
        <v>-1560.8360622078892</v>
      </c>
      <c r="AE632">
        <f t="shared" si="1729"/>
        <v>-346.79685856755776</v>
      </c>
      <c r="AF632">
        <f t="shared" si="1730"/>
        <v>-188.18129659499596</v>
      </c>
      <c r="AG632">
        <f t="shared" si="1731"/>
        <v>4539.4206257123715</v>
      </c>
      <c r="AH632">
        <f t="shared" si="1732"/>
        <v>13290.553670520114</v>
      </c>
      <c r="AI632">
        <f t="shared" si="1733"/>
        <v>3.6918204640333649</v>
      </c>
      <c r="AJ632">
        <f t="shared" si="1734"/>
        <v>244.3715314971999</v>
      </c>
      <c r="AK632">
        <f t="shared" si="1735"/>
        <v>4.2650878227671667</v>
      </c>
      <c r="AL632">
        <f t="shared" si="1736"/>
        <v>244</v>
      </c>
      <c r="AM632">
        <f t="shared" si="1737"/>
        <v>22</v>
      </c>
      <c r="AN632">
        <f t="shared" si="1738"/>
        <v>17</v>
      </c>
      <c r="AP632">
        <f t="shared" si="1739"/>
        <v>3.083718493972722</v>
      </c>
      <c r="AQ632">
        <f t="shared" si="1740"/>
        <v>5.3821040924464915E-2</v>
      </c>
      <c r="AR632" t="str">
        <f t="shared" si="1741"/>
        <v>POSITIF</v>
      </c>
      <c r="AS632">
        <f t="shared" si="1742"/>
        <v>3</v>
      </c>
      <c r="AT632">
        <f t="shared" si="1743"/>
        <v>5</v>
      </c>
      <c r="AU632">
        <f t="shared" si="1744"/>
        <v>1</v>
      </c>
      <c r="AV632">
        <f t="shared" si="1745"/>
        <v>0.99635216473934785</v>
      </c>
      <c r="AW632" s="4">
        <f t="shared" si="1746"/>
        <v>4.1514673530806158E-2</v>
      </c>
      <c r="AX632">
        <f t="shared" si="1747"/>
        <v>1.7389625784074571E-2</v>
      </c>
      <c r="AY632">
        <f t="shared" si="1748"/>
        <v>0.2714863230159193</v>
      </c>
      <c r="AZ632" s="4">
        <f t="shared" si="1749"/>
        <v>1.1311930125663304E-2</v>
      </c>
      <c r="BA632">
        <f t="shared" si="1750"/>
        <v>366788.88555552595</v>
      </c>
      <c r="BB632" t="s">
        <v>191</v>
      </c>
      <c r="BC632">
        <f t="shared" si="1751"/>
        <v>1.6702621024069306E-2</v>
      </c>
      <c r="BD632">
        <f t="shared" si="1752"/>
        <v>209.70751654231017</v>
      </c>
      <c r="BE632">
        <f t="shared" si="1753"/>
        <v>23.437439880965982</v>
      </c>
      <c r="BF632">
        <f t="shared" si="1754"/>
        <v>-2.0642494377067231E-3</v>
      </c>
      <c r="BG632">
        <f t="shared" si="1755"/>
        <v>23.435375631528277</v>
      </c>
      <c r="BH632" s="19">
        <f t="shared" si="1756"/>
        <v>0.14235656977843425</v>
      </c>
      <c r="BI632">
        <f t="shared" si="1757"/>
        <v>14.110539096190283</v>
      </c>
      <c r="BJ632">
        <f t="shared" si="1758"/>
        <v>21.531539096190283</v>
      </c>
      <c r="BK632">
        <f t="shared" si="1759"/>
        <v>76.370348872813111</v>
      </c>
      <c r="BL632">
        <f t="shared" si="1760"/>
        <v>1.3329140387273291</v>
      </c>
      <c r="BM632">
        <f t="shared" si="1761"/>
        <v>246.60273757004114</v>
      </c>
      <c r="BN632">
        <f t="shared" si="1762"/>
        <v>16.440182504669409</v>
      </c>
      <c r="BO632">
        <f t="shared" si="1763"/>
        <v>16</v>
      </c>
      <c r="BP632">
        <f t="shared" si="1764"/>
        <v>26</v>
      </c>
      <c r="BQ632">
        <f t="shared" si="1765"/>
        <v>24</v>
      </c>
      <c r="BR632">
        <f t="shared" si="1766"/>
        <v>-17.981488438631246</v>
      </c>
      <c r="BS632" t="str">
        <f t="shared" si="1767"/>
        <v>NEGATIF</v>
      </c>
      <c r="BT632">
        <f t="shared" si="1768"/>
        <v>-0.31383617766340954</v>
      </c>
      <c r="BU632">
        <f t="shared" si="1769"/>
        <v>17</v>
      </c>
      <c r="BV632">
        <f t="shared" si="1770"/>
        <v>-2099</v>
      </c>
      <c r="BW632">
        <f t="shared" si="1771"/>
        <v>6</v>
      </c>
      <c r="BX632" t="str">
        <f t="shared" si="1772"/>
        <v>NEGATIF</v>
      </c>
      <c r="BY632">
        <f t="shared" si="1773"/>
        <v>73.200184778909914</v>
      </c>
      <c r="BZ632">
        <f t="shared" si="1774"/>
        <v>253.20018477890991</v>
      </c>
      <c r="CA632">
        <f t="shared" si="1775"/>
        <v>15.076020413734808</v>
      </c>
      <c r="CB632" t="str">
        <f t="shared" si="1776"/>
        <v>POSITIF</v>
      </c>
      <c r="CC632">
        <f t="shared" si="1777"/>
        <v>15</v>
      </c>
      <c r="CD632">
        <f t="shared" si="1778"/>
        <v>4</v>
      </c>
      <c r="CE632">
        <f t="shared" si="1779"/>
        <v>33</v>
      </c>
      <c r="CG632">
        <f t="shared" si="1780"/>
        <v>4.3040297150287383</v>
      </c>
      <c r="CH632">
        <f t="shared" si="1781"/>
        <v>0.40902446621181388</v>
      </c>
      <c r="CI632">
        <f t="shared" si="1782"/>
        <v>0.40906049416108425</v>
      </c>
    </row>
    <row r="633" spans="1:87">
      <c r="A633">
        <f t="shared" ref="A633:E633" si="1849">A535</f>
        <v>-7.0027777777777782</v>
      </c>
      <c r="B633">
        <f t="shared" si="1849"/>
        <v>111.315</v>
      </c>
      <c r="C633">
        <f t="shared" si="1849"/>
        <v>7</v>
      </c>
      <c r="D633">
        <f t="shared" si="1849"/>
        <v>2014</v>
      </c>
      <c r="E633">
        <f t="shared" si="1849"/>
        <v>3</v>
      </c>
      <c r="F633">
        <f t="shared" si="1784"/>
        <v>28</v>
      </c>
      <c r="G633">
        <f t="shared" ref="G633:M633" si="1850">G535</f>
        <v>-0.12222152900771403</v>
      </c>
      <c r="H633">
        <f t="shared" si="1850"/>
        <v>9</v>
      </c>
      <c r="I633">
        <f t="shared" si="1850"/>
        <v>0</v>
      </c>
      <c r="J633">
        <f t="shared" si="1850"/>
        <v>9</v>
      </c>
      <c r="K633">
        <f t="shared" si="1850"/>
        <v>0</v>
      </c>
      <c r="L633">
        <f t="shared" si="1850"/>
        <v>20</v>
      </c>
      <c r="M633">
        <f t="shared" si="1850"/>
        <v>-13</v>
      </c>
      <c r="N633">
        <f t="shared" si="1789"/>
        <v>2456744.5833333335</v>
      </c>
      <c r="O633">
        <f t="shared" si="1844"/>
        <v>7.9449039617955674E-4</v>
      </c>
      <c r="P633">
        <f t="shared" si="1713"/>
        <v>2456744.5841278238</v>
      </c>
      <c r="Q633">
        <f t="shared" si="1715"/>
        <v>0.14235685497122033</v>
      </c>
      <c r="R633">
        <f t="shared" si="1716"/>
        <v>240.67971103316654</v>
      </c>
      <c r="S633">
        <f t="shared" si="1717"/>
        <v>27.481339526260854</v>
      </c>
      <c r="T633">
        <f t="shared" si="1718"/>
        <v>4.2006534002772797</v>
      </c>
      <c r="U633">
        <f t="shared" si="1719"/>
        <v>0.47963985759171057</v>
      </c>
      <c r="V633">
        <f t="shared" si="1720"/>
        <v>209.70262781225398</v>
      </c>
      <c r="W633">
        <f t="shared" si="1721"/>
        <v>3.6600013054080653</v>
      </c>
      <c r="X633">
        <f t="shared" si="1722"/>
        <v>5.422251385405616</v>
      </c>
      <c r="Y633">
        <f t="shared" si="1723"/>
        <v>9.4636139546152007E-2</v>
      </c>
      <c r="Z633">
        <f t="shared" si="1724"/>
        <v>82.23753995170955</v>
      </c>
      <c r="AA633">
        <f t="shared" si="1725"/>
        <v>1.4353158408977102</v>
      </c>
      <c r="AB633">
        <f t="shared" si="1726"/>
        <v>10777.674399568479</v>
      </c>
      <c r="AC633">
        <f t="shared" si="1727"/>
        <v>117.45591223200283</v>
      </c>
      <c r="AD633">
        <f t="shared" si="1728"/>
        <v>-1523.8876639729604</v>
      </c>
      <c r="AE633">
        <f t="shared" si="1729"/>
        <v>-352.63998223426472</v>
      </c>
      <c r="AF633">
        <f t="shared" si="1730"/>
        <v>-188.79540211408707</v>
      </c>
      <c r="AG633">
        <f t="shared" si="1731"/>
        <v>4537.2332516919014</v>
      </c>
      <c r="AH633">
        <f t="shared" si="1732"/>
        <v>13367.040515171071</v>
      </c>
      <c r="AI633">
        <f t="shared" si="1733"/>
        <v>3.7130668097697419</v>
      </c>
      <c r="AJ633">
        <f t="shared" si="1734"/>
        <v>244.39277784293628</v>
      </c>
      <c r="AK633">
        <f t="shared" si="1735"/>
        <v>4.2654586414542832</v>
      </c>
      <c r="AL633">
        <f t="shared" si="1736"/>
        <v>244</v>
      </c>
      <c r="AM633">
        <f t="shared" si="1737"/>
        <v>23</v>
      </c>
      <c r="AN633">
        <f t="shared" si="1738"/>
        <v>34</v>
      </c>
      <c r="AP633">
        <f t="shared" si="1739"/>
        <v>3.0766484765387085</v>
      </c>
      <c r="AQ633">
        <f t="shared" si="1740"/>
        <v>5.369764584206798E-2</v>
      </c>
      <c r="AR633" t="str">
        <f t="shared" si="1741"/>
        <v>POSITIF</v>
      </c>
      <c r="AS633">
        <f t="shared" si="1742"/>
        <v>3</v>
      </c>
      <c r="AT633">
        <f t="shared" si="1743"/>
        <v>4</v>
      </c>
      <c r="AU633">
        <f t="shared" si="1744"/>
        <v>35</v>
      </c>
      <c r="AV633">
        <f t="shared" si="1745"/>
        <v>0.9963116882928128</v>
      </c>
      <c r="AW633" s="4">
        <f t="shared" si="1746"/>
        <v>4.1512987012200533E-2</v>
      </c>
      <c r="AX633">
        <f t="shared" si="1747"/>
        <v>1.7388919336813025E-2</v>
      </c>
      <c r="AY633">
        <f t="shared" si="1748"/>
        <v>0.27147529501133261</v>
      </c>
      <c r="AZ633" s="4">
        <f t="shared" si="1749"/>
        <v>1.1311470625472192E-2</v>
      </c>
      <c r="BA633">
        <f t="shared" si="1750"/>
        <v>366803.78532473167</v>
      </c>
      <c r="BB633" t="s">
        <v>191</v>
      </c>
      <c r="BC633">
        <f t="shared" si="1751"/>
        <v>1.6702621012091211E-2</v>
      </c>
      <c r="BD633">
        <f t="shared" si="1752"/>
        <v>209.70696494060152</v>
      </c>
      <c r="BE633">
        <f t="shared" si="1753"/>
        <v>23.437439877257287</v>
      </c>
      <c r="BF633">
        <f t="shared" si="1754"/>
        <v>-2.0642722949183825E-3</v>
      </c>
      <c r="BG633">
        <f t="shared" si="1755"/>
        <v>23.435375604962367</v>
      </c>
      <c r="BH633" s="19">
        <f t="shared" si="1756"/>
        <v>0.14235685497122033</v>
      </c>
      <c r="BI633">
        <f t="shared" si="1757"/>
        <v>14.361223559469606</v>
      </c>
      <c r="BJ633">
        <f t="shared" si="1758"/>
        <v>21.782223559469607</v>
      </c>
      <c r="BK633">
        <f t="shared" si="1759"/>
        <v>80.111400765708026</v>
      </c>
      <c r="BL633">
        <f t="shared" si="1760"/>
        <v>1.3982077117463114</v>
      </c>
      <c r="BM633">
        <f t="shared" si="1761"/>
        <v>246.62195262633605</v>
      </c>
      <c r="BN633">
        <f t="shared" si="1762"/>
        <v>16.441463508422405</v>
      </c>
      <c r="BO633">
        <f t="shared" si="1763"/>
        <v>16</v>
      </c>
      <c r="BP633">
        <f t="shared" si="1764"/>
        <v>26</v>
      </c>
      <c r="BQ633">
        <f t="shared" si="1765"/>
        <v>29</v>
      </c>
      <c r="BR633">
        <f t="shared" si="1766"/>
        <v>-17.992277595353901</v>
      </c>
      <c r="BS633" t="str">
        <f t="shared" si="1767"/>
        <v>NEGATIF</v>
      </c>
      <c r="BT633">
        <f t="shared" si="1768"/>
        <v>-0.3140244839717336</v>
      </c>
      <c r="BU633">
        <f t="shared" si="1769"/>
        <v>17</v>
      </c>
      <c r="BV633">
        <f t="shared" si="1770"/>
        <v>-2100</v>
      </c>
      <c r="BW633">
        <f t="shared" si="1771"/>
        <v>27</v>
      </c>
      <c r="BX633" t="str">
        <f t="shared" si="1772"/>
        <v>NEGATIF</v>
      </c>
      <c r="BY633">
        <f t="shared" si="1773"/>
        <v>72.988186506951848</v>
      </c>
      <c r="BZ633">
        <f t="shared" si="1774"/>
        <v>252.98818650695185</v>
      </c>
      <c r="CA633">
        <f t="shared" si="1775"/>
        <v>11.523832073717443</v>
      </c>
      <c r="CB633" t="str">
        <f t="shared" si="1776"/>
        <v>POSITIF</v>
      </c>
      <c r="CC633">
        <f t="shared" si="1777"/>
        <v>11</v>
      </c>
      <c r="CD633">
        <f t="shared" si="1778"/>
        <v>31</v>
      </c>
      <c r="CE633">
        <f t="shared" si="1779"/>
        <v>25</v>
      </c>
      <c r="CG633">
        <f t="shared" si="1780"/>
        <v>4.3043650810270409</v>
      </c>
      <c r="CH633">
        <f t="shared" si="1781"/>
        <v>0.40902446574815127</v>
      </c>
      <c r="CI633">
        <f t="shared" si="1782"/>
        <v>0.40906049409635531</v>
      </c>
    </row>
    <row r="634" spans="1:87">
      <c r="A634">
        <f t="shared" ref="A634:E634" si="1851">A536</f>
        <v>-7.0027777777777782</v>
      </c>
      <c r="B634">
        <f t="shared" si="1851"/>
        <v>111.315</v>
      </c>
      <c r="C634">
        <f t="shared" si="1851"/>
        <v>7</v>
      </c>
      <c r="D634">
        <f t="shared" si="1851"/>
        <v>2014</v>
      </c>
      <c r="E634">
        <f t="shared" si="1851"/>
        <v>3</v>
      </c>
      <c r="F634">
        <f t="shared" si="1784"/>
        <v>28</v>
      </c>
      <c r="G634">
        <f t="shared" ref="G634:M634" si="1852">G536</f>
        <v>-0.12222152900771403</v>
      </c>
      <c r="H634">
        <f t="shared" si="1852"/>
        <v>9</v>
      </c>
      <c r="I634">
        <f t="shared" si="1852"/>
        <v>15</v>
      </c>
      <c r="J634">
        <f t="shared" si="1852"/>
        <v>9.25</v>
      </c>
      <c r="K634">
        <f t="shared" si="1852"/>
        <v>0</v>
      </c>
      <c r="L634">
        <f t="shared" si="1852"/>
        <v>20</v>
      </c>
      <c r="M634">
        <f t="shared" si="1852"/>
        <v>-13</v>
      </c>
      <c r="N634">
        <f t="shared" si="1789"/>
        <v>2456744.59375</v>
      </c>
      <c r="O634">
        <f t="shared" si="1844"/>
        <v>7.9449039617955674E-4</v>
      </c>
      <c r="P634">
        <f t="shared" si="1713"/>
        <v>2456744.5945444903</v>
      </c>
      <c r="Q634">
        <f t="shared" si="1715"/>
        <v>0.14235714016400638</v>
      </c>
      <c r="R634">
        <f t="shared" si="1716"/>
        <v>240.67971103316654</v>
      </c>
      <c r="S634">
        <f t="shared" si="1717"/>
        <v>27.617433195511694</v>
      </c>
      <c r="T634">
        <f t="shared" si="1718"/>
        <v>4.2006534002772797</v>
      </c>
      <c r="U634">
        <f t="shared" si="1719"/>
        <v>0.48201514021125791</v>
      </c>
      <c r="V634">
        <f t="shared" si="1720"/>
        <v>209.70207620890835</v>
      </c>
      <c r="W634">
        <f t="shared" si="1721"/>
        <v>3.6599916781135189</v>
      </c>
      <c r="X634">
        <f t="shared" si="1722"/>
        <v>5.4325185450161371</v>
      </c>
      <c r="Y634">
        <f t="shared" si="1723"/>
        <v>9.4815335286183383E-2</v>
      </c>
      <c r="Z634">
        <f t="shared" si="1724"/>
        <v>82.247806621074233</v>
      </c>
      <c r="AA634">
        <f t="shared" si="1725"/>
        <v>1.4354950280813377</v>
      </c>
      <c r="AB634">
        <f t="shared" si="1726"/>
        <v>10825.353215339805</v>
      </c>
      <c r="AC634">
        <f t="shared" si="1727"/>
        <v>117.88882049506526</v>
      </c>
      <c r="AD634">
        <f t="shared" si="1728"/>
        <v>-1486.296728492817</v>
      </c>
      <c r="AE634">
        <f t="shared" si="1729"/>
        <v>-358.44593638598803</v>
      </c>
      <c r="AF634">
        <f t="shared" si="1730"/>
        <v>-189.41407065060267</v>
      </c>
      <c r="AG634">
        <f t="shared" si="1731"/>
        <v>4535.0125487627001</v>
      </c>
      <c r="AH634">
        <f t="shared" si="1732"/>
        <v>13444.097849068163</v>
      </c>
      <c r="AI634">
        <f t="shared" si="1733"/>
        <v>3.7344716247411562</v>
      </c>
      <c r="AJ634">
        <f t="shared" si="1734"/>
        <v>244.4141826579077</v>
      </c>
      <c r="AK634">
        <f t="shared" si="1735"/>
        <v>4.2658322259513151</v>
      </c>
      <c r="AL634">
        <f t="shared" si="1736"/>
        <v>244</v>
      </c>
      <c r="AM634">
        <f t="shared" si="1737"/>
        <v>24</v>
      </c>
      <c r="AN634">
        <f t="shared" si="1738"/>
        <v>51</v>
      </c>
      <c r="AP634">
        <f t="shared" si="1739"/>
        <v>3.0733323491811482</v>
      </c>
      <c r="AQ634">
        <f t="shared" si="1740"/>
        <v>5.3639768501263091E-2</v>
      </c>
      <c r="AR634" t="str">
        <f t="shared" si="1741"/>
        <v>POSITIF</v>
      </c>
      <c r="AS634">
        <f t="shared" si="1742"/>
        <v>3</v>
      </c>
      <c r="AT634">
        <f t="shared" si="1743"/>
        <v>4</v>
      </c>
      <c r="AU634">
        <f t="shared" si="1744"/>
        <v>23</v>
      </c>
      <c r="AV634">
        <f t="shared" si="1745"/>
        <v>0.99627091016592328</v>
      </c>
      <c r="AW634" s="4">
        <f t="shared" si="1746"/>
        <v>4.1511287923580137E-2</v>
      </c>
      <c r="AX634">
        <f t="shared" si="1747"/>
        <v>1.7388207624236009E-2</v>
      </c>
      <c r="AY634">
        <f t="shared" si="1748"/>
        <v>0.27146418481234036</v>
      </c>
      <c r="AZ634" s="4">
        <f t="shared" si="1749"/>
        <v>1.1311007700514181E-2</v>
      </c>
      <c r="BA634">
        <f t="shared" si="1750"/>
        <v>366818.79736970173</v>
      </c>
      <c r="BB634" t="s">
        <v>191</v>
      </c>
      <c r="BC634">
        <f t="shared" si="1751"/>
        <v>1.6702621000113112E-2</v>
      </c>
      <c r="BD634">
        <f t="shared" si="1752"/>
        <v>209.70641333889293</v>
      </c>
      <c r="BE634">
        <f t="shared" si="1753"/>
        <v>23.437439873548591</v>
      </c>
      <c r="BF634">
        <f t="shared" si="1754"/>
        <v>-2.0642951718981488E-3</v>
      </c>
      <c r="BG634">
        <f t="shared" si="1755"/>
        <v>23.435375578376693</v>
      </c>
      <c r="BH634" s="19">
        <f t="shared" si="1756"/>
        <v>0.14235714016400638</v>
      </c>
      <c r="BI634">
        <f t="shared" si="1757"/>
        <v>14.611908022733406</v>
      </c>
      <c r="BJ634">
        <f t="shared" si="1758"/>
        <v>22.032908022733405</v>
      </c>
      <c r="BK634">
        <f t="shared" si="1759"/>
        <v>83.85230892106442</v>
      </c>
      <c r="BL634">
        <f t="shared" si="1760"/>
        <v>1.463498876071988</v>
      </c>
      <c r="BM634">
        <f t="shared" si="1761"/>
        <v>246.64131141993664</v>
      </c>
      <c r="BN634">
        <f t="shared" si="1762"/>
        <v>16.442754094662444</v>
      </c>
      <c r="BO634">
        <f t="shared" si="1763"/>
        <v>16</v>
      </c>
      <c r="BP634">
        <f t="shared" si="1764"/>
        <v>26</v>
      </c>
      <c r="BQ634">
        <f t="shared" si="1765"/>
        <v>33</v>
      </c>
      <c r="BR634">
        <f t="shared" si="1766"/>
        <v>-17.999400626552863</v>
      </c>
      <c r="BS634" t="str">
        <f t="shared" si="1767"/>
        <v>NEGATIF</v>
      </c>
      <c r="BT634">
        <f t="shared" si="1768"/>
        <v>-0.31414880431887776</v>
      </c>
      <c r="BU634">
        <f t="shared" si="1769"/>
        <v>17</v>
      </c>
      <c r="BV634">
        <f t="shared" si="1770"/>
        <v>-2100</v>
      </c>
      <c r="BW634">
        <f t="shared" si="1771"/>
        <v>2</v>
      </c>
      <c r="BX634" t="str">
        <f t="shared" si="1772"/>
        <v>NEGATIF</v>
      </c>
      <c r="BY634">
        <f t="shared" si="1773"/>
        <v>72.712927628790823</v>
      </c>
      <c r="BZ634">
        <f t="shared" si="1774"/>
        <v>252.71292762879082</v>
      </c>
      <c r="CA634">
        <f t="shared" si="1775"/>
        <v>7.9763402975338753</v>
      </c>
      <c r="CB634" t="str">
        <f t="shared" si="1776"/>
        <v>POSITIF</v>
      </c>
      <c r="CC634">
        <f t="shared" si="1777"/>
        <v>7</v>
      </c>
      <c r="CD634">
        <f t="shared" si="1778"/>
        <v>58</v>
      </c>
      <c r="CE634">
        <f t="shared" si="1779"/>
        <v>34</v>
      </c>
      <c r="CG634">
        <f t="shared" si="1780"/>
        <v>4.3047029557145855</v>
      </c>
      <c r="CH634">
        <f t="shared" si="1781"/>
        <v>0.40902446528414371</v>
      </c>
      <c r="CI634">
        <f t="shared" si="1782"/>
        <v>0.40906049403162636</v>
      </c>
    </row>
    <row r="635" spans="1:87">
      <c r="A635">
        <f t="shared" ref="A635:E635" si="1853">A537</f>
        <v>-7.0027777777777782</v>
      </c>
      <c r="B635">
        <f t="shared" si="1853"/>
        <v>111.315</v>
      </c>
      <c r="C635">
        <f t="shared" si="1853"/>
        <v>7</v>
      </c>
      <c r="D635">
        <f t="shared" si="1853"/>
        <v>2014</v>
      </c>
      <c r="E635">
        <f t="shared" si="1853"/>
        <v>3</v>
      </c>
      <c r="F635">
        <f t="shared" si="1784"/>
        <v>28</v>
      </c>
      <c r="G635">
        <f t="shared" ref="G635:M635" si="1854">G537</f>
        <v>-0.12222152900771403</v>
      </c>
      <c r="H635">
        <f t="shared" si="1854"/>
        <v>9</v>
      </c>
      <c r="I635">
        <f t="shared" si="1854"/>
        <v>30</v>
      </c>
      <c r="J635">
        <f t="shared" si="1854"/>
        <v>9.5</v>
      </c>
      <c r="K635">
        <f t="shared" si="1854"/>
        <v>0</v>
      </c>
      <c r="L635">
        <f t="shared" si="1854"/>
        <v>20</v>
      </c>
      <c r="M635">
        <f t="shared" si="1854"/>
        <v>-13</v>
      </c>
      <c r="N635">
        <f t="shared" si="1789"/>
        <v>2456744.604166667</v>
      </c>
      <c r="O635">
        <f t="shared" si="1844"/>
        <v>7.9449039617955674E-4</v>
      </c>
      <c r="P635">
        <f t="shared" si="1713"/>
        <v>2456744.6049611573</v>
      </c>
      <c r="Q635">
        <f t="shared" si="1715"/>
        <v>0.14235742535680523</v>
      </c>
      <c r="R635">
        <f t="shared" si="1716"/>
        <v>240.67971103316654</v>
      </c>
      <c r="S635">
        <f t="shared" si="1717"/>
        <v>27.753526870874339</v>
      </c>
      <c r="T635">
        <f t="shared" si="1718"/>
        <v>4.2006534002772797</v>
      </c>
      <c r="U635">
        <f t="shared" si="1719"/>
        <v>0.48439042293747636</v>
      </c>
      <c r="V635">
        <f t="shared" si="1720"/>
        <v>209.701524605538</v>
      </c>
      <c r="W635">
        <f t="shared" si="1721"/>
        <v>3.6599820508185412</v>
      </c>
      <c r="X635">
        <f t="shared" si="1722"/>
        <v>5.4427857050877719</v>
      </c>
      <c r="Y635">
        <f t="shared" si="1723"/>
        <v>9.4994531034262711E-2</v>
      </c>
      <c r="Z635">
        <f t="shared" si="1724"/>
        <v>82.258073290900029</v>
      </c>
      <c r="AA635">
        <f t="shared" si="1725"/>
        <v>1.4356742152730129</v>
      </c>
      <c r="AB635">
        <f t="shared" si="1726"/>
        <v>10872.972820113604</v>
      </c>
      <c r="AC635">
        <f t="shared" si="1727"/>
        <v>118.30930168699545</v>
      </c>
      <c r="AD635">
        <f t="shared" si="1728"/>
        <v>-1448.0791040024426</v>
      </c>
      <c r="AE635">
        <f t="shared" si="1729"/>
        <v>-364.21410931314114</v>
      </c>
      <c r="AF635">
        <f t="shared" si="1730"/>
        <v>-190.03728618188748</v>
      </c>
      <c r="AG635">
        <f t="shared" si="1731"/>
        <v>4532.7585330710417</v>
      </c>
      <c r="AH635">
        <f t="shared" si="1732"/>
        <v>13521.71015537417</v>
      </c>
      <c r="AI635">
        <f t="shared" si="1733"/>
        <v>3.7560305987150473</v>
      </c>
      <c r="AJ635">
        <f t="shared" si="1734"/>
        <v>244.4357416318816</v>
      </c>
      <c r="AK635">
        <f t="shared" si="1735"/>
        <v>4.2662085010305111</v>
      </c>
      <c r="AL635">
        <f t="shared" si="1736"/>
        <v>244</v>
      </c>
      <c r="AM635">
        <f t="shared" si="1737"/>
        <v>26</v>
      </c>
      <c r="AN635">
        <f t="shared" si="1738"/>
        <v>8</v>
      </c>
      <c r="AP635">
        <f t="shared" si="1739"/>
        <v>3.0752334310031459</v>
      </c>
      <c r="AQ635">
        <f t="shared" si="1740"/>
        <v>5.3672948638406763E-2</v>
      </c>
      <c r="AR635" t="str">
        <f t="shared" si="1741"/>
        <v>POSITIF</v>
      </c>
      <c r="AS635">
        <f t="shared" si="1742"/>
        <v>3</v>
      </c>
      <c r="AT635">
        <f t="shared" si="1743"/>
        <v>4</v>
      </c>
      <c r="AU635">
        <f t="shared" si="1744"/>
        <v>30</v>
      </c>
      <c r="AV635">
        <f t="shared" si="1745"/>
        <v>0.99622983073578997</v>
      </c>
      <c r="AW635" s="4">
        <f t="shared" si="1746"/>
        <v>4.1509576280657913E-2</v>
      </c>
      <c r="AX635">
        <f t="shared" si="1747"/>
        <v>1.7387490652925337E-2</v>
      </c>
      <c r="AY635">
        <f t="shared" si="1748"/>
        <v>0.27145299252168514</v>
      </c>
      <c r="AZ635" s="4">
        <f t="shared" si="1749"/>
        <v>1.1310541355070215E-2</v>
      </c>
      <c r="BA635">
        <f t="shared" si="1750"/>
        <v>366833.92157901637</v>
      </c>
      <c r="BB635" t="s">
        <v>191</v>
      </c>
      <c r="BC635">
        <f t="shared" si="1751"/>
        <v>1.6702620988135016E-2</v>
      </c>
      <c r="BD635">
        <f t="shared" si="1752"/>
        <v>209.70586173715955</v>
      </c>
      <c r="BE635">
        <f t="shared" si="1753"/>
        <v>23.437439869839896</v>
      </c>
      <c r="BF635">
        <f t="shared" si="1754"/>
        <v>-2.0643180686456767E-3</v>
      </c>
      <c r="BG635">
        <f t="shared" si="1755"/>
        <v>23.435375551771251</v>
      </c>
      <c r="BH635" s="19">
        <f t="shared" si="1756"/>
        <v>0.14235742535680523</v>
      </c>
      <c r="BI635">
        <f t="shared" si="1757"/>
        <v>14.862592497204121</v>
      </c>
      <c r="BJ635">
        <f t="shared" si="1758"/>
        <v>22.283592497204122</v>
      </c>
      <c r="BK635">
        <f t="shared" si="1759"/>
        <v>87.593077396440975</v>
      </c>
      <c r="BL635">
        <f t="shared" si="1760"/>
        <v>1.5287876025221174</v>
      </c>
      <c r="BM635">
        <f t="shared" si="1761"/>
        <v>246.66081006162085</v>
      </c>
      <c r="BN635">
        <f t="shared" si="1762"/>
        <v>16.444054004108057</v>
      </c>
      <c r="BO635">
        <f t="shared" si="1763"/>
        <v>16</v>
      </c>
      <c r="BP635">
        <f t="shared" si="1764"/>
        <v>26</v>
      </c>
      <c r="BQ635">
        <f t="shared" si="1765"/>
        <v>38</v>
      </c>
      <c r="BR635">
        <f t="shared" si="1766"/>
        <v>-18.00141711964525</v>
      </c>
      <c r="BS635" t="str">
        <f t="shared" si="1767"/>
        <v>NEGATIF</v>
      </c>
      <c r="BT635">
        <f t="shared" si="1768"/>
        <v>-0.3141839987626836</v>
      </c>
      <c r="BU635">
        <f t="shared" si="1769"/>
        <v>18</v>
      </c>
      <c r="BV635">
        <f t="shared" si="1770"/>
        <v>-2161</v>
      </c>
      <c r="BW635">
        <f t="shared" si="1771"/>
        <v>54</v>
      </c>
      <c r="BX635" t="str">
        <f t="shared" si="1772"/>
        <v>NEGATIF</v>
      </c>
      <c r="BY635">
        <f t="shared" si="1773"/>
        <v>72.375822065619744</v>
      </c>
      <c r="BZ635">
        <f t="shared" si="1774"/>
        <v>252.37582206561973</v>
      </c>
      <c r="CA635">
        <f t="shared" si="1775"/>
        <v>4.4345408368461241</v>
      </c>
      <c r="CB635" t="str">
        <f t="shared" si="1776"/>
        <v>POSITIF</v>
      </c>
      <c r="CC635">
        <f t="shared" si="1777"/>
        <v>4</v>
      </c>
      <c r="CD635">
        <f t="shared" si="1778"/>
        <v>26</v>
      </c>
      <c r="CE635">
        <f t="shared" si="1779"/>
        <v>4</v>
      </c>
      <c r="CG635">
        <f t="shared" si="1780"/>
        <v>4.3050432712116411</v>
      </c>
      <c r="CH635">
        <f t="shared" si="1781"/>
        <v>0.40902446481979116</v>
      </c>
      <c r="CI635">
        <f t="shared" si="1782"/>
        <v>0.40906049396689742</v>
      </c>
    </row>
    <row r="636" spans="1:87">
      <c r="A636">
        <f t="shared" ref="A636:E636" si="1855">A538</f>
        <v>-7.0027777777777782</v>
      </c>
      <c r="B636">
        <f t="shared" si="1855"/>
        <v>111.315</v>
      </c>
      <c r="C636">
        <f t="shared" si="1855"/>
        <v>7</v>
      </c>
      <c r="D636">
        <f t="shared" si="1855"/>
        <v>2014</v>
      </c>
      <c r="E636">
        <f t="shared" si="1855"/>
        <v>3</v>
      </c>
      <c r="F636">
        <f t="shared" si="1784"/>
        <v>28</v>
      </c>
      <c r="G636">
        <f t="shared" ref="G636:M636" si="1856">G538</f>
        <v>-0.12222152900771403</v>
      </c>
      <c r="H636">
        <f t="shared" si="1856"/>
        <v>9</v>
      </c>
      <c r="I636">
        <f t="shared" si="1856"/>
        <v>45</v>
      </c>
      <c r="J636">
        <f t="shared" si="1856"/>
        <v>9.75</v>
      </c>
      <c r="K636">
        <f t="shared" si="1856"/>
        <v>0</v>
      </c>
      <c r="L636">
        <f t="shared" si="1856"/>
        <v>20</v>
      </c>
      <c r="M636">
        <f t="shared" si="1856"/>
        <v>-13</v>
      </c>
      <c r="N636">
        <f t="shared" si="1789"/>
        <v>2456744.6145833335</v>
      </c>
      <c r="O636">
        <f t="shared" si="1844"/>
        <v>7.9449039617955674E-4</v>
      </c>
      <c r="P636">
        <f t="shared" si="1713"/>
        <v>2456744.6153778238</v>
      </c>
      <c r="Q636">
        <f t="shared" si="1715"/>
        <v>0.14235771054959129</v>
      </c>
      <c r="R636">
        <f t="shared" si="1716"/>
        <v>240.67971103316654</v>
      </c>
      <c r="S636">
        <f t="shared" si="1717"/>
        <v>27.889620540110627</v>
      </c>
      <c r="T636">
        <f t="shared" si="1718"/>
        <v>4.2006534002772797</v>
      </c>
      <c r="U636">
        <f t="shared" si="1719"/>
        <v>0.48676570555676968</v>
      </c>
      <c r="V636">
        <f t="shared" si="1720"/>
        <v>209.70097300219237</v>
      </c>
      <c r="W636">
        <f t="shared" si="1721"/>
        <v>3.6599724235239952</v>
      </c>
      <c r="X636">
        <f t="shared" si="1722"/>
        <v>5.4530528646992025</v>
      </c>
      <c r="Y636">
        <f t="shared" si="1723"/>
        <v>9.517372677430995E-2</v>
      </c>
      <c r="Z636">
        <f t="shared" si="1724"/>
        <v>82.268339960264711</v>
      </c>
      <c r="AA636">
        <f t="shared" si="1725"/>
        <v>1.4358534024566403</v>
      </c>
      <c r="AB636">
        <f t="shared" si="1726"/>
        <v>10920.53294093958</v>
      </c>
      <c r="AC636">
        <f t="shared" si="1727"/>
        <v>118.71731144560722</v>
      </c>
      <c r="AD636">
        <f t="shared" si="1728"/>
        <v>-1409.2509081421065</v>
      </c>
      <c r="AE636">
        <f t="shared" si="1729"/>
        <v>-369.94389251154689</v>
      </c>
      <c r="AF636">
        <f t="shared" si="1730"/>
        <v>-190.66503248246937</v>
      </c>
      <c r="AG636">
        <f t="shared" si="1731"/>
        <v>4530.4712213170633</v>
      </c>
      <c r="AH636">
        <f t="shared" si="1732"/>
        <v>13599.861640566127</v>
      </c>
      <c r="AI636">
        <f t="shared" si="1733"/>
        <v>3.7777393446017018</v>
      </c>
      <c r="AJ636">
        <f t="shared" si="1734"/>
        <v>244.45745037776825</v>
      </c>
      <c r="AK636">
        <f t="shared" si="1735"/>
        <v>4.2665873901227123</v>
      </c>
      <c r="AL636">
        <f t="shared" si="1736"/>
        <v>244</v>
      </c>
      <c r="AM636">
        <f t="shared" si="1737"/>
        <v>27</v>
      </c>
      <c r="AN636">
        <f t="shared" si="1738"/>
        <v>26</v>
      </c>
      <c r="AP636">
        <f t="shared" si="1739"/>
        <v>3.0929288416094889</v>
      </c>
      <c r="AQ636">
        <f t="shared" si="1740"/>
        <v>5.3981791815979771E-2</v>
      </c>
      <c r="AR636" t="str">
        <f t="shared" si="1741"/>
        <v>POSITIF</v>
      </c>
      <c r="AS636">
        <f t="shared" si="1742"/>
        <v>3</v>
      </c>
      <c r="AT636">
        <f t="shared" si="1743"/>
        <v>5</v>
      </c>
      <c r="AU636">
        <f t="shared" si="1744"/>
        <v>34</v>
      </c>
      <c r="AV636">
        <f t="shared" si="1745"/>
        <v>0.99618845038739545</v>
      </c>
      <c r="AW636" s="4">
        <f t="shared" si="1746"/>
        <v>4.1507852099474808E-2</v>
      </c>
      <c r="AX636">
        <f t="shared" si="1747"/>
        <v>1.7386768429600231E-2</v>
      </c>
      <c r="AY636">
        <f t="shared" si="1748"/>
        <v>0.27144171824425462</v>
      </c>
      <c r="AZ636" s="4">
        <f t="shared" si="1749"/>
        <v>1.1310071593510608E-2</v>
      </c>
      <c r="BA636">
        <f t="shared" si="1750"/>
        <v>366849.15783851926</v>
      </c>
      <c r="BB636" t="s">
        <v>191</v>
      </c>
      <c r="BC636">
        <f t="shared" si="1751"/>
        <v>1.6702620976156917E-2</v>
      </c>
      <c r="BD636">
        <f t="shared" si="1752"/>
        <v>209.70531013545096</v>
      </c>
      <c r="BE636">
        <f t="shared" si="1753"/>
        <v>23.4374398661312</v>
      </c>
      <c r="BF636">
        <f t="shared" si="1754"/>
        <v>-2.0643409851575354E-3</v>
      </c>
      <c r="BG636">
        <f t="shared" si="1755"/>
        <v>23.435375525146043</v>
      </c>
      <c r="BH636" s="19">
        <f t="shared" si="1756"/>
        <v>0.14235771054959129</v>
      </c>
      <c r="BI636">
        <f t="shared" si="1757"/>
        <v>15.113276960467919</v>
      </c>
      <c r="BJ636">
        <f t="shared" si="1758"/>
        <v>22.534276960467921</v>
      </c>
      <c r="BK636">
        <f t="shared" si="1759"/>
        <v>91.333709814649524</v>
      </c>
      <c r="BL636">
        <f t="shared" si="1760"/>
        <v>1.5940739543266942</v>
      </c>
      <c r="BM636">
        <f t="shared" si="1761"/>
        <v>246.68044459236927</v>
      </c>
      <c r="BN636">
        <f t="shared" si="1762"/>
        <v>16.445362972824618</v>
      </c>
      <c r="BO636">
        <f t="shared" si="1763"/>
        <v>16</v>
      </c>
      <c r="BP636">
        <f t="shared" si="1764"/>
        <v>26</v>
      </c>
      <c r="BQ636">
        <f t="shared" si="1765"/>
        <v>43</v>
      </c>
      <c r="BR636">
        <f t="shared" si="1766"/>
        <v>-17.987922049193031</v>
      </c>
      <c r="BS636" t="str">
        <f t="shared" si="1767"/>
        <v>NEGATIF</v>
      </c>
      <c r="BT636">
        <f t="shared" si="1768"/>
        <v>-0.3139484653505038</v>
      </c>
      <c r="BU636">
        <f t="shared" si="1769"/>
        <v>17</v>
      </c>
      <c r="BV636">
        <f t="shared" si="1770"/>
        <v>-2100</v>
      </c>
      <c r="BW636">
        <f t="shared" si="1771"/>
        <v>43</v>
      </c>
      <c r="BX636" t="str">
        <f t="shared" si="1772"/>
        <v>NEGATIF</v>
      </c>
      <c r="BY636">
        <f t="shared" si="1773"/>
        <v>71.985973864517661</v>
      </c>
      <c r="BZ636">
        <f t="shared" si="1774"/>
        <v>251.98597386451766</v>
      </c>
      <c r="CA636">
        <f t="shared" si="1775"/>
        <v>0.89828634621132775</v>
      </c>
      <c r="CB636" t="str">
        <f t="shared" si="1776"/>
        <v>POSITIF</v>
      </c>
      <c r="CC636">
        <f t="shared" si="1777"/>
        <v>0</v>
      </c>
      <c r="CD636">
        <f t="shared" si="1778"/>
        <v>53</v>
      </c>
      <c r="CE636">
        <f t="shared" si="1779"/>
        <v>53</v>
      </c>
      <c r="CG636">
        <f t="shared" si="1780"/>
        <v>4.3053859584202847</v>
      </c>
      <c r="CH636">
        <f t="shared" si="1781"/>
        <v>0.4090244643550936</v>
      </c>
      <c r="CI636">
        <f t="shared" si="1782"/>
        <v>0.40906049390216848</v>
      </c>
    </row>
    <row r="637" spans="1:87">
      <c r="A637">
        <f t="shared" ref="A637:E637" si="1857">A539</f>
        <v>-7.0027777777777782</v>
      </c>
      <c r="B637">
        <f t="shared" si="1857"/>
        <v>111.315</v>
      </c>
      <c r="C637">
        <f t="shared" si="1857"/>
        <v>7</v>
      </c>
      <c r="D637">
        <f t="shared" si="1857"/>
        <v>2014</v>
      </c>
      <c r="E637">
        <f t="shared" si="1857"/>
        <v>3</v>
      </c>
      <c r="F637">
        <f t="shared" si="1784"/>
        <v>28</v>
      </c>
      <c r="G637">
        <f t="shared" ref="G637:M637" si="1858">G539</f>
        <v>-0.12222152900771403</v>
      </c>
      <c r="H637">
        <f t="shared" si="1858"/>
        <v>10</v>
      </c>
      <c r="I637">
        <f t="shared" si="1858"/>
        <v>0</v>
      </c>
      <c r="J637">
        <f t="shared" si="1858"/>
        <v>10</v>
      </c>
      <c r="K637">
        <f t="shared" si="1858"/>
        <v>0</v>
      </c>
      <c r="L637">
        <f t="shared" si="1858"/>
        <v>20</v>
      </c>
      <c r="M637">
        <f t="shared" si="1858"/>
        <v>-13</v>
      </c>
      <c r="N637">
        <f t="shared" si="1789"/>
        <v>2456744.625</v>
      </c>
      <c r="O637">
        <f t="shared" si="1844"/>
        <v>7.9449039617955674E-4</v>
      </c>
      <c r="P637">
        <f t="shared" si="1713"/>
        <v>2456744.6257944903</v>
      </c>
      <c r="Q637">
        <f t="shared" si="1715"/>
        <v>0.14235799574237737</v>
      </c>
      <c r="R637">
        <f t="shared" si="1716"/>
        <v>240.67971103316654</v>
      </c>
      <c r="S637">
        <f t="shared" si="1717"/>
        <v>28.025714209376019</v>
      </c>
      <c r="T637">
        <f t="shared" si="1718"/>
        <v>4.2006534002772797</v>
      </c>
      <c r="U637">
        <f t="shared" si="1719"/>
        <v>0.48914098817657103</v>
      </c>
      <c r="V637">
        <f t="shared" si="1720"/>
        <v>209.70042139884674</v>
      </c>
      <c r="W637">
        <f t="shared" si="1721"/>
        <v>3.6599627962294488</v>
      </c>
      <c r="X637">
        <f t="shared" si="1722"/>
        <v>5.4633200243115425</v>
      </c>
      <c r="Y637">
        <f t="shared" si="1723"/>
        <v>9.5352922514373065E-2</v>
      </c>
      <c r="Z637">
        <f t="shared" si="1724"/>
        <v>82.278606629630303</v>
      </c>
      <c r="AA637">
        <f t="shared" si="1725"/>
        <v>1.4360325896402835</v>
      </c>
      <c r="AB637">
        <f t="shared" si="1726"/>
        <v>10968.033311640322</v>
      </c>
      <c r="AC637">
        <f t="shared" si="1727"/>
        <v>119.11280678026711</v>
      </c>
      <c r="AD637">
        <f t="shared" si="1728"/>
        <v>-1369.8285108636433</v>
      </c>
      <c r="AE637">
        <f t="shared" si="1729"/>
        <v>-375.63468230200311</v>
      </c>
      <c r="AF637">
        <f t="shared" si="1730"/>
        <v>-191.29729329271996</v>
      </c>
      <c r="AG637">
        <f t="shared" si="1731"/>
        <v>4528.1506301462396</v>
      </c>
      <c r="AH637">
        <f t="shared" si="1732"/>
        <v>13678.536262108462</v>
      </c>
      <c r="AI637">
        <f t="shared" si="1733"/>
        <v>3.7995934061412395</v>
      </c>
      <c r="AJ637">
        <f t="shared" si="1734"/>
        <v>244.47930443930778</v>
      </c>
      <c r="AK637">
        <f t="shared" si="1735"/>
        <v>4.2669688154515102</v>
      </c>
      <c r="AL637">
        <f t="shared" si="1736"/>
        <v>244</v>
      </c>
      <c r="AM637">
        <f t="shared" si="1737"/>
        <v>28</v>
      </c>
      <c r="AN637">
        <f t="shared" si="1738"/>
        <v>45</v>
      </c>
      <c r="AP637">
        <f t="shared" si="1739"/>
        <v>3.0954127267799958</v>
      </c>
      <c r="AQ637">
        <f t="shared" si="1740"/>
        <v>5.4025143790446581E-2</v>
      </c>
      <c r="AR637" t="str">
        <f t="shared" si="1741"/>
        <v>POSITIF</v>
      </c>
      <c r="AS637">
        <f t="shared" si="1742"/>
        <v>3</v>
      </c>
      <c r="AT637">
        <f t="shared" si="1743"/>
        <v>5</v>
      </c>
      <c r="AU637">
        <f t="shared" si="1744"/>
        <v>43</v>
      </c>
      <c r="AV637">
        <f t="shared" si="1745"/>
        <v>0.99614676950249503</v>
      </c>
      <c r="AW637" s="4">
        <f t="shared" si="1746"/>
        <v>4.1506115395937293E-2</v>
      </c>
      <c r="AX637">
        <f t="shared" si="1747"/>
        <v>1.7386040960923575E-2</v>
      </c>
      <c r="AY637">
        <f t="shared" si="1748"/>
        <v>0.27143036208405713</v>
      </c>
      <c r="AZ637" s="4">
        <f t="shared" si="1749"/>
        <v>1.1309598420169048E-2</v>
      </c>
      <c r="BA637">
        <f t="shared" si="1750"/>
        <v>366864.50603540329</v>
      </c>
      <c r="BB637" t="s">
        <v>191</v>
      </c>
      <c r="BC637">
        <f t="shared" si="1751"/>
        <v>1.6702620964178821E-2</v>
      </c>
      <c r="BD637">
        <f t="shared" si="1752"/>
        <v>209.70475853374231</v>
      </c>
      <c r="BE637">
        <f t="shared" si="1753"/>
        <v>23.437439862422504</v>
      </c>
      <c r="BF637">
        <f t="shared" si="1754"/>
        <v>-2.064363921433375E-3</v>
      </c>
      <c r="BG637">
        <f t="shared" si="1755"/>
        <v>23.43537549850107</v>
      </c>
      <c r="BH637" s="19">
        <f t="shared" si="1756"/>
        <v>0.14235799574237737</v>
      </c>
      <c r="BI637">
        <f t="shared" si="1757"/>
        <v>15.363961423747241</v>
      </c>
      <c r="BJ637">
        <f t="shared" si="1758"/>
        <v>22.784961423747241</v>
      </c>
      <c r="BK637">
        <f t="shared" si="1759"/>
        <v>95.074210365904577</v>
      </c>
      <c r="BL637">
        <f t="shared" si="1760"/>
        <v>1.6593580046187577</v>
      </c>
      <c r="BM637">
        <f t="shared" si="1761"/>
        <v>246.70021099030402</v>
      </c>
      <c r="BN637">
        <f t="shared" si="1762"/>
        <v>16.446680732686936</v>
      </c>
      <c r="BO637">
        <f t="shared" si="1763"/>
        <v>16</v>
      </c>
      <c r="BP637">
        <f t="shared" si="1764"/>
        <v>26</v>
      </c>
      <c r="BQ637">
        <f t="shared" si="1765"/>
        <v>48</v>
      </c>
      <c r="BR637">
        <f t="shared" si="1766"/>
        <v>-17.989411799046305</v>
      </c>
      <c r="BS637" t="str">
        <f t="shared" si="1767"/>
        <v>NEGATIF</v>
      </c>
      <c r="BT637">
        <f t="shared" si="1768"/>
        <v>-0.31397446639047455</v>
      </c>
      <c r="BU637">
        <f t="shared" si="1769"/>
        <v>17</v>
      </c>
      <c r="BV637">
        <f t="shared" si="1770"/>
        <v>-2100</v>
      </c>
      <c r="BW637">
        <f t="shared" si="1771"/>
        <v>38</v>
      </c>
      <c r="BX637" t="str">
        <f t="shared" si="1772"/>
        <v>NEGATIF</v>
      </c>
      <c r="BY637">
        <f t="shared" si="1773"/>
        <v>71.510751413732862</v>
      </c>
      <c r="BZ637">
        <f t="shared" si="1774"/>
        <v>251.51075141373286</v>
      </c>
      <c r="CA637">
        <f t="shared" si="1775"/>
        <v>-2.6274441842001486</v>
      </c>
      <c r="CB637" t="str">
        <f t="shared" si="1776"/>
        <v>NEGATIF</v>
      </c>
      <c r="CC637">
        <f t="shared" si="1777"/>
        <v>2</v>
      </c>
      <c r="CD637">
        <f t="shared" si="1778"/>
        <v>37</v>
      </c>
      <c r="CE637">
        <f t="shared" si="1779"/>
        <v>38</v>
      </c>
      <c r="CG637">
        <f t="shared" si="1780"/>
        <v>4.3057309471455056</v>
      </c>
      <c r="CH637">
        <f t="shared" si="1781"/>
        <v>0.40902446389005109</v>
      </c>
      <c r="CI637">
        <f t="shared" si="1782"/>
        <v>0.40906049383743953</v>
      </c>
    </row>
    <row r="638" spans="1:87">
      <c r="A638">
        <f t="shared" ref="A638:E638" si="1859">A540</f>
        <v>-7.0027777777777782</v>
      </c>
      <c r="B638">
        <f t="shared" si="1859"/>
        <v>111.315</v>
      </c>
      <c r="C638">
        <f t="shared" si="1859"/>
        <v>7</v>
      </c>
      <c r="D638">
        <f t="shared" si="1859"/>
        <v>2014</v>
      </c>
      <c r="E638">
        <f t="shared" si="1859"/>
        <v>3</v>
      </c>
      <c r="F638">
        <f t="shared" si="1784"/>
        <v>28</v>
      </c>
      <c r="G638">
        <f t="shared" ref="G638:M638" si="1860">G540</f>
        <v>-0.12222152900771403</v>
      </c>
      <c r="H638">
        <f t="shared" si="1860"/>
        <v>10</v>
      </c>
      <c r="I638">
        <f t="shared" si="1860"/>
        <v>15</v>
      </c>
      <c r="J638">
        <f t="shared" si="1860"/>
        <v>10.25</v>
      </c>
      <c r="K638">
        <f t="shared" si="1860"/>
        <v>0</v>
      </c>
      <c r="L638">
        <f t="shared" si="1860"/>
        <v>20</v>
      </c>
      <c r="M638">
        <f t="shared" si="1860"/>
        <v>-13</v>
      </c>
      <c r="N638">
        <f t="shared" si="1789"/>
        <v>2456744.635416667</v>
      </c>
      <c r="O638">
        <f t="shared" si="1844"/>
        <v>7.9449039617955674E-4</v>
      </c>
      <c r="P638">
        <f t="shared" si="1713"/>
        <v>2456744.6362111573</v>
      </c>
      <c r="Q638">
        <f t="shared" si="1715"/>
        <v>0.14235828093517619</v>
      </c>
      <c r="R638">
        <f t="shared" si="1716"/>
        <v>240.67971103316654</v>
      </c>
      <c r="S638">
        <f t="shared" si="1717"/>
        <v>28.161807884724112</v>
      </c>
      <c r="T638">
        <f t="shared" si="1718"/>
        <v>4.2006534002772797</v>
      </c>
      <c r="U638">
        <f t="shared" si="1719"/>
        <v>0.49151627090253547</v>
      </c>
      <c r="V638">
        <f t="shared" si="1720"/>
        <v>209.69986979547645</v>
      </c>
      <c r="W638">
        <f t="shared" si="1721"/>
        <v>3.659953168934472</v>
      </c>
      <c r="X638">
        <f t="shared" si="1722"/>
        <v>5.4735871843822679</v>
      </c>
      <c r="Y638">
        <f t="shared" si="1723"/>
        <v>9.5532118262436516E-2</v>
      </c>
      <c r="Z638">
        <f t="shared" si="1724"/>
        <v>82.288873299454281</v>
      </c>
      <c r="AA638">
        <f t="shared" si="1725"/>
        <v>1.4362117768319269</v>
      </c>
      <c r="AB638">
        <f t="shared" si="1726"/>
        <v>11015.473666329224</v>
      </c>
      <c r="AC638">
        <f t="shared" si="1727"/>
        <v>119.49574601715112</v>
      </c>
      <c r="AD638">
        <f t="shared" si="1728"/>
        <v>-1329.8285325675854</v>
      </c>
      <c r="AE638">
        <f t="shared" si="1729"/>
        <v>-381.285879105839</v>
      </c>
      <c r="AF638">
        <f t="shared" si="1730"/>
        <v>-191.93405223552912</v>
      </c>
      <c r="AG638">
        <f t="shared" si="1731"/>
        <v>4525.7967764486239</v>
      </c>
      <c r="AH638">
        <f t="shared" si="1732"/>
        <v>13757.717724886046</v>
      </c>
      <c r="AI638">
        <f t="shared" si="1733"/>
        <v>3.8215882569127908</v>
      </c>
      <c r="AJ638">
        <f t="shared" si="1734"/>
        <v>244.50129929007934</v>
      </c>
      <c r="AK638">
        <f t="shared" si="1735"/>
        <v>4.2673526980159586</v>
      </c>
      <c r="AL638">
        <f t="shared" si="1736"/>
        <v>244</v>
      </c>
      <c r="AM638">
        <f t="shared" si="1737"/>
        <v>30</v>
      </c>
      <c r="AN638">
        <f t="shared" si="1738"/>
        <v>4</v>
      </c>
      <c r="AP638">
        <f t="shared" si="1739"/>
        <v>3.0833850357605255</v>
      </c>
      <c r="AQ638">
        <f t="shared" si="1740"/>
        <v>5.3815220980744267E-2</v>
      </c>
      <c r="AR638" t="str">
        <f t="shared" si="1741"/>
        <v>POSITIF</v>
      </c>
      <c r="AS638">
        <f t="shared" si="1742"/>
        <v>3</v>
      </c>
      <c r="AT638">
        <f t="shared" si="1743"/>
        <v>5</v>
      </c>
      <c r="AU638">
        <f t="shared" si="1744"/>
        <v>0</v>
      </c>
      <c r="AV638">
        <f t="shared" si="1745"/>
        <v>0.99610478846513828</v>
      </c>
      <c r="AW638" s="4">
        <f t="shared" si="1746"/>
        <v>4.1504366186047428E-2</v>
      </c>
      <c r="AX638">
        <f t="shared" si="1747"/>
        <v>1.7385308253598297E-2</v>
      </c>
      <c r="AY638">
        <f t="shared" si="1748"/>
        <v>0.27141892414572588</v>
      </c>
      <c r="AZ638" s="4">
        <f t="shared" si="1749"/>
        <v>1.1309121839405245E-2</v>
      </c>
      <c r="BA638">
        <f t="shared" si="1750"/>
        <v>366879.9660561771</v>
      </c>
      <c r="BB638" t="s">
        <v>191</v>
      </c>
      <c r="BC638">
        <f t="shared" si="1751"/>
        <v>1.6702620952200722E-2</v>
      </c>
      <c r="BD638">
        <f t="shared" si="1752"/>
        <v>209.70420693200904</v>
      </c>
      <c r="BE638">
        <f t="shared" si="1753"/>
        <v>23.437439858713809</v>
      </c>
      <c r="BF638">
        <f t="shared" si="1754"/>
        <v>-2.064386877472838E-3</v>
      </c>
      <c r="BG638">
        <f t="shared" si="1755"/>
        <v>23.435375471836338</v>
      </c>
      <c r="BH638" s="19">
        <f t="shared" si="1756"/>
        <v>0.14235828093517619</v>
      </c>
      <c r="BI638">
        <f t="shared" si="1757"/>
        <v>15.614645898217956</v>
      </c>
      <c r="BJ638">
        <f t="shared" si="1758"/>
        <v>23.035645898217957</v>
      </c>
      <c r="BK638">
        <f t="shared" si="1759"/>
        <v>98.814583303489115</v>
      </c>
      <c r="BL638">
        <f t="shared" si="1760"/>
        <v>1.7246398276321002</v>
      </c>
      <c r="BM638">
        <f t="shared" si="1761"/>
        <v>246.72010516978025</v>
      </c>
      <c r="BN638">
        <f t="shared" si="1762"/>
        <v>16.448007011318683</v>
      </c>
      <c r="BO638">
        <f t="shared" si="1763"/>
        <v>16</v>
      </c>
      <c r="BP638">
        <f t="shared" si="1764"/>
        <v>26</v>
      </c>
      <c r="BQ638">
        <f t="shared" si="1765"/>
        <v>52</v>
      </c>
      <c r="BR638">
        <f t="shared" si="1766"/>
        <v>-18.005198170452061</v>
      </c>
      <c r="BS638" t="str">
        <f t="shared" si="1767"/>
        <v>NEGATIF</v>
      </c>
      <c r="BT638">
        <f t="shared" si="1768"/>
        <v>-0.31424999054844766</v>
      </c>
      <c r="BU638">
        <f t="shared" si="1769"/>
        <v>18</v>
      </c>
      <c r="BV638">
        <f t="shared" si="1770"/>
        <v>-2161</v>
      </c>
      <c r="BW638">
        <f t="shared" si="1771"/>
        <v>41</v>
      </c>
      <c r="BX638" t="str">
        <f t="shared" si="1772"/>
        <v>NEGATIF</v>
      </c>
      <c r="BY638">
        <f t="shared" si="1773"/>
        <v>70.94730880650296</v>
      </c>
      <c r="BZ638">
        <f t="shared" si="1774"/>
        <v>250.94730880650297</v>
      </c>
      <c r="CA638">
        <f t="shared" si="1775"/>
        <v>-6.1401526761828036</v>
      </c>
      <c r="CB638" t="str">
        <f t="shared" si="1776"/>
        <v>NEGATIF</v>
      </c>
      <c r="CC638">
        <f t="shared" si="1777"/>
        <v>6</v>
      </c>
      <c r="CD638">
        <f t="shared" si="1778"/>
        <v>8</v>
      </c>
      <c r="CE638">
        <f t="shared" si="1779"/>
        <v>24</v>
      </c>
      <c r="CG638">
        <f t="shared" si="1780"/>
        <v>4.3060781660793488</v>
      </c>
      <c r="CH638">
        <f t="shared" si="1781"/>
        <v>0.40902446342466375</v>
      </c>
      <c r="CI638">
        <f t="shared" si="1782"/>
        <v>0.40906049377271059</v>
      </c>
    </row>
    <row r="639" spans="1:87">
      <c r="A639">
        <f t="shared" ref="A639:E639" si="1861">A541</f>
        <v>-7.0027777777777782</v>
      </c>
      <c r="B639">
        <f t="shared" si="1861"/>
        <v>111.315</v>
      </c>
      <c r="C639">
        <f t="shared" si="1861"/>
        <v>7</v>
      </c>
      <c r="D639">
        <f t="shared" si="1861"/>
        <v>2014</v>
      </c>
      <c r="E639">
        <f t="shared" si="1861"/>
        <v>3</v>
      </c>
      <c r="F639">
        <f t="shared" si="1784"/>
        <v>28</v>
      </c>
      <c r="G639">
        <f t="shared" ref="G639:M639" si="1862">G541</f>
        <v>-0.12222152900771403</v>
      </c>
      <c r="H639">
        <f t="shared" si="1862"/>
        <v>10</v>
      </c>
      <c r="I639">
        <f t="shared" si="1862"/>
        <v>30</v>
      </c>
      <c r="J639">
        <f t="shared" si="1862"/>
        <v>10.5</v>
      </c>
      <c r="K639">
        <f t="shared" si="1862"/>
        <v>0</v>
      </c>
      <c r="L639">
        <f t="shared" si="1862"/>
        <v>20</v>
      </c>
      <c r="M639">
        <f t="shared" si="1862"/>
        <v>-13</v>
      </c>
      <c r="N639">
        <f t="shared" si="1789"/>
        <v>2456744.6458333335</v>
      </c>
      <c r="O639">
        <f t="shared" si="1844"/>
        <v>7.9449039617955674E-4</v>
      </c>
      <c r="P639">
        <f t="shared" si="1713"/>
        <v>2456744.6466278238</v>
      </c>
      <c r="Q639">
        <f t="shared" si="1715"/>
        <v>0.14235856612796227</v>
      </c>
      <c r="R639">
        <f t="shared" si="1716"/>
        <v>240.67971103316654</v>
      </c>
      <c r="S639">
        <f t="shared" si="1717"/>
        <v>28.297901553974953</v>
      </c>
      <c r="T639">
        <f t="shared" si="1718"/>
        <v>4.2006534002772797</v>
      </c>
      <c r="U639">
        <f t="shared" si="1719"/>
        <v>0.4938915535220828</v>
      </c>
      <c r="V639">
        <f t="shared" si="1720"/>
        <v>209.69931819213076</v>
      </c>
      <c r="W639">
        <f t="shared" si="1721"/>
        <v>3.6599435416399246</v>
      </c>
      <c r="X639">
        <f t="shared" si="1722"/>
        <v>5.4838543439946079</v>
      </c>
      <c r="Y639">
        <f t="shared" si="1723"/>
        <v>9.5711314002499631E-2</v>
      </c>
      <c r="Z639">
        <f t="shared" si="1724"/>
        <v>82.299139968820782</v>
      </c>
      <c r="AA639">
        <f t="shared" si="1725"/>
        <v>1.4363909640155861</v>
      </c>
      <c r="AB639">
        <f t="shared" si="1726"/>
        <v>11062.853733103726</v>
      </c>
      <c r="AC639">
        <f t="shared" si="1727"/>
        <v>119.86608875504726</v>
      </c>
      <c r="AD639">
        <f t="shared" si="1728"/>
        <v>-1289.2678425543131</v>
      </c>
      <c r="AE639">
        <f t="shared" si="1729"/>
        <v>-386.89688676258538</v>
      </c>
      <c r="AF639">
        <f t="shared" si="1730"/>
        <v>-192.57529273096776</v>
      </c>
      <c r="AG639">
        <f t="shared" si="1731"/>
        <v>4523.4096776791594</v>
      </c>
      <c r="AH639">
        <f t="shared" si="1732"/>
        <v>13837.389477490067</v>
      </c>
      <c r="AI639">
        <f t="shared" si="1733"/>
        <v>3.8437192993027964</v>
      </c>
      <c r="AJ639">
        <f t="shared" si="1734"/>
        <v>244.52343033246933</v>
      </c>
      <c r="AK639">
        <f t="shared" si="1735"/>
        <v>4.2677389575725622</v>
      </c>
      <c r="AL639">
        <f t="shared" si="1736"/>
        <v>244</v>
      </c>
      <c r="AM639">
        <f t="shared" si="1737"/>
        <v>31</v>
      </c>
      <c r="AN639">
        <f t="shared" si="1738"/>
        <v>24</v>
      </c>
      <c r="AP639">
        <f t="shared" si="1739"/>
        <v>3.0820481826942885</v>
      </c>
      <c r="AQ639">
        <f t="shared" si="1740"/>
        <v>5.3791888493123052E-2</v>
      </c>
      <c r="AR639" t="str">
        <f t="shared" si="1741"/>
        <v>POSITIF</v>
      </c>
      <c r="AS639">
        <f t="shared" si="1742"/>
        <v>3</v>
      </c>
      <c r="AT639">
        <f t="shared" si="1743"/>
        <v>4</v>
      </c>
      <c r="AU639">
        <f t="shared" si="1744"/>
        <v>55</v>
      </c>
      <c r="AV639">
        <f t="shared" si="1745"/>
        <v>0.99606250766731597</v>
      </c>
      <c r="AW639" s="4">
        <f t="shared" si="1746"/>
        <v>4.1502604486138163E-2</v>
      </c>
      <c r="AX639">
        <f t="shared" si="1747"/>
        <v>1.7384570314465927E-2</v>
      </c>
      <c r="AY639">
        <f t="shared" si="1748"/>
        <v>0.27140740453605772</v>
      </c>
      <c r="AZ639" s="4">
        <f t="shared" si="1749"/>
        <v>1.1308641855669072E-2</v>
      </c>
      <c r="BA639">
        <f t="shared" si="1750"/>
        <v>366895.53778458358</v>
      </c>
      <c r="BB639" t="s">
        <v>191</v>
      </c>
      <c r="BC639">
        <f t="shared" si="1751"/>
        <v>1.6702620940222627E-2</v>
      </c>
      <c r="BD639">
        <f t="shared" si="1752"/>
        <v>209.70365533030039</v>
      </c>
      <c r="BE639">
        <f t="shared" si="1753"/>
        <v>23.437439855005113</v>
      </c>
      <c r="BF639">
        <f t="shared" si="1754"/>
        <v>-2.0644098532724905E-3</v>
      </c>
      <c r="BG639">
        <f t="shared" si="1755"/>
        <v>23.435375445151841</v>
      </c>
      <c r="BH639" s="19">
        <f t="shared" si="1756"/>
        <v>0.14235856612796227</v>
      </c>
      <c r="BI639">
        <f t="shared" si="1757"/>
        <v>15.865330361497278</v>
      </c>
      <c r="BJ639">
        <f t="shared" si="1758"/>
        <v>23.286330361497278</v>
      </c>
      <c r="BK639">
        <f t="shared" si="1759"/>
        <v>102.55483244201923</v>
      </c>
      <c r="BL639">
        <f t="shared" si="1760"/>
        <v>1.7899194899443323</v>
      </c>
      <c r="BM639">
        <f t="shared" si="1761"/>
        <v>246.74012298043996</v>
      </c>
      <c r="BN639">
        <f t="shared" si="1762"/>
        <v>16.449341532029329</v>
      </c>
      <c r="BO639">
        <f t="shared" si="1763"/>
        <v>16</v>
      </c>
      <c r="BP639">
        <f t="shared" si="1764"/>
        <v>26</v>
      </c>
      <c r="BQ639">
        <f t="shared" si="1765"/>
        <v>57</v>
      </c>
      <c r="BR639">
        <f t="shared" si="1766"/>
        <v>-18.010490078771451</v>
      </c>
      <c r="BS639" t="str">
        <f t="shared" si="1767"/>
        <v>NEGATIF</v>
      </c>
      <c r="BT639">
        <f t="shared" si="1768"/>
        <v>-0.31434235177233472</v>
      </c>
      <c r="BU639">
        <f t="shared" si="1769"/>
        <v>18</v>
      </c>
      <c r="BV639">
        <f t="shared" si="1770"/>
        <v>-2161</v>
      </c>
      <c r="BW639">
        <f t="shared" si="1771"/>
        <v>22</v>
      </c>
      <c r="BX639" t="str">
        <f t="shared" si="1772"/>
        <v>NEGATIF</v>
      </c>
      <c r="BY639">
        <f t="shared" si="1773"/>
        <v>70.315183363248295</v>
      </c>
      <c r="BZ639">
        <f t="shared" si="1774"/>
        <v>250.31518336324831</v>
      </c>
      <c r="CA639">
        <f t="shared" si="1775"/>
        <v>-9.6416007943161866</v>
      </c>
      <c r="CB639" t="str">
        <f t="shared" si="1776"/>
        <v>NEGATIF</v>
      </c>
      <c r="CC639">
        <f t="shared" si="1777"/>
        <v>9</v>
      </c>
      <c r="CD639">
        <f t="shared" si="1778"/>
        <v>38</v>
      </c>
      <c r="CE639">
        <f t="shared" si="1779"/>
        <v>29</v>
      </c>
      <c r="CG639">
        <f t="shared" si="1780"/>
        <v>4.3064275427844017</v>
      </c>
      <c r="CH639">
        <f t="shared" si="1781"/>
        <v>0.40902446295893141</v>
      </c>
      <c r="CI639">
        <f t="shared" si="1782"/>
        <v>0.40906049370798164</v>
      </c>
    </row>
    <row r="640" spans="1:87">
      <c r="A640">
        <f t="shared" ref="A640:E640" si="1863">A542</f>
        <v>-7.0027777777777782</v>
      </c>
      <c r="B640">
        <f t="shared" si="1863"/>
        <v>111.315</v>
      </c>
      <c r="C640">
        <f t="shared" si="1863"/>
        <v>7</v>
      </c>
      <c r="D640">
        <f t="shared" si="1863"/>
        <v>2014</v>
      </c>
      <c r="E640">
        <f t="shared" si="1863"/>
        <v>3</v>
      </c>
      <c r="F640">
        <f t="shared" si="1784"/>
        <v>28</v>
      </c>
      <c r="G640">
        <f t="shared" ref="G640:M640" si="1864">G542</f>
        <v>-0.12222152900771403</v>
      </c>
      <c r="H640">
        <f t="shared" si="1864"/>
        <v>10</v>
      </c>
      <c r="I640">
        <f t="shared" si="1864"/>
        <v>45</v>
      </c>
      <c r="J640">
        <f t="shared" si="1864"/>
        <v>10.75</v>
      </c>
      <c r="K640">
        <f t="shared" si="1864"/>
        <v>0</v>
      </c>
      <c r="L640">
        <f t="shared" si="1864"/>
        <v>20</v>
      </c>
      <c r="M640">
        <f t="shared" si="1864"/>
        <v>-13</v>
      </c>
      <c r="N640">
        <f t="shared" si="1789"/>
        <v>2456744.65625</v>
      </c>
      <c r="O640">
        <f t="shared" si="1844"/>
        <v>7.9449039617955674E-4</v>
      </c>
      <c r="P640">
        <f t="shared" si="1713"/>
        <v>2456744.6570444903</v>
      </c>
      <c r="Q640">
        <f t="shared" si="1715"/>
        <v>0.14235885132074835</v>
      </c>
      <c r="R640">
        <f t="shared" si="1716"/>
        <v>240.67971103316654</v>
      </c>
      <c r="S640">
        <f t="shared" si="1717"/>
        <v>28.433995223240345</v>
      </c>
      <c r="T640">
        <f t="shared" si="1718"/>
        <v>4.2006534002772797</v>
      </c>
      <c r="U640">
        <f t="shared" si="1719"/>
        <v>0.4962668361418841</v>
      </c>
      <c r="V640">
        <f t="shared" si="1720"/>
        <v>209.69876658878513</v>
      </c>
      <c r="W640">
        <f t="shared" si="1721"/>
        <v>3.6599339143453786</v>
      </c>
      <c r="X640">
        <f t="shared" si="1722"/>
        <v>5.494121503606948</v>
      </c>
      <c r="Y640">
        <f t="shared" si="1723"/>
        <v>9.589050974256276E-2</v>
      </c>
      <c r="Z640">
        <f t="shared" si="1724"/>
        <v>82.309406638186374</v>
      </c>
      <c r="AA640">
        <f t="shared" si="1725"/>
        <v>1.4365701511992293</v>
      </c>
      <c r="AB640">
        <f t="shared" si="1726"/>
        <v>11110.173246778973</v>
      </c>
      <c r="AC640">
        <f t="shared" si="1727"/>
        <v>120.22379597215652</v>
      </c>
      <c r="AD640">
        <f t="shared" si="1728"/>
        <v>-1248.1635412000337</v>
      </c>
      <c r="AE640">
        <f t="shared" si="1729"/>
        <v>-392.46711410418965</v>
      </c>
      <c r="AF640">
        <f t="shared" si="1730"/>
        <v>-193.22099816758995</v>
      </c>
      <c r="AG640">
        <f t="shared" si="1731"/>
        <v>4520.9893512260296</v>
      </c>
      <c r="AH640">
        <f t="shared" si="1732"/>
        <v>13917.534740505347</v>
      </c>
      <c r="AI640">
        <f t="shared" si="1733"/>
        <v>3.8659818723625965</v>
      </c>
      <c r="AJ640">
        <f t="shared" si="1734"/>
        <v>244.54569290552914</v>
      </c>
      <c r="AK640">
        <f t="shared" si="1735"/>
        <v>4.2681275127724216</v>
      </c>
      <c r="AL640">
        <f t="shared" si="1736"/>
        <v>244</v>
      </c>
      <c r="AM640">
        <f t="shared" si="1737"/>
        <v>32</v>
      </c>
      <c r="AN640">
        <f t="shared" si="1738"/>
        <v>44</v>
      </c>
      <c r="AP640">
        <f t="shared" si="1739"/>
        <v>3.08747854246355</v>
      </c>
      <c r="AQ640">
        <f t="shared" si="1740"/>
        <v>5.3886666150664508E-2</v>
      </c>
      <c r="AR640" t="str">
        <f t="shared" si="1741"/>
        <v>POSITIF</v>
      </c>
      <c r="AS640">
        <f t="shared" si="1742"/>
        <v>3</v>
      </c>
      <c r="AT640">
        <f t="shared" si="1743"/>
        <v>5</v>
      </c>
      <c r="AU640">
        <f t="shared" si="1744"/>
        <v>14</v>
      </c>
      <c r="AV640">
        <f t="shared" si="1745"/>
        <v>0.99601992749768353</v>
      </c>
      <c r="AW640" s="4">
        <f t="shared" si="1746"/>
        <v>4.1500830312403481E-2</v>
      </c>
      <c r="AX640">
        <f t="shared" si="1747"/>
        <v>1.7383827150309783E-2</v>
      </c>
      <c r="AY640">
        <f t="shared" si="1748"/>
        <v>0.27139580336094082</v>
      </c>
      <c r="AZ640" s="4">
        <f t="shared" si="1749"/>
        <v>1.1308158473372534E-2</v>
      </c>
      <c r="BA640">
        <f t="shared" si="1750"/>
        <v>366911.22110575193</v>
      </c>
      <c r="BB640" t="s">
        <v>191</v>
      </c>
      <c r="BC640">
        <f t="shared" si="1751"/>
        <v>1.6702620928244528E-2</v>
      </c>
      <c r="BD640">
        <f t="shared" si="1752"/>
        <v>209.70310372859174</v>
      </c>
      <c r="BE640">
        <f t="shared" si="1753"/>
        <v>23.437439851296418</v>
      </c>
      <c r="BF640">
        <f t="shared" si="1754"/>
        <v>-2.0644328488319675E-3</v>
      </c>
      <c r="BG640">
        <f t="shared" si="1755"/>
        <v>23.435375418447585</v>
      </c>
      <c r="BH640" s="19">
        <f t="shared" si="1756"/>
        <v>0.14235885132074835</v>
      </c>
      <c r="BI640">
        <f t="shared" si="1757"/>
        <v>16.116014824761077</v>
      </c>
      <c r="BJ640">
        <f t="shared" si="1758"/>
        <v>23.537014824761076</v>
      </c>
      <c r="BK640">
        <f t="shared" si="1759"/>
        <v>106.29496215710903</v>
      </c>
      <c r="BL640">
        <f t="shared" si="1760"/>
        <v>1.8551970679243266</v>
      </c>
      <c r="BM640">
        <f t="shared" si="1761"/>
        <v>246.7602602143071</v>
      </c>
      <c r="BN640">
        <f t="shared" si="1762"/>
        <v>16.450684014287141</v>
      </c>
      <c r="BO640">
        <f t="shared" si="1763"/>
        <v>16</v>
      </c>
      <c r="BP640">
        <f t="shared" si="1764"/>
        <v>27</v>
      </c>
      <c r="BQ640">
        <f t="shared" si="1765"/>
        <v>2</v>
      </c>
      <c r="BR640">
        <f t="shared" si="1766"/>
        <v>-18.009145532501886</v>
      </c>
      <c r="BS640" t="str">
        <f t="shared" si="1767"/>
        <v>NEGATIF</v>
      </c>
      <c r="BT640">
        <f t="shared" si="1768"/>
        <v>-0.31431888501298538</v>
      </c>
      <c r="BU640">
        <f t="shared" si="1769"/>
        <v>18</v>
      </c>
      <c r="BV640">
        <f t="shared" si="1770"/>
        <v>-2161</v>
      </c>
      <c r="BW640">
        <f t="shared" si="1771"/>
        <v>27</v>
      </c>
      <c r="BX640" t="str">
        <f t="shared" si="1772"/>
        <v>NEGATIF</v>
      </c>
      <c r="BY640">
        <f t="shared" si="1773"/>
        <v>69.604124204328599</v>
      </c>
      <c r="BZ640">
        <f t="shared" si="1774"/>
        <v>249.6041242043286</v>
      </c>
      <c r="CA640">
        <f t="shared" si="1775"/>
        <v>-13.129467024461587</v>
      </c>
      <c r="CB640" t="str">
        <f t="shared" si="1776"/>
        <v>NEGATIF</v>
      </c>
      <c r="CC640">
        <f t="shared" si="1777"/>
        <v>13</v>
      </c>
      <c r="CD640">
        <f t="shared" si="1778"/>
        <v>7</v>
      </c>
      <c r="CE640">
        <f t="shared" si="1779"/>
        <v>46</v>
      </c>
      <c r="CG640">
        <f t="shared" si="1780"/>
        <v>4.3067790038176268</v>
      </c>
      <c r="CH640">
        <f t="shared" si="1781"/>
        <v>0.40902446249285423</v>
      </c>
      <c r="CI640">
        <f t="shared" si="1782"/>
        <v>0.4090604936432527</v>
      </c>
    </row>
    <row r="641" spans="1:87">
      <c r="A641">
        <f t="shared" ref="A641:E641" si="1865">A543</f>
        <v>-7.0027777777777782</v>
      </c>
      <c r="B641">
        <f t="shared" si="1865"/>
        <v>111.315</v>
      </c>
      <c r="C641">
        <f t="shared" si="1865"/>
        <v>7</v>
      </c>
      <c r="D641">
        <f t="shared" si="1865"/>
        <v>2014</v>
      </c>
      <c r="E641">
        <f t="shared" si="1865"/>
        <v>3</v>
      </c>
      <c r="F641">
        <f t="shared" si="1784"/>
        <v>28</v>
      </c>
      <c r="G641">
        <f t="shared" ref="G641:M641" si="1866">G543</f>
        <v>-0.12222152900771403</v>
      </c>
      <c r="H641">
        <f t="shared" si="1866"/>
        <v>11</v>
      </c>
      <c r="I641">
        <f t="shared" si="1866"/>
        <v>0</v>
      </c>
      <c r="J641">
        <f t="shared" si="1866"/>
        <v>11</v>
      </c>
      <c r="K641">
        <f t="shared" si="1866"/>
        <v>0</v>
      </c>
      <c r="L641">
        <f t="shared" si="1866"/>
        <v>20</v>
      </c>
      <c r="M641">
        <f t="shared" si="1866"/>
        <v>-13</v>
      </c>
      <c r="N641">
        <f t="shared" si="1789"/>
        <v>2456744.666666667</v>
      </c>
      <c r="O641">
        <f t="shared" si="1844"/>
        <v>7.9449039617955674E-4</v>
      </c>
      <c r="P641">
        <f t="shared" si="1713"/>
        <v>2456744.6674611573</v>
      </c>
      <c r="Q641">
        <f t="shared" si="1715"/>
        <v>0.14235913651354717</v>
      </c>
      <c r="R641">
        <f t="shared" si="1716"/>
        <v>240.67971103316654</v>
      </c>
      <c r="S641">
        <f t="shared" si="1717"/>
        <v>28.570088898573886</v>
      </c>
      <c r="T641">
        <f t="shared" si="1718"/>
        <v>4.2006534002772797</v>
      </c>
      <c r="U641">
        <f t="shared" si="1719"/>
        <v>0.49864211886759457</v>
      </c>
      <c r="V641">
        <f t="shared" si="1720"/>
        <v>209.69821498541484</v>
      </c>
      <c r="W641">
        <f t="shared" si="1721"/>
        <v>3.6599242870504018</v>
      </c>
      <c r="X641">
        <f t="shared" si="1722"/>
        <v>5.5043886636776733</v>
      </c>
      <c r="Y641">
        <f t="shared" si="1723"/>
        <v>9.6069705490626212E-2</v>
      </c>
      <c r="Z641">
        <f t="shared" si="1724"/>
        <v>82.319673308010351</v>
      </c>
      <c r="AA641">
        <f t="shared" si="1725"/>
        <v>1.4367493383908729</v>
      </c>
      <c r="AB641">
        <f t="shared" si="1726"/>
        <v>11157.431942480678</v>
      </c>
      <c r="AC641">
        <f t="shared" si="1727"/>
        <v>120.56882997637977</v>
      </c>
      <c r="AD641">
        <f t="shared" si="1728"/>
        <v>-1206.5329579940587</v>
      </c>
      <c r="AE641">
        <f t="shared" si="1729"/>
        <v>-397.99597425520062</v>
      </c>
      <c r="AF641">
        <f t="shared" si="1730"/>
        <v>-193.87115181795036</v>
      </c>
      <c r="AG641">
        <f t="shared" si="1731"/>
        <v>4518.5358147208844</v>
      </c>
      <c r="AH641">
        <f t="shared" si="1732"/>
        <v>13998.136503110734</v>
      </c>
      <c r="AI641">
        <f t="shared" si="1733"/>
        <v>3.8883712508640929</v>
      </c>
      <c r="AJ641">
        <f t="shared" si="1734"/>
        <v>244.56808228403062</v>
      </c>
      <c r="AK641">
        <f t="shared" si="1735"/>
        <v>4.2685182811447477</v>
      </c>
      <c r="AL641">
        <f t="shared" si="1736"/>
        <v>244</v>
      </c>
      <c r="AM641">
        <f t="shared" si="1737"/>
        <v>34</v>
      </c>
      <c r="AN641">
        <f t="shared" si="1738"/>
        <v>5</v>
      </c>
      <c r="AP641">
        <f t="shared" si="1739"/>
        <v>3.1022252894495708</v>
      </c>
      <c r="AQ641">
        <f t="shared" si="1740"/>
        <v>5.4144045439529116E-2</v>
      </c>
      <c r="AR641" t="str">
        <f t="shared" si="1741"/>
        <v>POSITIF</v>
      </c>
      <c r="AS641">
        <f t="shared" si="1742"/>
        <v>3</v>
      </c>
      <c r="AT641">
        <f t="shared" si="1743"/>
        <v>6</v>
      </c>
      <c r="AU641">
        <f t="shared" si="1744"/>
        <v>8</v>
      </c>
      <c r="AV641">
        <f t="shared" si="1745"/>
        <v>0.99597704834716005</v>
      </c>
      <c r="AW641" s="4">
        <f t="shared" si="1746"/>
        <v>4.1499043681131671E-2</v>
      </c>
      <c r="AX641">
        <f t="shared" si="1747"/>
        <v>1.7383078767952691E-2</v>
      </c>
      <c r="AY641">
        <f t="shared" si="1748"/>
        <v>0.27138412072688023</v>
      </c>
      <c r="AZ641" s="4">
        <f t="shared" si="1749"/>
        <v>1.1307671696953342E-2</v>
      </c>
      <c r="BA641">
        <f t="shared" si="1750"/>
        <v>366927.01590413472</v>
      </c>
      <c r="BB641" t="s">
        <v>191</v>
      </c>
      <c r="BC641">
        <f t="shared" si="1751"/>
        <v>1.6702620916266432E-2</v>
      </c>
      <c r="BD641">
        <f t="shared" si="1752"/>
        <v>209.70255212685842</v>
      </c>
      <c r="BE641">
        <f t="shared" si="1753"/>
        <v>23.437439847587722</v>
      </c>
      <c r="BF641">
        <f t="shared" si="1754"/>
        <v>-2.064455864150912E-3</v>
      </c>
      <c r="BG641">
        <f t="shared" si="1755"/>
        <v>23.435375391723571</v>
      </c>
      <c r="BH641" s="19">
        <f t="shared" si="1756"/>
        <v>0.14235913651354717</v>
      </c>
      <c r="BI641">
        <f t="shared" si="1757"/>
        <v>16.366699299247315</v>
      </c>
      <c r="BJ641">
        <f t="shared" si="1758"/>
        <v>23.787699299247315</v>
      </c>
      <c r="BK641">
        <f t="shared" si="1759"/>
        <v>110.03497688378857</v>
      </c>
      <c r="BL641">
        <f t="shared" si="1760"/>
        <v>1.9204726389779605</v>
      </c>
      <c r="BM641">
        <f t="shared" si="1761"/>
        <v>246.78051260492117</v>
      </c>
      <c r="BN641">
        <f t="shared" si="1762"/>
        <v>16.45203417366141</v>
      </c>
      <c r="BO641">
        <f t="shared" si="1763"/>
        <v>16</v>
      </c>
      <c r="BP641">
        <f t="shared" si="1764"/>
        <v>27</v>
      </c>
      <c r="BQ641">
        <f t="shared" si="1765"/>
        <v>7</v>
      </c>
      <c r="BR641">
        <f t="shared" si="1766"/>
        <v>-17.998655343622062</v>
      </c>
      <c r="BS641" t="str">
        <f t="shared" si="1767"/>
        <v>NEGATIF</v>
      </c>
      <c r="BT641">
        <f t="shared" si="1768"/>
        <v>-0.31413579667787633</v>
      </c>
      <c r="BU641">
        <f t="shared" si="1769"/>
        <v>17</v>
      </c>
      <c r="BV641">
        <f t="shared" si="1770"/>
        <v>-2100</v>
      </c>
      <c r="BW641">
        <f t="shared" si="1771"/>
        <v>4</v>
      </c>
      <c r="BX641" t="str">
        <f t="shared" si="1772"/>
        <v>NEGATIF</v>
      </c>
      <c r="BY641">
        <f t="shared" si="1773"/>
        <v>68.808663327758126</v>
      </c>
      <c r="BZ641">
        <f t="shared" si="1774"/>
        <v>248.80866332775813</v>
      </c>
      <c r="CA641">
        <f t="shared" si="1775"/>
        <v>-16.60225186376536</v>
      </c>
      <c r="CB641" t="str">
        <f t="shared" si="1776"/>
        <v>NEGATIF</v>
      </c>
      <c r="CC641">
        <f t="shared" si="1777"/>
        <v>16</v>
      </c>
      <c r="CD641">
        <f t="shared" si="1778"/>
        <v>36</v>
      </c>
      <c r="CE641">
        <f t="shared" si="1779"/>
        <v>8</v>
      </c>
      <c r="CG641">
        <f t="shared" si="1780"/>
        <v>4.3071324747152424</v>
      </c>
      <c r="CH641">
        <f t="shared" si="1781"/>
        <v>0.40902446202643217</v>
      </c>
      <c r="CI641">
        <f t="shared" si="1782"/>
        <v>0.4090604935785237</v>
      </c>
    </row>
    <row r="642" spans="1:87">
      <c r="A642">
        <f t="shared" ref="A642:E642" si="1867">A544</f>
        <v>-7.0027777777777782</v>
      </c>
      <c r="B642">
        <f t="shared" si="1867"/>
        <v>111.315</v>
      </c>
      <c r="C642">
        <f t="shared" si="1867"/>
        <v>7</v>
      </c>
      <c r="D642">
        <f t="shared" si="1867"/>
        <v>2014</v>
      </c>
      <c r="E642">
        <f t="shared" si="1867"/>
        <v>3</v>
      </c>
      <c r="F642">
        <f t="shared" si="1784"/>
        <v>28</v>
      </c>
      <c r="G642">
        <f t="shared" ref="G642:M642" si="1868">G544</f>
        <v>-0.12222152900771403</v>
      </c>
      <c r="H642">
        <f t="shared" si="1868"/>
        <v>11</v>
      </c>
      <c r="I642">
        <f t="shared" si="1868"/>
        <v>15</v>
      </c>
      <c r="J642">
        <f t="shared" si="1868"/>
        <v>11.25</v>
      </c>
      <c r="K642">
        <f t="shared" si="1868"/>
        <v>0</v>
      </c>
      <c r="L642">
        <f t="shared" si="1868"/>
        <v>20</v>
      </c>
      <c r="M642">
        <f t="shared" si="1868"/>
        <v>-13</v>
      </c>
      <c r="N642">
        <f t="shared" si="1789"/>
        <v>2456744.6770833335</v>
      </c>
      <c r="O642">
        <f t="shared" si="1844"/>
        <v>7.9449039617955674E-4</v>
      </c>
      <c r="P642">
        <f t="shared" si="1713"/>
        <v>2456744.6778778238</v>
      </c>
      <c r="Q642">
        <f t="shared" si="1715"/>
        <v>0.14235942170633326</v>
      </c>
      <c r="R642">
        <f t="shared" si="1716"/>
        <v>240.67971103316654</v>
      </c>
      <c r="S642">
        <f t="shared" si="1717"/>
        <v>28.706182567839278</v>
      </c>
      <c r="T642">
        <f t="shared" si="1718"/>
        <v>4.2006534002772797</v>
      </c>
      <c r="U642">
        <f t="shared" si="1719"/>
        <v>0.50101740148739593</v>
      </c>
      <c r="V642">
        <f t="shared" si="1720"/>
        <v>209.69766338206915</v>
      </c>
      <c r="W642">
        <f t="shared" si="1721"/>
        <v>3.6599146597558545</v>
      </c>
      <c r="X642">
        <f t="shared" si="1722"/>
        <v>5.5146558232900134</v>
      </c>
      <c r="Y642">
        <f t="shared" si="1723"/>
        <v>9.6248901230689327E-2</v>
      </c>
      <c r="Z642">
        <f t="shared" si="1724"/>
        <v>82.329939977376853</v>
      </c>
      <c r="AA642">
        <f t="shared" si="1725"/>
        <v>1.4369285255745319</v>
      </c>
      <c r="AB642">
        <f t="shared" si="1726"/>
        <v>11204.629549362597</v>
      </c>
      <c r="AC642">
        <f t="shared" si="1727"/>
        <v>120.9011543656182</v>
      </c>
      <c r="AD642">
        <f t="shared" si="1728"/>
        <v>-1164.3936499162426</v>
      </c>
      <c r="AE642">
        <f t="shared" si="1729"/>
        <v>-403.48288396078249</v>
      </c>
      <c r="AF642">
        <f t="shared" si="1730"/>
        <v>-194.52573675148344</v>
      </c>
      <c r="AG642">
        <f t="shared" si="1731"/>
        <v>4516.0490863725699</v>
      </c>
      <c r="AH642">
        <f t="shared" si="1732"/>
        <v>14079.177519472276</v>
      </c>
      <c r="AI642">
        <f t="shared" si="1733"/>
        <v>3.9108826442978546</v>
      </c>
      <c r="AJ642">
        <f t="shared" si="1734"/>
        <v>244.5905936774644</v>
      </c>
      <c r="AK642">
        <f t="shared" si="1735"/>
        <v>4.268911179079379</v>
      </c>
      <c r="AL642">
        <f t="shared" si="1736"/>
        <v>244</v>
      </c>
      <c r="AM642">
        <f t="shared" si="1737"/>
        <v>35</v>
      </c>
      <c r="AN642">
        <f t="shared" si="1738"/>
        <v>26</v>
      </c>
      <c r="AP642">
        <f t="shared" si="1739"/>
        <v>3.1036529499467407</v>
      </c>
      <c r="AQ642">
        <f t="shared" si="1740"/>
        <v>5.416896281580539E-2</v>
      </c>
      <c r="AR642" t="str">
        <f t="shared" si="1741"/>
        <v>POSITIF</v>
      </c>
      <c r="AS642">
        <f t="shared" si="1742"/>
        <v>3</v>
      </c>
      <c r="AT642">
        <f t="shared" si="1743"/>
        <v>6</v>
      </c>
      <c r="AU642">
        <f t="shared" si="1744"/>
        <v>13</v>
      </c>
      <c r="AV642">
        <f t="shared" si="1745"/>
        <v>0.99593387061469196</v>
      </c>
      <c r="AW642" s="4">
        <f t="shared" si="1746"/>
        <v>4.1497244608945501E-2</v>
      </c>
      <c r="AX642">
        <f t="shared" si="1747"/>
        <v>1.7382325174357578E-2</v>
      </c>
      <c r="AY642">
        <f t="shared" si="1748"/>
        <v>0.27137235674256777</v>
      </c>
      <c r="AZ642" s="4">
        <f t="shared" si="1749"/>
        <v>1.1307181530940324E-2</v>
      </c>
      <c r="BA642">
        <f t="shared" si="1750"/>
        <v>366942.92206138361</v>
      </c>
      <c r="BB642" t="s">
        <v>191</v>
      </c>
      <c r="BC642">
        <f t="shared" si="1751"/>
        <v>1.6702620904288333E-2</v>
      </c>
      <c r="BD642">
        <f t="shared" si="1752"/>
        <v>209.70200052514977</v>
      </c>
      <c r="BE642">
        <f t="shared" si="1753"/>
        <v>23.43743984387903</v>
      </c>
      <c r="BF642">
        <f t="shared" si="1754"/>
        <v>-2.0644788992258763E-3</v>
      </c>
      <c r="BG642">
        <f t="shared" si="1755"/>
        <v>23.435375364979805</v>
      </c>
      <c r="BH642" s="19">
        <f t="shared" si="1756"/>
        <v>0.14235942170633326</v>
      </c>
      <c r="BI642">
        <f t="shared" si="1757"/>
        <v>16.617383762511114</v>
      </c>
      <c r="BJ642">
        <f t="shared" si="1758"/>
        <v>3.8383762511113417E-2</v>
      </c>
      <c r="BK642">
        <f t="shared" si="1759"/>
        <v>113.77488061124694</v>
      </c>
      <c r="BL642">
        <f t="shared" si="1760"/>
        <v>1.9857462727297177</v>
      </c>
      <c r="BM642">
        <f t="shared" si="1761"/>
        <v>246.80087582641977</v>
      </c>
      <c r="BN642">
        <f t="shared" si="1762"/>
        <v>16.453391721761317</v>
      </c>
      <c r="BO642">
        <f t="shared" si="1763"/>
        <v>16</v>
      </c>
      <c r="BP642">
        <f t="shared" si="1764"/>
        <v>27</v>
      </c>
      <c r="BQ642">
        <f t="shared" si="1765"/>
        <v>12</v>
      </c>
      <c r="BR642">
        <f t="shared" si="1766"/>
        <v>-18.001285923293455</v>
      </c>
      <c r="BS642" t="str">
        <f t="shared" si="1767"/>
        <v>NEGATIF</v>
      </c>
      <c r="BT642">
        <f t="shared" si="1768"/>
        <v>-0.31418170895437819</v>
      </c>
      <c r="BU642">
        <f t="shared" si="1769"/>
        <v>18</v>
      </c>
      <c r="BV642">
        <f t="shared" si="1770"/>
        <v>-2161</v>
      </c>
      <c r="BW642">
        <f t="shared" si="1771"/>
        <v>55</v>
      </c>
      <c r="BX642" t="str">
        <f t="shared" si="1772"/>
        <v>NEGATIF</v>
      </c>
      <c r="BY642">
        <f t="shared" si="1773"/>
        <v>67.896108160781253</v>
      </c>
      <c r="BZ642">
        <f t="shared" si="1774"/>
        <v>247.89610816078124</v>
      </c>
      <c r="CA642">
        <f t="shared" si="1775"/>
        <v>-20.05199351888081</v>
      </c>
      <c r="CB642" t="str">
        <f t="shared" si="1776"/>
        <v>NEGATIF</v>
      </c>
      <c r="CC642">
        <f t="shared" si="1777"/>
        <v>20</v>
      </c>
      <c r="CD642">
        <f t="shared" si="1778"/>
        <v>3</v>
      </c>
      <c r="CE642">
        <f t="shared" si="1779"/>
        <v>7</v>
      </c>
      <c r="CG642">
        <f t="shared" si="1780"/>
        <v>4.3074878799767067</v>
      </c>
      <c r="CH642">
        <f t="shared" si="1781"/>
        <v>0.40902446155966543</v>
      </c>
      <c r="CI642">
        <f t="shared" si="1782"/>
        <v>0.40906049351379481</v>
      </c>
    </row>
    <row r="643" spans="1:87">
      <c r="A643">
        <f t="shared" ref="A643:E643" si="1869">A545</f>
        <v>-7.0027777777777782</v>
      </c>
      <c r="B643">
        <f t="shared" si="1869"/>
        <v>111.315</v>
      </c>
      <c r="C643">
        <f t="shared" si="1869"/>
        <v>7</v>
      </c>
      <c r="D643">
        <f t="shared" si="1869"/>
        <v>2014</v>
      </c>
      <c r="E643">
        <f t="shared" si="1869"/>
        <v>3</v>
      </c>
      <c r="F643">
        <f t="shared" si="1784"/>
        <v>28</v>
      </c>
      <c r="G643">
        <f t="shared" ref="G643:M643" si="1870">G545</f>
        <v>-0.12222152900771403</v>
      </c>
      <c r="H643">
        <f t="shared" si="1870"/>
        <v>11</v>
      </c>
      <c r="I643">
        <f t="shared" si="1870"/>
        <v>30</v>
      </c>
      <c r="J643">
        <f t="shared" si="1870"/>
        <v>11.5</v>
      </c>
      <c r="K643">
        <f t="shared" si="1870"/>
        <v>0</v>
      </c>
      <c r="L643">
        <f t="shared" si="1870"/>
        <v>20</v>
      </c>
      <c r="M643">
        <f t="shared" si="1870"/>
        <v>-13</v>
      </c>
      <c r="N643">
        <f t="shared" si="1789"/>
        <v>2456744.6875</v>
      </c>
      <c r="O643">
        <f t="shared" si="1844"/>
        <v>7.9449039617955674E-4</v>
      </c>
      <c r="P643">
        <f t="shared" si="1713"/>
        <v>2456744.6882944903</v>
      </c>
      <c r="Q643">
        <f t="shared" si="1715"/>
        <v>0.14235970689911934</v>
      </c>
      <c r="R643">
        <f t="shared" si="1716"/>
        <v>240.67971103316654</v>
      </c>
      <c r="S643">
        <f t="shared" si="1717"/>
        <v>28.84227623710467</v>
      </c>
      <c r="T643">
        <f t="shared" si="1718"/>
        <v>4.2006534002772797</v>
      </c>
      <c r="U643">
        <f t="shared" si="1719"/>
        <v>0.50339268410719717</v>
      </c>
      <c r="V643">
        <f t="shared" si="1720"/>
        <v>209.69711177872352</v>
      </c>
      <c r="W643">
        <f t="shared" si="1721"/>
        <v>3.6599050324613085</v>
      </c>
      <c r="X643">
        <f t="shared" si="1722"/>
        <v>5.5249229829023534</v>
      </c>
      <c r="Y643">
        <f t="shared" si="1723"/>
        <v>9.6428096970752442E-2</v>
      </c>
      <c r="Z643">
        <f t="shared" si="1724"/>
        <v>82.340206646742445</v>
      </c>
      <c r="AA643">
        <f t="shared" si="1725"/>
        <v>1.4371077127581751</v>
      </c>
      <c r="AB643">
        <f t="shared" si="1726"/>
        <v>11251.765803246013</v>
      </c>
      <c r="AC643">
        <f t="shared" si="1727"/>
        <v>121.22073412403559</v>
      </c>
      <c r="AD643">
        <f t="shared" si="1728"/>
        <v>-1121.7633828828089</v>
      </c>
      <c r="AE643">
        <f t="shared" si="1729"/>
        <v>-408.92726512784981</v>
      </c>
      <c r="AF643">
        <f t="shared" si="1730"/>
        <v>-195.1847360088334</v>
      </c>
      <c r="AG643">
        <f t="shared" si="1731"/>
        <v>4513.5291843107207</v>
      </c>
      <c r="AH643">
        <f t="shared" si="1732"/>
        <v>14160.640337661276</v>
      </c>
      <c r="AI643">
        <f t="shared" si="1733"/>
        <v>3.9335112049059102</v>
      </c>
      <c r="AJ643">
        <f t="shared" si="1734"/>
        <v>244.61322223807244</v>
      </c>
      <c r="AK643">
        <f t="shared" si="1735"/>
        <v>4.2693061219669763</v>
      </c>
      <c r="AL643">
        <f t="shared" si="1736"/>
        <v>244</v>
      </c>
      <c r="AM643">
        <f t="shared" si="1737"/>
        <v>36</v>
      </c>
      <c r="AN643">
        <f t="shared" si="1738"/>
        <v>47</v>
      </c>
      <c r="AP643">
        <f t="shared" si="1739"/>
        <v>3.1035631142825468</v>
      </c>
      <c r="AQ643">
        <f t="shared" si="1740"/>
        <v>5.4167394887679493E-2</v>
      </c>
      <c r="AR643" t="str">
        <f t="shared" si="1741"/>
        <v>POSITIF</v>
      </c>
      <c r="AS643">
        <f t="shared" si="1742"/>
        <v>3</v>
      </c>
      <c r="AT643">
        <f t="shared" si="1743"/>
        <v>6</v>
      </c>
      <c r="AU643">
        <f t="shared" si="1744"/>
        <v>12</v>
      </c>
      <c r="AV643">
        <f t="shared" si="1745"/>
        <v>0.99589039469578189</v>
      </c>
      <c r="AW643" s="4">
        <f t="shared" si="1746"/>
        <v>4.1495433112324245E-2</v>
      </c>
      <c r="AX643">
        <f t="shared" si="1747"/>
        <v>1.7381566376427265E-2</v>
      </c>
      <c r="AY643">
        <f t="shared" si="1748"/>
        <v>0.27136051151575724</v>
      </c>
      <c r="AZ643" s="4">
        <f t="shared" si="1749"/>
        <v>1.1306687979823218E-2</v>
      </c>
      <c r="BA643">
        <f t="shared" si="1750"/>
        <v>366958.93946057337</v>
      </c>
      <c r="BB643" t="s">
        <v>191</v>
      </c>
      <c r="BC643">
        <f t="shared" si="1751"/>
        <v>1.6702620892310237E-2</v>
      </c>
      <c r="BD643">
        <f t="shared" si="1752"/>
        <v>209.70144892344112</v>
      </c>
      <c r="BE643">
        <f t="shared" si="1753"/>
        <v>23.437439840170335</v>
      </c>
      <c r="BF643">
        <f t="shared" si="1754"/>
        <v>-2.0645019540564903E-3</v>
      </c>
      <c r="BG643">
        <f t="shared" si="1755"/>
        <v>23.435375338216279</v>
      </c>
      <c r="BH643" s="19">
        <f t="shared" si="1756"/>
        <v>0.14235970689911934</v>
      </c>
      <c r="BI643">
        <f t="shared" si="1757"/>
        <v>16.868068225790434</v>
      </c>
      <c r="BJ643">
        <f t="shared" si="1758"/>
        <v>0.28906822579043379</v>
      </c>
      <c r="BK643">
        <f t="shared" si="1759"/>
        <v>117.51467788606389</v>
      </c>
      <c r="BL643">
        <f t="shared" si="1760"/>
        <v>2.0510180485323848</v>
      </c>
      <c r="BM643">
        <f t="shared" si="1761"/>
        <v>246.8213455007926</v>
      </c>
      <c r="BN643">
        <f t="shared" si="1762"/>
        <v>16.454756366719508</v>
      </c>
      <c r="BO643">
        <f t="shared" si="1763"/>
        <v>16</v>
      </c>
      <c r="BP643">
        <f t="shared" si="1764"/>
        <v>27</v>
      </c>
      <c r="BQ643">
        <f t="shared" si="1765"/>
        <v>17</v>
      </c>
      <c r="BR643">
        <f t="shared" si="1766"/>
        <v>-18.005427066671633</v>
      </c>
      <c r="BS643" t="str">
        <f t="shared" si="1767"/>
        <v>NEGATIF</v>
      </c>
      <c r="BT643">
        <f t="shared" si="1768"/>
        <v>-0.31425398554112455</v>
      </c>
      <c r="BU643">
        <f t="shared" si="1769"/>
        <v>18</v>
      </c>
      <c r="BV643">
        <f t="shared" si="1770"/>
        <v>-2161</v>
      </c>
      <c r="BW643">
        <f t="shared" si="1771"/>
        <v>40</v>
      </c>
      <c r="BX643" t="str">
        <f t="shared" si="1772"/>
        <v>NEGATIF</v>
      </c>
      <c r="BY643">
        <f t="shared" si="1773"/>
        <v>66.865518050041032</v>
      </c>
      <c r="BZ643">
        <f t="shared" si="1774"/>
        <v>246.86551805004103</v>
      </c>
      <c r="CA643">
        <f t="shared" si="1775"/>
        <v>-23.477480186040427</v>
      </c>
      <c r="CB643" t="str">
        <f t="shared" si="1776"/>
        <v>NEGATIF</v>
      </c>
      <c r="CC643">
        <f t="shared" si="1777"/>
        <v>23</v>
      </c>
      <c r="CD643">
        <f t="shared" si="1778"/>
        <v>28</v>
      </c>
      <c r="CE643">
        <f t="shared" si="1779"/>
        <v>38</v>
      </c>
      <c r="CG643">
        <f t="shared" si="1780"/>
        <v>4.3078451431913232</v>
      </c>
      <c r="CH643">
        <f t="shared" si="1781"/>
        <v>0.40902446109255375</v>
      </c>
      <c r="CI643">
        <f t="shared" si="1782"/>
        <v>0.40906049344906587</v>
      </c>
    </row>
    <row r="644" spans="1:87">
      <c r="A644">
        <f t="shared" ref="A644:E644" si="1871">A546</f>
        <v>-7.0027777777777782</v>
      </c>
      <c r="B644">
        <f t="shared" si="1871"/>
        <v>111.315</v>
      </c>
      <c r="C644">
        <f t="shared" si="1871"/>
        <v>7</v>
      </c>
      <c r="D644">
        <f t="shared" si="1871"/>
        <v>2014</v>
      </c>
      <c r="E644">
        <f t="shared" si="1871"/>
        <v>3</v>
      </c>
      <c r="F644">
        <f t="shared" si="1784"/>
        <v>28</v>
      </c>
      <c r="G644">
        <f t="shared" ref="G644:M644" si="1872">G546</f>
        <v>-0.12222152900771403</v>
      </c>
      <c r="H644">
        <f t="shared" si="1872"/>
        <v>11</v>
      </c>
      <c r="I644">
        <f t="shared" si="1872"/>
        <v>45</v>
      </c>
      <c r="J644">
        <f t="shared" si="1872"/>
        <v>11.75</v>
      </c>
      <c r="K644">
        <f t="shared" si="1872"/>
        <v>0</v>
      </c>
      <c r="L644">
        <f t="shared" si="1872"/>
        <v>20</v>
      </c>
      <c r="M644">
        <f t="shared" si="1872"/>
        <v>-13</v>
      </c>
      <c r="N644">
        <f t="shared" si="1789"/>
        <v>2456744.697916667</v>
      </c>
      <c r="O644">
        <f t="shared" si="1844"/>
        <v>7.9449039617955674E-4</v>
      </c>
      <c r="P644">
        <f t="shared" si="1713"/>
        <v>2456744.6987111573</v>
      </c>
      <c r="Q644">
        <f t="shared" si="1715"/>
        <v>0.14235999209191816</v>
      </c>
      <c r="R644">
        <f t="shared" si="1716"/>
        <v>240.67971103316654</v>
      </c>
      <c r="S644">
        <f t="shared" si="1717"/>
        <v>28.978369912438211</v>
      </c>
      <c r="T644">
        <f t="shared" si="1718"/>
        <v>4.2006534002772797</v>
      </c>
      <c r="U644">
        <f t="shared" si="1719"/>
        <v>0.5057679668329077</v>
      </c>
      <c r="V644">
        <f t="shared" si="1720"/>
        <v>209.69656017535323</v>
      </c>
      <c r="W644">
        <f t="shared" si="1721"/>
        <v>3.6598954051663317</v>
      </c>
      <c r="X644">
        <f t="shared" si="1722"/>
        <v>5.5351901429730788</v>
      </c>
      <c r="Y644">
        <f t="shared" si="1723"/>
        <v>9.6607292718815893E-2</v>
      </c>
      <c r="Z644">
        <f t="shared" si="1724"/>
        <v>82.350473316566422</v>
      </c>
      <c r="AA644">
        <f t="shared" si="1725"/>
        <v>1.4372868999498187</v>
      </c>
      <c r="AB644">
        <f t="shared" si="1726"/>
        <v>11298.840440287431</v>
      </c>
      <c r="AC644">
        <f t="shared" si="1727"/>
        <v>121.52753557697783</v>
      </c>
      <c r="AD644">
        <f t="shared" si="1728"/>
        <v>-1078.6601297319542</v>
      </c>
      <c r="AE644">
        <f t="shared" si="1729"/>
        <v>-414.32854413984217</v>
      </c>
      <c r="AF644">
        <f t="shared" si="1730"/>
        <v>-195.84813251620952</v>
      </c>
      <c r="AG644">
        <f t="shared" si="1731"/>
        <v>4510.976126907166</v>
      </c>
      <c r="AH644">
        <f t="shared" si="1732"/>
        <v>14242.507296383568</v>
      </c>
      <c r="AI644">
        <f t="shared" si="1733"/>
        <v>3.9562520267732135</v>
      </c>
      <c r="AJ644">
        <f t="shared" si="1734"/>
        <v>244.63596305993974</v>
      </c>
      <c r="AK644">
        <f t="shared" si="1735"/>
        <v>4.2697030241831708</v>
      </c>
      <c r="AL644">
        <f t="shared" si="1736"/>
        <v>244</v>
      </c>
      <c r="AM644">
        <f t="shared" si="1737"/>
        <v>38</v>
      </c>
      <c r="AN644">
        <f t="shared" si="1738"/>
        <v>9</v>
      </c>
      <c r="AP644">
        <f t="shared" si="1739"/>
        <v>3.0903115279036992</v>
      </c>
      <c r="AQ644">
        <f t="shared" si="1740"/>
        <v>5.3936111074256173E-2</v>
      </c>
      <c r="AR644" t="str">
        <f t="shared" si="1741"/>
        <v>POSITIF</v>
      </c>
      <c r="AS644">
        <f t="shared" si="1742"/>
        <v>3</v>
      </c>
      <c r="AT644">
        <f t="shared" si="1743"/>
        <v>5</v>
      </c>
      <c r="AU644">
        <f t="shared" si="1744"/>
        <v>25</v>
      </c>
      <c r="AV644">
        <f t="shared" si="1745"/>
        <v>0.99584662098815846</v>
      </c>
      <c r="AW644" s="4">
        <f t="shared" si="1746"/>
        <v>4.1493609207839934E-2</v>
      </c>
      <c r="AX644">
        <f t="shared" si="1747"/>
        <v>1.7380802381103431E-2</v>
      </c>
      <c r="AY644">
        <f t="shared" si="1748"/>
        <v>0.27134858515480859</v>
      </c>
      <c r="AZ644" s="4">
        <f t="shared" si="1749"/>
        <v>1.1306191048117024E-2</v>
      </c>
      <c r="BA644">
        <f t="shared" si="1750"/>
        <v>366975.06798411277</v>
      </c>
      <c r="BB644" t="s">
        <v>191</v>
      </c>
      <c r="BC644">
        <f t="shared" si="1751"/>
        <v>1.6702620880332138E-2</v>
      </c>
      <c r="BD644">
        <f t="shared" si="1752"/>
        <v>209.70089732170786</v>
      </c>
      <c r="BE644">
        <f t="shared" si="1753"/>
        <v>23.437439836461639</v>
      </c>
      <c r="BF644">
        <f t="shared" si="1754"/>
        <v>-2.0645250286423912E-3</v>
      </c>
      <c r="BG644">
        <f t="shared" si="1755"/>
        <v>23.435375311432995</v>
      </c>
      <c r="BH644" s="19">
        <f t="shared" si="1756"/>
        <v>0.14235999209191816</v>
      </c>
      <c r="BI644">
        <f t="shared" si="1757"/>
        <v>17.118752700261151</v>
      </c>
      <c r="BJ644">
        <f t="shared" si="1758"/>
        <v>0.53975270026115041</v>
      </c>
      <c r="BK644">
        <f t="shared" si="1759"/>
        <v>121.25437330686793</v>
      </c>
      <c r="BL644">
        <f t="shared" si="1760"/>
        <v>2.1162880466471701</v>
      </c>
      <c r="BM644">
        <f t="shared" si="1761"/>
        <v>246.84191719704933</v>
      </c>
      <c r="BN644">
        <f t="shared" si="1762"/>
        <v>16.456127813136622</v>
      </c>
      <c r="BO644">
        <f t="shared" si="1763"/>
        <v>16</v>
      </c>
      <c r="BP644">
        <f t="shared" si="1764"/>
        <v>27</v>
      </c>
      <c r="BQ644">
        <f t="shared" si="1765"/>
        <v>22</v>
      </c>
      <c r="BR644">
        <f t="shared" si="1766"/>
        <v>-18.022533830044981</v>
      </c>
      <c r="BS644" t="str">
        <f t="shared" si="1767"/>
        <v>NEGATIF</v>
      </c>
      <c r="BT644">
        <f t="shared" si="1768"/>
        <v>-0.31455255488634909</v>
      </c>
      <c r="BU644">
        <f t="shared" si="1769"/>
        <v>18</v>
      </c>
      <c r="BV644">
        <f t="shared" si="1770"/>
        <v>-2162</v>
      </c>
      <c r="BW644">
        <f t="shared" si="1771"/>
        <v>38</v>
      </c>
      <c r="BX644" t="str">
        <f t="shared" si="1772"/>
        <v>NEGATIF</v>
      </c>
      <c r="BY644">
        <f t="shared" si="1773"/>
        <v>65.68923714383341</v>
      </c>
      <c r="BZ644">
        <f t="shared" si="1774"/>
        <v>245.6892371438334</v>
      </c>
      <c r="CA644">
        <f t="shared" si="1775"/>
        <v>-26.870852618373352</v>
      </c>
      <c r="CB644" t="str">
        <f t="shared" si="1776"/>
        <v>NEGATIF</v>
      </c>
      <c r="CC644">
        <f t="shared" si="1777"/>
        <v>26</v>
      </c>
      <c r="CD644">
        <f t="shared" si="1778"/>
        <v>52</v>
      </c>
      <c r="CE644">
        <f t="shared" si="1779"/>
        <v>15</v>
      </c>
      <c r="CG644">
        <f t="shared" si="1780"/>
        <v>4.3082041870237235</v>
      </c>
      <c r="CH644">
        <f t="shared" si="1781"/>
        <v>0.40902446062509729</v>
      </c>
      <c r="CI644">
        <f t="shared" si="1782"/>
        <v>0.40906049338433692</v>
      </c>
    </row>
    <row r="645" spans="1:87">
      <c r="A645">
        <f t="shared" ref="A645:E645" si="1873">A547</f>
        <v>-7.0027777777777782</v>
      </c>
      <c r="B645">
        <f t="shared" si="1873"/>
        <v>111.315</v>
      </c>
      <c r="C645">
        <f t="shared" si="1873"/>
        <v>7</v>
      </c>
      <c r="D645">
        <f t="shared" si="1873"/>
        <v>2014</v>
      </c>
      <c r="E645">
        <f t="shared" si="1873"/>
        <v>3</v>
      </c>
      <c r="F645">
        <f t="shared" si="1784"/>
        <v>28</v>
      </c>
      <c r="G645">
        <f t="shared" ref="G645:M645" si="1874">G547</f>
        <v>-0.12222152900771403</v>
      </c>
      <c r="H645">
        <f t="shared" si="1874"/>
        <v>12</v>
      </c>
      <c r="I645">
        <f t="shared" si="1874"/>
        <v>0</v>
      </c>
      <c r="J645">
        <f t="shared" si="1874"/>
        <v>12</v>
      </c>
      <c r="K645">
        <f t="shared" si="1874"/>
        <v>0</v>
      </c>
      <c r="L645">
        <f t="shared" si="1874"/>
        <v>20</v>
      </c>
      <c r="M645">
        <f t="shared" si="1874"/>
        <v>-13</v>
      </c>
      <c r="N645">
        <f t="shared" si="1789"/>
        <v>2456744.7083333335</v>
      </c>
      <c r="O645">
        <f t="shared" si="1844"/>
        <v>7.9449039617955674E-4</v>
      </c>
      <c r="P645">
        <f t="shared" si="1713"/>
        <v>2456744.7091278238</v>
      </c>
      <c r="Q645">
        <f t="shared" si="1715"/>
        <v>0.14236027728470424</v>
      </c>
      <c r="R645">
        <f t="shared" si="1716"/>
        <v>240.67971103316654</v>
      </c>
      <c r="S645">
        <f t="shared" si="1717"/>
        <v>29.114463581703603</v>
      </c>
      <c r="T645">
        <f t="shared" si="1718"/>
        <v>4.2006534002772797</v>
      </c>
      <c r="U645">
        <f t="shared" si="1719"/>
        <v>0.50814324945270894</v>
      </c>
      <c r="V645">
        <f t="shared" si="1720"/>
        <v>209.69600857200754</v>
      </c>
      <c r="W645">
        <f t="shared" si="1721"/>
        <v>3.6598857778717844</v>
      </c>
      <c r="X645">
        <f t="shared" si="1722"/>
        <v>5.5454573025845093</v>
      </c>
      <c r="Y645">
        <f t="shared" si="1723"/>
        <v>9.6786488458863146E-2</v>
      </c>
      <c r="Z645">
        <f t="shared" si="1724"/>
        <v>82.360739985932014</v>
      </c>
      <c r="AA645">
        <f t="shared" si="1725"/>
        <v>1.4374660871334619</v>
      </c>
      <c r="AB645">
        <f t="shared" si="1726"/>
        <v>11345.853190695476</v>
      </c>
      <c r="AC645">
        <f t="shared" si="1727"/>
        <v>121.82152635596685</v>
      </c>
      <c r="AD645">
        <f t="shared" si="1728"/>
        <v>-1035.102068520539</v>
      </c>
      <c r="AE645">
        <f t="shared" si="1729"/>
        <v>-419.68615120034008</v>
      </c>
      <c r="AF645">
        <f t="shared" si="1730"/>
        <v>-196.51590899619387</v>
      </c>
      <c r="AG645">
        <f t="shared" si="1731"/>
        <v>4508.3899331240755</v>
      </c>
      <c r="AH645">
        <f t="shared" si="1732"/>
        <v>14324.760521458446</v>
      </c>
      <c r="AI645">
        <f t="shared" si="1733"/>
        <v>3.9791001448495682</v>
      </c>
      <c r="AJ645">
        <f t="shared" si="1734"/>
        <v>244.65881117801612</v>
      </c>
      <c r="AK645">
        <f t="shared" si="1735"/>
        <v>4.2701017990714876</v>
      </c>
      <c r="AL645">
        <f t="shared" si="1736"/>
        <v>244</v>
      </c>
      <c r="AM645">
        <f t="shared" si="1737"/>
        <v>39</v>
      </c>
      <c r="AN645">
        <f t="shared" si="1738"/>
        <v>31</v>
      </c>
      <c r="AP645">
        <f t="shared" si="1739"/>
        <v>3.0936401843961407</v>
      </c>
      <c r="AQ645">
        <f t="shared" si="1740"/>
        <v>5.399420708971716E-2</v>
      </c>
      <c r="AR645" t="str">
        <f t="shared" si="1741"/>
        <v>POSITIF</v>
      </c>
      <c r="AS645">
        <f t="shared" si="1742"/>
        <v>3</v>
      </c>
      <c r="AT645">
        <f t="shared" si="1743"/>
        <v>5</v>
      </c>
      <c r="AU645">
        <f t="shared" si="1744"/>
        <v>37</v>
      </c>
      <c r="AV645">
        <f t="shared" si="1745"/>
        <v>0.99580254989768269</v>
      </c>
      <c r="AW645" s="4">
        <f t="shared" si="1746"/>
        <v>4.1491772912403448E-2</v>
      </c>
      <c r="AX645">
        <f t="shared" si="1747"/>
        <v>1.7380033195469685E-2</v>
      </c>
      <c r="AY645">
        <f t="shared" si="1748"/>
        <v>0.27133657777029785</v>
      </c>
      <c r="AZ645" s="4">
        <f t="shared" si="1749"/>
        <v>1.1305690740429078E-2</v>
      </c>
      <c r="BA645">
        <f t="shared" si="1750"/>
        <v>366991.30751156696</v>
      </c>
      <c r="BB645" t="s">
        <v>191</v>
      </c>
      <c r="BC645">
        <f t="shared" si="1751"/>
        <v>1.6702620868354043E-2</v>
      </c>
      <c r="BD645">
        <f t="shared" si="1752"/>
        <v>209.70034571999921</v>
      </c>
      <c r="BE645">
        <f t="shared" si="1753"/>
        <v>23.437439832752943</v>
      </c>
      <c r="BF645">
        <f t="shared" si="1754"/>
        <v>-2.0645481229801177E-3</v>
      </c>
      <c r="BG645">
        <f t="shared" si="1755"/>
        <v>23.435375284629963</v>
      </c>
      <c r="BH645" s="19">
        <f t="shared" si="1756"/>
        <v>0.14236027728470424</v>
      </c>
      <c r="BI645">
        <f t="shared" si="1757"/>
        <v>17.36943716352495</v>
      </c>
      <c r="BJ645">
        <f t="shared" si="1758"/>
        <v>0.79043716352494897</v>
      </c>
      <c r="BK645">
        <f t="shared" si="1759"/>
        <v>124.99397102255054</v>
      </c>
      <c r="BL645">
        <f t="shared" si="1760"/>
        <v>2.1815563394858906</v>
      </c>
      <c r="BM645">
        <f t="shared" si="1761"/>
        <v>246.86258643032369</v>
      </c>
      <c r="BN645">
        <f t="shared" si="1762"/>
        <v>16.457505762021579</v>
      </c>
      <c r="BO645">
        <f t="shared" si="1763"/>
        <v>16</v>
      </c>
      <c r="BP645">
        <f t="shared" si="1764"/>
        <v>27</v>
      </c>
      <c r="BQ645">
        <f t="shared" si="1765"/>
        <v>27</v>
      </c>
      <c r="BR645">
        <f t="shared" si="1766"/>
        <v>-18.023344728996431</v>
      </c>
      <c r="BS645" t="str">
        <f t="shared" si="1767"/>
        <v>NEGATIF</v>
      </c>
      <c r="BT645">
        <f t="shared" si="1768"/>
        <v>-0.31456670774295281</v>
      </c>
      <c r="BU645">
        <f t="shared" si="1769"/>
        <v>18</v>
      </c>
      <c r="BV645">
        <f t="shared" si="1770"/>
        <v>-2162</v>
      </c>
      <c r="BW645">
        <f t="shared" si="1771"/>
        <v>35</v>
      </c>
      <c r="BX645" t="str">
        <f t="shared" si="1772"/>
        <v>NEGATIF</v>
      </c>
      <c r="BY645">
        <f t="shared" si="1773"/>
        <v>64.379486563672955</v>
      </c>
      <c r="BZ645">
        <f t="shared" si="1774"/>
        <v>244.37948656367297</v>
      </c>
      <c r="CA645">
        <f t="shared" si="1775"/>
        <v>-30.235768310520555</v>
      </c>
      <c r="CB645" t="str">
        <f t="shared" si="1776"/>
        <v>NEGATIF</v>
      </c>
      <c r="CC645">
        <f t="shared" si="1777"/>
        <v>30</v>
      </c>
      <c r="CD645">
        <f t="shared" si="1778"/>
        <v>14</v>
      </c>
      <c r="CE645">
        <f t="shared" si="1779"/>
        <v>8</v>
      </c>
      <c r="CG645">
        <f t="shared" si="1780"/>
        <v>4.3085649331982241</v>
      </c>
      <c r="CH645">
        <f t="shared" si="1781"/>
        <v>0.4090244601572961</v>
      </c>
      <c r="CI645">
        <f t="shared" si="1782"/>
        <v>0.40906049331960798</v>
      </c>
    </row>
    <row r="646" spans="1:87">
      <c r="A646">
        <f t="shared" ref="A646:E646" si="1875">A548</f>
        <v>-7.0027777777777782</v>
      </c>
      <c r="B646">
        <f t="shared" si="1875"/>
        <v>111.315</v>
      </c>
      <c r="C646">
        <f t="shared" si="1875"/>
        <v>7</v>
      </c>
      <c r="D646">
        <f t="shared" si="1875"/>
        <v>2014</v>
      </c>
      <c r="E646">
        <f t="shared" si="1875"/>
        <v>3</v>
      </c>
      <c r="F646">
        <f t="shared" si="1784"/>
        <v>28</v>
      </c>
      <c r="G646">
        <f t="shared" ref="G646:M646" si="1876">G548</f>
        <v>-0.12222152900771403</v>
      </c>
      <c r="H646">
        <f t="shared" si="1876"/>
        <v>12</v>
      </c>
      <c r="I646">
        <f t="shared" si="1876"/>
        <v>15</v>
      </c>
      <c r="J646">
        <f t="shared" si="1876"/>
        <v>12.25</v>
      </c>
      <c r="K646">
        <f t="shared" si="1876"/>
        <v>0</v>
      </c>
      <c r="L646">
        <f t="shared" si="1876"/>
        <v>20</v>
      </c>
      <c r="M646">
        <f t="shared" si="1876"/>
        <v>-13</v>
      </c>
      <c r="N646">
        <f t="shared" si="1789"/>
        <v>2456744.71875</v>
      </c>
      <c r="O646">
        <f t="shared" si="1844"/>
        <v>7.9449039617955674E-4</v>
      </c>
      <c r="P646">
        <f t="shared" si="1713"/>
        <v>2456744.7195444903</v>
      </c>
      <c r="Q646">
        <f t="shared" si="1715"/>
        <v>0.14236056247749032</v>
      </c>
      <c r="R646">
        <f t="shared" si="1716"/>
        <v>240.67971103316654</v>
      </c>
      <c r="S646">
        <f t="shared" si="1717"/>
        <v>29.250557250968996</v>
      </c>
      <c r="T646">
        <f t="shared" si="1718"/>
        <v>4.2006534002772797</v>
      </c>
      <c r="U646">
        <f t="shared" si="1719"/>
        <v>0.5105185320725103</v>
      </c>
      <c r="V646">
        <f t="shared" si="1720"/>
        <v>209.69545696866192</v>
      </c>
      <c r="W646">
        <f t="shared" si="1721"/>
        <v>3.6598761505772384</v>
      </c>
      <c r="X646">
        <f t="shared" si="1722"/>
        <v>5.5557244621968493</v>
      </c>
      <c r="Y646">
        <f t="shared" si="1723"/>
        <v>9.6965684198926261E-2</v>
      </c>
      <c r="Z646">
        <f t="shared" si="1724"/>
        <v>82.371006655298515</v>
      </c>
      <c r="AA646">
        <f t="shared" si="1725"/>
        <v>1.4376452743171211</v>
      </c>
      <c r="AB646">
        <f t="shared" si="1726"/>
        <v>11392.803791326198</v>
      </c>
      <c r="AC646">
        <f t="shared" si="1727"/>
        <v>122.10267548439934</v>
      </c>
      <c r="AD646">
        <f t="shared" si="1728"/>
        <v>-991.10756329809294</v>
      </c>
      <c r="AE646">
        <f t="shared" si="1729"/>
        <v>-424.99952184100209</v>
      </c>
      <c r="AF646">
        <f t="shared" si="1730"/>
        <v>-197.18804814570217</v>
      </c>
      <c r="AG646">
        <f t="shared" si="1731"/>
        <v>4505.770621830553</v>
      </c>
      <c r="AH646">
        <f t="shared" si="1732"/>
        <v>14407.381955356352</v>
      </c>
      <c r="AI646">
        <f t="shared" si="1733"/>
        <v>4.0020505431545423</v>
      </c>
      <c r="AJ646">
        <f t="shared" si="1734"/>
        <v>244.68176157632109</v>
      </c>
      <c r="AK646">
        <f t="shared" si="1735"/>
        <v>4.2705023590865538</v>
      </c>
      <c r="AL646">
        <f t="shared" si="1736"/>
        <v>244</v>
      </c>
      <c r="AM646">
        <f t="shared" si="1737"/>
        <v>40</v>
      </c>
      <c r="AN646">
        <f t="shared" si="1738"/>
        <v>54</v>
      </c>
      <c r="AP646">
        <f t="shared" si="1739"/>
        <v>3.0939401266133499</v>
      </c>
      <c r="AQ646">
        <f t="shared" si="1740"/>
        <v>5.399944206897319E-2</v>
      </c>
      <c r="AR646" t="str">
        <f t="shared" si="1741"/>
        <v>POSITIF</v>
      </c>
      <c r="AS646">
        <f t="shared" si="1742"/>
        <v>3</v>
      </c>
      <c r="AT646">
        <f t="shared" si="1743"/>
        <v>5</v>
      </c>
      <c r="AU646">
        <f t="shared" si="1744"/>
        <v>38</v>
      </c>
      <c r="AV646">
        <f t="shared" si="1745"/>
        <v>0.99575818182663611</v>
      </c>
      <c r="AW646" s="4">
        <f t="shared" si="1746"/>
        <v>4.1489924242776505E-2</v>
      </c>
      <c r="AX646">
        <f t="shared" si="1747"/>
        <v>1.7379258826547166E-2</v>
      </c>
      <c r="AY646">
        <f t="shared" si="1748"/>
        <v>0.27132448947182553</v>
      </c>
      <c r="AZ646" s="4">
        <f t="shared" si="1749"/>
        <v>1.1305187061326064E-2</v>
      </c>
      <c r="BA646">
        <f t="shared" si="1750"/>
        <v>367007.65792397148</v>
      </c>
      <c r="BB646" t="s">
        <v>191</v>
      </c>
      <c r="BC646">
        <f t="shared" si="1751"/>
        <v>1.6702620856375947E-2</v>
      </c>
      <c r="BD646">
        <f t="shared" si="1752"/>
        <v>209.69979411829055</v>
      </c>
      <c r="BE646">
        <f t="shared" si="1753"/>
        <v>23.437439829044248</v>
      </c>
      <c r="BF646">
        <f t="shared" si="1754"/>
        <v>-2.0645712370692968E-3</v>
      </c>
      <c r="BG646">
        <f t="shared" si="1755"/>
        <v>23.435375257807177</v>
      </c>
      <c r="BH646" s="19">
        <f t="shared" si="1756"/>
        <v>0.14236056247749032</v>
      </c>
      <c r="BI646">
        <f t="shared" si="1757"/>
        <v>17.620121626804274</v>
      </c>
      <c r="BJ646">
        <f t="shared" si="1758"/>
        <v>1.0411216268042729</v>
      </c>
      <c r="BK646">
        <f t="shared" si="1759"/>
        <v>128.73347573277829</v>
      </c>
      <c r="BL646">
        <f t="shared" si="1760"/>
        <v>2.2468230090732009</v>
      </c>
      <c r="BM646">
        <f t="shared" si="1761"/>
        <v>246.88334866928582</v>
      </c>
      <c r="BN646">
        <f t="shared" si="1762"/>
        <v>16.45888991128572</v>
      </c>
      <c r="BO646">
        <f t="shared" si="1763"/>
        <v>16</v>
      </c>
      <c r="BP646">
        <f t="shared" si="1764"/>
        <v>27</v>
      </c>
      <c r="BQ646">
        <f t="shared" si="1765"/>
        <v>32</v>
      </c>
      <c r="BR646">
        <f t="shared" si="1766"/>
        <v>-18.027150246122787</v>
      </c>
      <c r="BS646" t="str">
        <f t="shared" si="1767"/>
        <v>NEGATIF</v>
      </c>
      <c r="BT646">
        <f t="shared" si="1768"/>
        <v>-0.31463312654654879</v>
      </c>
      <c r="BU646">
        <f t="shared" si="1769"/>
        <v>18</v>
      </c>
      <c r="BV646">
        <f t="shared" si="1770"/>
        <v>-2162</v>
      </c>
      <c r="BW646">
        <f t="shared" si="1771"/>
        <v>22</v>
      </c>
      <c r="BX646" t="str">
        <f t="shared" si="1772"/>
        <v>NEGATIF</v>
      </c>
      <c r="BY646">
        <f t="shared" si="1773"/>
        <v>62.893009760993252</v>
      </c>
      <c r="BZ646">
        <f t="shared" si="1774"/>
        <v>242.89300976099327</v>
      </c>
      <c r="CA646">
        <f t="shared" si="1775"/>
        <v>-33.560351227906807</v>
      </c>
      <c r="CB646" t="str">
        <f t="shared" si="1776"/>
        <v>NEGATIF</v>
      </c>
      <c r="CC646">
        <f t="shared" si="1777"/>
        <v>33</v>
      </c>
      <c r="CD646">
        <f t="shared" si="1778"/>
        <v>33</v>
      </c>
      <c r="CE646">
        <f t="shared" si="1779"/>
        <v>37</v>
      </c>
      <c r="CG646">
        <f t="shared" si="1780"/>
        <v>4.3089273026281987</v>
      </c>
      <c r="CH646">
        <f t="shared" si="1781"/>
        <v>0.40902445968915019</v>
      </c>
      <c r="CI646">
        <f t="shared" si="1782"/>
        <v>0.40906049325487903</v>
      </c>
    </row>
    <row r="647" spans="1:87">
      <c r="A647">
        <f t="shared" ref="A647:E647" si="1877">A549</f>
        <v>-7.0027777777777782</v>
      </c>
      <c r="B647">
        <f t="shared" si="1877"/>
        <v>111.315</v>
      </c>
      <c r="C647">
        <f t="shared" si="1877"/>
        <v>7</v>
      </c>
      <c r="D647">
        <f t="shared" si="1877"/>
        <v>2014</v>
      </c>
      <c r="E647">
        <f t="shared" si="1877"/>
        <v>3</v>
      </c>
      <c r="F647">
        <f t="shared" si="1784"/>
        <v>28</v>
      </c>
      <c r="G647">
        <f t="shared" ref="G647:M647" si="1878">G549</f>
        <v>-0.12222152900771403</v>
      </c>
      <c r="H647">
        <f t="shared" si="1878"/>
        <v>12</v>
      </c>
      <c r="I647">
        <f t="shared" si="1878"/>
        <v>30</v>
      </c>
      <c r="J647">
        <f t="shared" si="1878"/>
        <v>12.5</v>
      </c>
      <c r="K647">
        <f t="shared" si="1878"/>
        <v>0</v>
      </c>
      <c r="L647">
        <f t="shared" si="1878"/>
        <v>20</v>
      </c>
      <c r="M647">
        <f t="shared" si="1878"/>
        <v>-13</v>
      </c>
      <c r="N647">
        <f t="shared" si="1789"/>
        <v>2456744.729166667</v>
      </c>
      <c r="O647">
        <f t="shared" si="1844"/>
        <v>7.9449039617955674E-4</v>
      </c>
      <c r="P647">
        <f t="shared" si="1713"/>
        <v>2456744.7299611573</v>
      </c>
      <c r="Q647">
        <f t="shared" si="1715"/>
        <v>0.14236084767028914</v>
      </c>
      <c r="R647">
        <f t="shared" si="1716"/>
        <v>240.67971103316654</v>
      </c>
      <c r="S647">
        <f t="shared" si="1717"/>
        <v>29.386650926302536</v>
      </c>
      <c r="T647">
        <f t="shared" si="1718"/>
        <v>4.2006534002772797</v>
      </c>
      <c r="U647">
        <f t="shared" si="1719"/>
        <v>0.51289381479822083</v>
      </c>
      <c r="V647">
        <f t="shared" si="1720"/>
        <v>209.69490536529162</v>
      </c>
      <c r="W647">
        <f t="shared" si="1721"/>
        <v>3.6598665232822616</v>
      </c>
      <c r="X647">
        <f t="shared" si="1722"/>
        <v>5.5659916222675747</v>
      </c>
      <c r="Y647">
        <f t="shared" si="1723"/>
        <v>9.7144879946989712E-2</v>
      </c>
      <c r="Z647">
        <f t="shared" si="1724"/>
        <v>82.381273325122493</v>
      </c>
      <c r="AA647">
        <f t="shared" si="1725"/>
        <v>1.4378244615087645</v>
      </c>
      <c r="AB647">
        <f t="shared" si="1726"/>
        <v>11439.691979375217</v>
      </c>
      <c r="AC647">
        <f t="shared" si="1727"/>
        <v>122.37095333698527</v>
      </c>
      <c r="AD647">
        <f t="shared" si="1728"/>
        <v>-946.69516207153811</v>
      </c>
      <c r="AE647">
        <f t="shared" si="1729"/>
        <v>-430.2680962468537</v>
      </c>
      <c r="AF647">
        <f t="shared" si="1730"/>
        <v>-197.86453254854297</v>
      </c>
      <c r="AG647">
        <f t="shared" si="1731"/>
        <v>4503.1182121375941</v>
      </c>
      <c r="AH647">
        <f t="shared" si="1732"/>
        <v>14490.35335398286</v>
      </c>
      <c r="AI647">
        <f t="shared" si="1733"/>
        <v>4.0250981538841275</v>
      </c>
      <c r="AJ647">
        <f t="shared" si="1734"/>
        <v>244.70480918705067</v>
      </c>
      <c r="AK647">
        <f t="shared" si="1735"/>
        <v>4.2709046157785027</v>
      </c>
      <c r="AL647">
        <f t="shared" si="1736"/>
        <v>244</v>
      </c>
      <c r="AM647">
        <f t="shared" si="1737"/>
        <v>42</v>
      </c>
      <c r="AN647">
        <f t="shared" si="1738"/>
        <v>17</v>
      </c>
      <c r="AP647">
        <f t="shared" si="1739"/>
        <v>3.095911277721199</v>
      </c>
      <c r="AQ647">
        <f t="shared" si="1740"/>
        <v>5.4033845145859495E-2</v>
      </c>
      <c r="AR647" t="str">
        <f t="shared" si="1741"/>
        <v>POSITIF</v>
      </c>
      <c r="AS647">
        <f t="shared" si="1742"/>
        <v>3</v>
      </c>
      <c r="AT647">
        <f t="shared" si="1743"/>
        <v>5</v>
      </c>
      <c r="AU647">
        <f t="shared" si="1744"/>
        <v>45</v>
      </c>
      <c r="AV647">
        <f t="shared" si="1745"/>
        <v>0.99571351717950596</v>
      </c>
      <c r="AW647" s="4">
        <f t="shared" si="1746"/>
        <v>4.1488063215812748E-2</v>
      </c>
      <c r="AX647">
        <f t="shared" si="1747"/>
        <v>1.7378479281395503E-2</v>
      </c>
      <c r="AY647">
        <f t="shared" si="1748"/>
        <v>0.27131232036959313</v>
      </c>
      <c r="AZ647" s="4">
        <f t="shared" si="1749"/>
        <v>1.1304680015399714E-2</v>
      </c>
      <c r="BA647">
        <f t="shared" si="1750"/>
        <v>367024.11910170002</v>
      </c>
      <c r="BB647" t="s">
        <v>191</v>
      </c>
      <c r="BC647">
        <f t="shared" si="1751"/>
        <v>1.6702620844397848E-2</v>
      </c>
      <c r="BD647">
        <f t="shared" si="1752"/>
        <v>209.69924251655723</v>
      </c>
      <c r="BE647">
        <f t="shared" si="1753"/>
        <v>23.437439825335552</v>
      </c>
      <c r="BF647">
        <f t="shared" si="1754"/>
        <v>-2.0645943709095599E-3</v>
      </c>
      <c r="BG647">
        <f t="shared" si="1755"/>
        <v>23.435375230964642</v>
      </c>
      <c r="BH647" s="19">
        <f t="shared" si="1756"/>
        <v>0.14236084767028914</v>
      </c>
      <c r="BI647">
        <f t="shared" si="1757"/>
        <v>17.870806101274987</v>
      </c>
      <c r="BJ647">
        <f t="shared" si="1758"/>
        <v>1.291806101274986</v>
      </c>
      <c r="BK647">
        <f t="shared" si="1759"/>
        <v>132.47289218380072</v>
      </c>
      <c r="BL647">
        <f t="shared" si="1760"/>
        <v>2.3120881382467839</v>
      </c>
      <c r="BM647">
        <f t="shared" si="1761"/>
        <v>246.90419933532405</v>
      </c>
      <c r="BN647">
        <f t="shared" si="1762"/>
        <v>16.460279955688272</v>
      </c>
      <c r="BO647">
        <f t="shared" si="1763"/>
        <v>16</v>
      </c>
      <c r="BP647">
        <f t="shared" si="1764"/>
        <v>27</v>
      </c>
      <c r="BQ647">
        <f t="shared" si="1765"/>
        <v>37</v>
      </c>
      <c r="BR647">
        <f t="shared" si="1766"/>
        <v>-18.029325415052721</v>
      </c>
      <c r="BS647" t="str">
        <f t="shared" si="1767"/>
        <v>NEGATIF</v>
      </c>
      <c r="BT647">
        <f t="shared" si="1768"/>
        <v>-0.3146710904061632</v>
      </c>
      <c r="BU647">
        <f t="shared" si="1769"/>
        <v>18</v>
      </c>
      <c r="BV647">
        <f t="shared" si="1770"/>
        <v>-2162</v>
      </c>
      <c r="BW647">
        <f t="shared" si="1771"/>
        <v>14</v>
      </c>
      <c r="BX647" t="str">
        <f t="shared" si="1772"/>
        <v>NEGATIF</v>
      </c>
      <c r="BY647">
        <f t="shared" si="1773"/>
        <v>61.20692041516903</v>
      </c>
      <c r="BZ647">
        <f t="shared" si="1774"/>
        <v>241.20692041516904</v>
      </c>
      <c r="CA647">
        <f t="shared" si="1775"/>
        <v>-36.838538430825949</v>
      </c>
      <c r="CB647" t="str">
        <f t="shared" si="1776"/>
        <v>NEGATIF</v>
      </c>
      <c r="CC647">
        <f t="shared" si="1777"/>
        <v>36</v>
      </c>
      <c r="CD647">
        <f t="shared" si="1778"/>
        <v>50</v>
      </c>
      <c r="CE647">
        <f t="shared" si="1779"/>
        <v>18</v>
      </c>
      <c r="CG647">
        <f t="shared" si="1780"/>
        <v>4.3092912154017995</v>
      </c>
      <c r="CH647">
        <f t="shared" si="1781"/>
        <v>0.40902445922065955</v>
      </c>
      <c r="CI647">
        <f t="shared" si="1782"/>
        <v>0.40906049319015009</v>
      </c>
    </row>
    <row r="648" spans="1:87">
      <c r="A648">
        <f t="shared" ref="A648:E648" si="1879">A550</f>
        <v>-7.0027777777777782</v>
      </c>
      <c r="B648">
        <f t="shared" si="1879"/>
        <v>111.315</v>
      </c>
      <c r="C648">
        <f t="shared" si="1879"/>
        <v>7</v>
      </c>
      <c r="D648">
        <f t="shared" si="1879"/>
        <v>2014</v>
      </c>
      <c r="E648">
        <f t="shared" si="1879"/>
        <v>3</v>
      </c>
      <c r="F648">
        <f t="shared" si="1784"/>
        <v>28</v>
      </c>
      <c r="G648">
        <f t="shared" ref="G648:M648" si="1880">G550</f>
        <v>-0.12222152900771403</v>
      </c>
      <c r="H648">
        <f t="shared" si="1880"/>
        <v>12</v>
      </c>
      <c r="I648">
        <f t="shared" si="1880"/>
        <v>45</v>
      </c>
      <c r="J648">
        <f t="shared" si="1880"/>
        <v>12.75</v>
      </c>
      <c r="K648">
        <f t="shared" si="1880"/>
        <v>0</v>
      </c>
      <c r="L648">
        <f t="shared" si="1880"/>
        <v>20</v>
      </c>
      <c r="M648">
        <f t="shared" si="1880"/>
        <v>-13</v>
      </c>
      <c r="N648">
        <f t="shared" si="1789"/>
        <v>2456744.7395833335</v>
      </c>
      <c r="O648">
        <f t="shared" si="1844"/>
        <v>7.9449039617955674E-4</v>
      </c>
      <c r="P648">
        <f t="shared" si="1713"/>
        <v>2456744.7403778238</v>
      </c>
      <c r="Q648">
        <f t="shared" si="1715"/>
        <v>0.14236113286307522</v>
      </c>
      <c r="R648">
        <f t="shared" si="1716"/>
        <v>240.67971103316654</v>
      </c>
      <c r="S648">
        <f t="shared" si="1717"/>
        <v>29.522744595567929</v>
      </c>
      <c r="T648">
        <f t="shared" si="1718"/>
        <v>4.2006534002772797</v>
      </c>
      <c r="U648">
        <f t="shared" si="1719"/>
        <v>0.51526909741802207</v>
      </c>
      <c r="V648">
        <f t="shared" si="1720"/>
        <v>209.69435376194593</v>
      </c>
      <c r="W648">
        <f t="shared" si="1721"/>
        <v>3.6598568959877142</v>
      </c>
      <c r="X648">
        <f t="shared" si="1722"/>
        <v>5.5762587818799147</v>
      </c>
      <c r="Y648">
        <f t="shared" si="1723"/>
        <v>9.7324075687052827E-2</v>
      </c>
      <c r="Z648">
        <f t="shared" si="1724"/>
        <v>82.391539994488085</v>
      </c>
      <c r="AA648">
        <f t="shared" si="1725"/>
        <v>1.4380036486924077</v>
      </c>
      <c r="AB648">
        <f t="shared" si="1726"/>
        <v>11486.517486119717</v>
      </c>
      <c r="AC648">
        <f t="shared" si="1727"/>
        <v>122.62633160962478</v>
      </c>
      <c r="AD648">
        <f t="shared" si="1728"/>
        <v>-901.88359500445961</v>
      </c>
      <c r="AE648">
        <f t="shared" si="1729"/>
        <v>-435.49131862133783</v>
      </c>
      <c r="AF648">
        <f t="shared" si="1730"/>
        <v>-198.54534458451138</v>
      </c>
      <c r="AG648">
        <f t="shared" si="1731"/>
        <v>4500.4327237593216</v>
      </c>
      <c r="AH648">
        <f t="shared" si="1732"/>
        <v>14573.656283278357</v>
      </c>
      <c r="AI648">
        <f t="shared" si="1733"/>
        <v>4.0482378564662103</v>
      </c>
      <c r="AJ648">
        <f t="shared" si="1734"/>
        <v>244.72794888963276</v>
      </c>
      <c r="AK648">
        <f t="shared" si="1735"/>
        <v>4.2713084797764926</v>
      </c>
      <c r="AL648">
        <f t="shared" si="1736"/>
        <v>244</v>
      </c>
      <c r="AM648">
        <f t="shared" si="1737"/>
        <v>43</v>
      </c>
      <c r="AN648">
        <f t="shared" si="1738"/>
        <v>40</v>
      </c>
      <c r="AP648">
        <f t="shared" si="1739"/>
        <v>3.1032080189707059</v>
      </c>
      <c r="AQ648">
        <f t="shared" si="1740"/>
        <v>5.4161197305329471E-2</v>
      </c>
      <c r="AR648" t="str">
        <f t="shared" si="1741"/>
        <v>POSITIF</v>
      </c>
      <c r="AS648">
        <f t="shared" si="1742"/>
        <v>3</v>
      </c>
      <c r="AT648">
        <f t="shared" si="1743"/>
        <v>6</v>
      </c>
      <c r="AU648">
        <f t="shared" si="1744"/>
        <v>11</v>
      </c>
      <c r="AV648">
        <f t="shared" si="1745"/>
        <v>0.99566855636901319</v>
      </c>
      <c r="AW648" s="4">
        <f t="shared" si="1746"/>
        <v>4.1486189848708881E-2</v>
      </c>
      <c r="AX648">
        <f t="shared" si="1747"/>
        <v>1.7377694567218039E-2</v>
      </c>
      <c r="AY648">
        <f t="shared" si="1748"/>
        <v>0.27130007057604538</v>
      </c>
      <c r="AZ648" s="4">
        <f t="shared" si="1749"/>
        <v>1.1304169607335225E-2</v>
      </c>
      <c r="BA648">
        <f t="shared" si="1750"/>
        <v>367040.69092224102</v>
      </c>
      <c r="BB648" t="s">
        <v>191</v>
      </c>
      <c r="BC648">
        <f t="shared" si="1751"/>
        <v>1.6702620832419753E-2</v>
      </c>
      <c r="BD648">
        <f t="shared" si="1752"/>
        <v>209.69869091484858</v>
      </c>
      <c r="BE648">
        <f t="shared" si="1753"/>
        <v>23.437439821626857</v>
      </c>
      <c r="BF648">
        <f t="shared" si="1754"/>
        <v>-2.0646175244974333E-3</v>
      </c>
      <c r="BG648">
        <f t="shared" si="1755"/>
        <v>23.43537520410236</v>
      </c>
      <c r="BH648" s="19">
        <f t="shared" si="1756"/>
        <v>0.14236113286307522</v>
      </c>
      <c r="BI648">
        <f t="shared" si="1757"/>
        <v>18.121490564569832</v>
      </c>
      <c r="BJ648">
        <f t="shared" si="1758"/>
        <v>1.5424905645698317</v>
      </c>
      <c r="BK648">
        <f t="shared" si="1759"/>
        <v>136.21222466686623</v>
      </c>
      <c r="BL648">
        <f t="shared" si="1760"/>
        <v>2.377351801903052</v>
      </c>
      <c r="BM648">
        <f t="shared" si="1761"/>
        <v>246.92513380168123</v>
      </c>
      <c r="BN648">
        <f t="shared" si="1762"/>
        <v>16.46167558677875</v>
      </c>
      <c r="BO648">
        <f t="shared" si="1763"/>
        <v>16</v>
      </c>
      <c r="BP648">
        <f t="shared" si="1764"/>
        <v>27</v>
      </c>
      <c r="BQ648">
        <f t="shared" si="1765"/>
        <v>42</v>
      </c>
      <c r="BR648">
        <f t="shared" si="1766"/>
        <v>-18.026273488106956</v>
      </c>
      <c r="BS648" t="str">
        <f t="shared" si="1767"/>
        <v>NEGATIF</v>
      </c>
      <c r="BT648">
        <f t="shared" si="1768"/>
        <v>-0.31461782423242929</v>
      </c>
      <c r="BU648">
        <f t="shared" si="1769"/>
        <v>18</v>
      </c>
      <c r="BV648">
        <f t="shared" si="1770"/>
        <v>-2162</v>
      </c>
      <c r="BW648">
        <f t="shared" si="1771"/>
        <v>25</v>
      </c>
      <c r="BX648" t="str">
        <f t="shared" si="1772"/>
        <v>NEGATIF</v>
      </c>
      <c r="BY648">
        <f t="shared" si="1773"/>
        <v>59.291478261936632</v>
      </c>
      <c r="BZ648">
        <f t="shared" si="1774"/>
        <v>239.29147826193662</v>
      </c>
      <c r="CA648">
        <f t="shared" si="1775"/>
        <v>-40.062599213547912</v>
      </c>
      <c r="CB648" t="str">
        <f t="shared" si="1776"/>
        <v>NEGATIF</v>
      </c>
      <c r="CC648">
        <f t="shared" si="1777"/>
        <v>40</v>
      </c>
      <c r="CD648">
        <f t="shared" si="1778"/>
        <v>3</v>
      </c>
      <c r="CE648">
        <f t="shared" si="1779"/>
        <v>45</v>
      </c>
      <c r="CG648">
        <f t="shared" si="1780"/>
        <v>4.3096565907668802</v>
      </c>
      <c r="CH648">
        <f t="shared" si="1781"/>
        <v>0.4090244587518243</v>
      </c>
      <c r="CI648">
        <f t="shared" si="1782"/>
        <v>0.40906049312542114</v>
      </c>
    </row>
    <row r="649" spans="1:87">
      <c r="A649">
        <f t="shared" ref="A649:E649" si="1881">A551</f>
        <v>-7.0027777777777782</v>
      </c>
      <c r="B649">
        <f t="shared" si="1881"/>
        <v>111.315</v>
      </c>
      <c r="C649">
        <f t="shared" si="1881"/>
        <v>7</v>
      </c>
      <c r="D649">
        <f t="shared" si="1881"/>
        <v>2014</v>
      </c>
      <c r="E649">
        <f t="shared" si="1881"/>
        <v>3</v>
      </c>
      <c r="F649">
        <f t="shared" si="1784"/>
        <v>28</v>
      </c>
      <c r="G649">
        <f t="shared" ref="G649:M649" si="1882">G551</f>
        <v>-0.12222152900771403</v>
      </c>
      <c r="H649">
        <f t="shared" si="1882"/>
        <v>13</v>
      </c>
      <c r="I649">
        <f t="shared" si="1882"/>
        <v>0</v>
      </c>
      <c r="J649">
        <f t="shared" si="1882"/>
        <v>13</v>
      </c>
      <c r="K649">
        <f t="shared" si="1882"/>
        <v>0</v>
      </c>
      <c r="L649">
        <f t="shared" si="1882"/>
        <v>20</v>
      </c>
      <c r="M649">
        <f t="shared" si="1882"/>
        <v>-13</v>
      </c>
      <c r="N649">
        <f t="shared" si="1789"/>
        <v>2456744.75</v>
      </c>
      <c r="O649">
        <f t="shared" si="1844"/>
        <v>7.9449039617955674E-4</v>
      </c>
      <c r="P649">
        <f t="shared" si="1713"/>
        <v>2456744.7507944903</v>
      </c>
      <c r="Q649">
        <f t="shared" si="1715"/>
        <v>0.14236141805586128</v>
      </c>
      <c r="R649">
        <f t="shared" si="1716"/>
        <v>240.67971103316654</v>
      </c>
      <c r="S649">
        <f t="shared" si="1717"/>
        <v>29.658838264818769</v>
      </c>
      <c r="T649">
        <f t="shared" si="1718"/>
        <v>4.2006534002772797</v>
      </c>
      <c r="U649">
        <f t="shared" si="1719"/>
        <v>0.51764438003756941</v>
      </c>
      <c r="V649">
        <f t="shared" si="1720"/>
        <v>209.69380215860036</v>
      </c>
      <c r="W649">
        <f t="shared" si="1721"/>
        <v>3.6598472686931691</v>
      </c>
      <c r="X649">
        <f t="shared" si="1722"/>
        <v>5.5865259414913453</v>
      </c>
      <c r="Y649">
        <f t="shared" si="1723"/>
        <v>9.750327142710008E-2</v>
      </c>
      <c r="Z649">
        <f t="shared" si="1724"/>
        <v>82.401806663852767</v>
      </c>
      <c r="AA649">
        <f t="shared" si="1725"/>
        <v>1.4381828358760351</v>
      </c>
      <c r="AB649">
        <f t="shared" si="1726"/>
        <v>11533.280049458886</v>
      </c>
      <c r="AC649">
        <f t="shared" si="1727"/>
        <v>122.86878339420858</v>
      </c>
      <c r="AD649">
        <f t="shared" si="1728"/>
        <v>-856.6917546309752</v>
      </c>
      <c r="AE649">
        <f t="shared" si="1729"/>
        <v>-440.66863865392651</v>
      </c>
      <c r="AF649">
        <f t="shared" si="1730"/>
        <v>-199.2304666107714</v>
      </c>
      <c r="AG649">
        <f t="shared" si="1731"/>
        <v>4497.714176303416</v>
      </c>
      <c r="AH649">
        <f t="shared" si="1732"/>
        <v>14657.272149260838</v>
      </c>
      <c r="AI649">
        <f t="shared" si="1733"/>
        <v>4.0714644859057882</v>
      </c>
      <c r="AJ649">
        <f t="shared" si="1734"/>
        <v>244.75117551907232</v>
      </c>
      <c r="AK649">
        <f t="shared" si="1735"/>
        <v>4.2717138609343532</v>
      </c>
      <c r="AL649">
        <f t="shared" si="1736"/>
        <v>244</v>
      </c>
      <c r="AM649">
        <f t="shared" si="1737"/>
        <v>45</v>
      </c>
      <c r="AN649">
        <f t="shared" si="1738"/>
        <v>4</v>
      </c>
      <c r="AP649">
        <f t="shared" si="1739"/>
        <v>3.1094075436103368</v>
      </c>
      <c r="AQ649">
        <f t="shared" si="1740"/>
        <v>5.4269399422349547E-2</v>
      </c>
      <c r="AR649" t="str">
        <f t="shared" si="1741"/>
        <v>POSITIF</v>
      </c>
      <c r="AS649">
        <f t="shared" si="1742"/>
        <v>3</v>
      </c>
      <c r="AT649">
        <f t="shared" si="1743"/>
        <v>6</v>
      </c>
      <c r="AU649">
        <f t="shared" si="1744"/>
        <v>33</v>
      </c>
      <c r="AV649">
        <f t="shared" si="1745"/>
        <v>0.99562329980416509</v>
      </c>
      <c r="AW649" s="4">
        <f t="shared" si="1746"/>
        <v>4.1484304158506881E-2</v>
      </c>
      <c r="AX649">
        <f t="shared" si="1747"/>
        <v>1.7376904691153296E-2</v>
      </c>
      <c r="AY649">
        <f t="shared" si="1748"/>
        <v>0.27128774020261548</v>
      </c>
      <c r="AZ649" s="4">
        <f t="shared" si="1749"/>
        <v>1.1303655841775645E-2</v>
      </c>
      <c r="BA649">
        <f t="shared" si="1750"/>
        <v>367057.37326460006</v>
      </c>
      <c r="BB649" t="s">
        <v>191</v>
      </c>
      <c r="BC649">
        <f t="shared" si="1751"/>
        <v>1.6702620820441653E-2</v>
      </c>
      <c r="BD649">
        <f t="shared" si="1752"/>
        <v>209.69813931313999</v>
      </c>
      <c r="BE649">
        <f t="shared" si="1753"/>
        <v>23.437439817918161</v>
      </c>
      <c r="BF649">
        <f t="shared" si="1754"/>
        <v>-2.0646406978325361E-3</v>
      </c>
      <c r="BG649">
        <f t="shared" si="1755"/>
        <v>23.43537517722033</v>
      </c>
      <c r="BH649" s="19">
        <f t="shared" si="1756"/>
        <v>0.14236141805586128</v>
      </c>
      <c r="BI649">
        <f t="shared" si="1757"/>
        <v>18.372175027833631</v>
      </c>
      <c r="BJ649">
        <f t="shared" si="1758"/>
        <v>1.7931750278336303</v>
      </c>
      <c r="BK649">
        <f t="shared" si="1759"/>
        <v>139.95147801650958</v>
      </c>
      <c r="BL649">
        <f t="shared" si="1760"/>
        <v>2.4426140844205553</v>
      </c>
      <c r="BM649">
        <f t="shared" si="1761"/>
        <v>246.94614740099485</v>
      </c>
      <c r="BN649">
        <f t="shared" si="1762"/>
        <v>16.463076493399658</v>
      </c>
      <c r="BO649">
        <f t="shared" si="1763"/>
        <v>16</v>
      </c>
      <c r="BP649">
        <f t="shared" si="1764"/>
        <v>27</v>
      </c>
      <c r="BQ649">
        <f t="shared" si="1765"/>
        <v>47</v>
      </c>
      <c r="BR649">
        <f t="shared" si="1766"/>
        <v>-18.024312825431181</v>
      </c>
      <c r="BS649" t="str">
        <f t="shared" si="1767"/>
        <v>NEGATIF</v>
      </c>
      <c r="BT649">
        <f t="shared" si="1768"/>
        <v>-0.31458360421321602</v>
      </c>
      <c r="BU649">
        <f t="shared" si="1769"/>
        <v>18</v>
      </c>
      <c r="BV649">
        <f t="shared" si="1770"/>
        <v>-2162</v>
      </c>
      <c r="BW649">
        <f t="shared" si="1771"/>
        <v>32</v>
      </c>
      <c r="BX649" t="str">
        <f t="shared" si="1772"/>
        <v>NEGATIF</v>
      </c>
      <c r="BY649">
        <f t="shared" si="1773"/>
        <v>57.097998873548683</v>
      </c>
      <c r="BZ649">
        <f t="shared" si="1774"/>
        <v>237.09799887354868</v>
      </c>
      <c r="CA649">
        <f t="shared" si="1775"/>
        <v>-43.218242481538283</v>
      </c>
      <c r="CB649" t="str">
        <f t="shared" si="1776"/>
        <v>NEGATIF</v>
      </c>
      <c r="CC649">
        <f t="shared" si="1777"/>
        <v>43</v>
      </c>
      <c r="CD649">
        <f t="shared" si="1778"/>
        <v>13</v>
      </c>
      <c r="CE649">
        <f t="shared" si="1779"/>
        <v>5</v>
      </c>
      <c r="CG649">
        <f t="shared" si="1780"/>
        <v>4.3100233472625975</v>
      </c>
      <c r="CH649">
        <f t="shared" si="1781"/>
        <v>0.40902445828264439</v>
      </c>
      <c r="CI649">
        <f t="shared" si="1782"/>
        <v>0.4090604930606922</v>
      </c>
    </row>
    <row r="650" spans="1:87">
      <c r="A650">
        <f t="shared" ref="A650:E650" si="1883">A552</f>
        <v>-7.0027777777777782</v>
      </c>
      <c r="B650">
        <f t="shared" si="1883"/>
        <v>111.315</v>
      </c>
      <c r="C650">
        <f t="shared" si="1883"/>
        <v>7</v>
      </c>
      <c r="D650">
        <f t="shared" si="1883"/>
        <v>2014</v>
      </c>
      <c r="E650">
        <f t="shared" si="1883"/>
        <v>3</v>
      </c>
      <c r="F650">
        <f t="shared" si="1784"/>
        <v>28</v>
      </c>
      <c r="G650">
        <f t="shared" ref="G650:M650" si="1884">G552</f>
        <v>-0.12222152900771403</v>
      </c>
      <c r="H650">
        <f t="shared" si="1884"/>
        <v>13</v>
      </c>
      <c r="I650">
        <f t="shared" si="1884"/>
        <v>15</v>
      </c>
      <c r="J650">
        <f t="shared" si="1884"/>
        <v>13.25</v>
      </c>
      <c r="K650">
        <f t="shared" si="1884"/>
        <v>0</v>
      </c>
      <c r="L650">
        <f t="shared" si="1884"/>
        <v>20</v>
      </c>
      <c r="M650">
        <f t="shared" si="1884"/>
        <v>-13</v>
      </c>
      <c r="N650">
        <f t="shared" si="1789"/>
        <v>2456744.760416667</v>
      </c>
      <c r="O650">
        <f t="shared" si="1844"/>
        <v>7.9449039617955674E-4</v>
      </c>
      <c r="P650">
        <f t="shared" si="1713"/>
        <v>2456744.7612111573</v>
      </c>
      <c r="Q650">
        <f t="shared" si="1715"/>
        <v>0.14236170324866013</v>
      </c>
      <c r="R650">
        <f t="shared" si="1716"/>
        <v>240.67971103316654</v>
      </c>
      <c r="S650">
        <f t="shared" si="1717"/>
        <v>29.794931940166862</v>
      </c>
      <c r="T650">
        <f t="shared" si="1718"/>
        <v>4.2006534002772797</v>
      </c>
      <c r="U650">
        <f t="shared" si="1719"/>
        <v>0.52001966276353384</v>
      </c>
      <c r="V650">
        <f t="shared" si="1720"/>
        <v>209.69325055523001</v>
      </c>
      <c r="W650">
        <f t="shared" si="1721"/>
        <v>3.659837641398191</v>
      </c>
      <c r="X650">
        <f t="shared" si="1722"/>
        <v>5.5967931015629802</v>
      </c>
      <c r="Y650">
        <f t="shared" si="1723"/>
        <v>9.7682467175179394E-2</v>
      </c>
      <c r="Z650">
        <f t="shared" si="1724"/>
        <v>82.412073333678563</v>
      </c>
      <c r="AA650">
        <f t="shared" si="1725"/>
        <v>1.4383620230677103</v>
      </c>
      <c r="AB650">
        <f t="shared" si="1726"/>
        <v>11579.979407655796</v>
      </c>
      <c r="AC650">
        <f t="shared" si="1727"/>
        <v>123.0982831430308</v>
      </c>
      <c r="AD650">
        <f t="shared" si="1728"/>
        <v>-811.13869374098169</v>
      </c>
      <c r="AE650">
        <f t="shared" si="1729"/>
        <v>-445.79951086644439</v>
      </c>
      <c r="AF650">
        <f t="shared" si="1730"/>
        <v>-199.91988087304671</v>
      </c>
      <c r="AG650">
        <f t="shared" si="1731"/>
        <v>4494.9625896177822</v>
      </c>
      <c r="AH650">
        <f t="shared" si="1732"/>
        <v>14741.182194936135</v>
      </c>
      <c r="AI650">
        <f t="shared" si="1733"/>
        <v>4.0947728319267043</v>
      </c>
      <c r="AJ650">
        <f t="shared" si="1734"/>
        <v>244.77448386509326</v>
      </c>
      <c r="AK650">
        <f t="shared" si="1735"/>
        <v>4.2721206683156128</v>
      </c>
      <c r="AL650">
        <f t="shared" si="1736"/>
        <v>244</v>
      </c>
      <c r="AM650">
        <f t="shared" si="1737"/>
        <v>46</v>
      </c>
      <c r="AN650">
        <f t="shared" si="1738"/>
        <v>28</v>
      </c>
      <c r="AP650">
        <f t="shared" si="1739"/>
        <v>3.1016360575358224</v>
      </c>
      <c r="AQ650">
        <f t="shared" si="1740"/>
        <v>5.4133761402576384E-2</v>
      </c>
      <c r="AR650" t="str">
        <f t="shared" si="1741"/>
        <v>POSITIF</v>
      </c>
      <c r="AS650">
        <f t="shared" si="1742"/>
        <v>3</v>
      </c>
      <c r="AT650">
        <f t="shared" si="1743"/>
        <v>6</v>
      </c>
      <c r="AU650">
        <f t="shared" si="1744"/>
        <v>5</v>
      </c>
      <c r="AV650">
        <f t="shared" si="1745"/>
        <v>0.99557774789613707</v>
      </c>
      <c r="AW650" s="4">
        <f t="shared" si="1746"/>
        <v>4.1482406162339044E-2</v>
      </c>
      <c r="AX650">
        <f t="shared" si="1747"/>
        <v>1.7376109660377642E-2</v>
      </c>
      <c r="AY650">
        <f t="shared" si="1748"/>
        <v>0.27127532936132692</v>
      </c>
      <c r="AZ650" s="4">
        <f t="shared" si="1749"/>
        <v>1.1303138723388622E-2</v>
      </c>
      <c r="BA650">
        <f t="shared" si="1750"/>
        <v>367074.16600713122</v>
      </c>
      <c r="BB650" t="s">
        <v>191</v>
      </c>
      <c r="BC650">
        <f t="shared" si="1751"/>
        <v>1.6702620808463558E-2</v>
      </c>
      <c r="BD650">
        <f t="shared" si="1752"/>
        <v>209.69758771140667</v>
      </c>
      <c r="BE650">
        <f t="shared" si="1753"/>
        <v>23.437439814209466</v>
      </c>
      <c r="BF650">
        <f t="shared" si="1754"/>
        <v>-2.0646638909145002E-3</v>
      </c>
      <c r="BG650">
        <f t="shared" si="1755"/>
        <v>23.435375150318553</v>
      </c>
      <c r="BH650" s="19">
        <f t="shared" si="1756"/>
        <v>0.14236170324866013</v>
      </c>
      <c r="BI650">
        <f t="shared" si="1757"/>
        <v>18.622859502319866</v>
      </c>
      <c r="BJ650">
        <f t="shared" si="1758"/>
        <v>2.0438595023198651</v>
      </c>
      <c r="BK650">
        <f t="shared" si="1759"/>
        <v>143.69065711028514</v>
      </c>
      <c r="BL650">
        <f t="shared" si="1760"/>
        <v>2.5078750709286766</v>
      </c>
      <c r="BM650">
        <f t="shared" si="1761"/>
        <v>246.96723542451284</v>
      </c>
      <c r="BN650">
        <f t="shared" si="1762"/>
        <v>16.46448236163419</v>
      </c>
      <c r="BO650">
        <f t="shared" si="1763"/>
        <v>16</v>
      </c>
      <c r="BP650">
        <f t="shared" si="1764"/>
        <v>27</v>
      </c>
      <c r="BQ650">
        <f t="shared" si="1765"/>
        <v>52</v>
      </c>
      <c r="BR650">
        <f t="shared" si="1766"/>
        <v>-18.036110170389609</v>
      </c>
      <c r="BS650" t="str">
        <f t="shared" si="1767"/>
        <v>NEGATIF</v>
      </c>
      <c r="BT650">
        <f t="shared" si="1768"/>
        <v>-0.31478950672573414</v>
      </c>
      <c r="BU650">
        <f t="shared" si="1769"/>
        <v>18</v>
      </c>
      <c r="BV650">
        <f t="shared" si="1770"/>
        <v>-2163</v>
      </c>
      <c r="BW650">
        <f t="shared" si="1771"/>
        <v>50</v>
      </c>
      <c r="BX650" t="str">
        <f t="shared" si="1772"/>
        <v>NEGATIF</v>
      </c>
      <c r="BY650">
        <f t="shared" si="1773"/>
        <v>54.560332989104673</v>
      </c>
      <c r="BZ650">
        <f t="shared" si="1774"/>
        <v>234.56033298910467</v>
      </c>
      <c r="CA650">
        <f t="shared" si="1775"/>
        <v>-46.283725010931242</v>
      </c>
      <c r="CB650" t="str">
        <f t="shared" si="1776"/>
        <v>NEGATIF</v>
      </c>
      <c r="CC650">
        <f t="shared" si="1777"/>
        <v>46</v>
      </c>
      <c r="CD650">
        <f t="shared" si="1778"/>
        <v>17</v>
      </c>
      <c r="CE650">
        <f t="shared" si="1779"/>
        <v>1</v>
      </c>
      <c r="CG650">
        <f t="shared" si="1780"/>
        <v>4.3103914027057249</v>
      </c>
      <c r="CH650">
        <f t="shared" si="1781"/>
        <v>0.4090244578131198</v>
      </c>
      <c r="CI650">
        <f t="shared" si="1782"/>
        <v>0.40906049299596325</v>
      </c>
    </row>
    <row r="651" spans="1:87">
      <c r="A651">
        <f t="shared" ref="A651:E651" si="1885">A553</f>
        <v>-7.0027777777777782</v>
      </c>
      <c r="B651">
        <f t="shared" si="1885"/>
        <v>111.315</v>
      </c>
      <c r="C651">
        <f t="shared" si="1885"/>
        <v>7</v>
      </c>
      <c r="D651">
        <f t="shared" si="1885"/>
        <v>2014</v>
      </c>
      <c r="E651">
        <f t="shared" si="1885"/>
        <v>3</v>
      </c>
      <c r="F651">
        <f t="shared" si="1784"/>
        <v>28</v>
      </c>
      <c r="G651">
        <f t="shared" ref="G651:M651" si="1886">G553</f>
        <v>-0.12222152900771403</v>
      </c>
      <c r="H651">
        <f t="shared" si="1886"/>
        <v>13</v>
      </c>
      <c r="I651">
        <f t="shared" si="1886"/>
        <v>30</v>
      </c>
      <c r="J651">
        <f t="shared" si="1886"/>
        <v>13.5</v>
      </c>
      <c r="K651">
        <f t="shared" si="1886"/>
        <v>0</v>
      </c>
      <c r="L651">
        <f t="shared" si="1886"/>
        <v>20</v>
      </c>
      <c r="M651">
        <f t="shared" si="1886"/>
        <v>-13</v>
      </c>
      <c r="N651">
        <f t="shared" si="1789"/>
        <v>2456744.7708333335</v>
      </c>
      <c r="O651">
        <f t="shared" si="1844"/>
        <v>7.9449039617955674E-4</v>
      </c>
      <c r="P651">
        <f t="shared" si="1713"/>
        <v>2456744.7716278238</v>
      </c>
      <c r="Q651">
        <f t="shared" si="1715"/>
        <v>0.14236198844144618</v>
      </c>
      <c r="R651">
        <f t="shared" si="1716"/>
        <v>240.67971103316654</v>
      </c>
      <c r="S651">
        <f t="shared" si="1717"/>
        <v>29.931025609417702</v>
      </c>
      <c r="T651">
        <f t="shared" si="1718"/>
        <v>4.2006534002772797</v>
      </c>
      <c r="U651">
        <f t="shared" si="1719"/>
        <v>0.52239494538308118</v>
      </c>
      <c r="V651">
        <f t="shared" si="1720"/>
        <v>209.69269895188438</v>
      </c>
      <c r="W651">
        <f t="shared" si="1721"/>
        <v>3.659828014103645</v>
      </c>
      <c r="X651">
        <f t="shared" si="1722"/>
        <v>5.6070602611744107</v>
      </c>
      <c r="Y651">
        <f t="shared" si="1723"/>
        <v>9.7861662915226647E-2</v>
      </c>
      <c r="Z651">
        <f t="shared" si="1724"/>
        <v>82.422340003043246</v>
      </c>
      <c r="AA651">
        <f t="shared" si="1725"/>
        <v>1.4385412102513377</v>
      </c>
      <c r="AB651">
        <f t="shared" si="1726"/>
        <v>11626.615293049868</v>
      </c>
      <c r="AC651">
        <f t="shared" si="1727"/>
        <v>123.31480664311393</v>
      </c>
      <c r="AD651">
        <f t="shared" si="1728"/>
        <v>-765.24362356772463</v>
      </c>
      <c r="AE651">
        <f t="shared" si="1729"/>
        <v>-450.88339398573407</v>
      </c>
      <c r="AF651">
        <f t="shared" si="1730"/>
        <v>-200.61356941219069</v>
      </c>
      <c r="AG651">
        <f t="shared" si="1731"/>
        <v>4492.1779841683156</v>
      </c>
      <c r="AH651">
        <f t="shared" si="1732"/>
        <v>14825.367496895647</v>
      </c>
      <c r="AI651">
        <f t="shared" si="1733"/>
        <v>4.1181576380265685</v>
      </c>
      <c r="AJ651">
        <f t="shared" si="1734"/>
        <v>244.7978686711931</v>
      </c>
      <c r="AK651">
        <f t="shared" si="1735"/>
        <v>4.272528810176996</v>
      </c>
      <c r="AL651">
        <f t="shared" si="1736"/>
        <v>244</v>
      </c>
      <c r="AM651">
        <f t="shared" si="1737"/>
        <v>47</v>
      </c>
      <c r="AN651">
        <f t="shared" si="1738"/>
        <v>52</v>
      </c>
      <c r="AP651">
        <f t="shared" si="1739"/>
        <v>3.1088726638424808</v>
      </c>
      <c r="AQ651">
        <f t="shared" si="1740"/>
        <v>5.4260064009298156E-2</v>
      </c>
      <c r="AR651" t="str">
        <f t="shared" si="1741"/>
        <v>POSITIF</v>
      </c>
      <c r="AS651">
        <f t="shared" si="1742"/>
        <v>3</v>
      </c>
      <c r="AT651">
        <f t="shared" si="1743"/>
        <v>6</v>
      </c>
      <c r="AU651">
        <f t="shared" si="1744"/>
        <v>31</v>
      </c>
      <c r="AV651">
        <f t="shared" si="1745"/>
        <v>0.99553190106447387</v>
      </c>
      <c r="AW651" s="4">
        <f t="shared" si="1746"/>
        <v>4.1480495877686409E-2</v>
      </c>
      <c r="AX651">
        <f t="shared" si="1747"/>
        <v>1.7375309482213511E-2</v>
      </c>
      <c r="AY651">
        <f t="shared" si="1748"/>
        <v>0.27126283816648378</v>
      </c>
      <c r="AZ651" s="4">
        <f t="shared" si="1749"/>
        <v>1.1302618256936825E-2</v>
      </c>
      <c r="BA651">
        <f t="shared" si="1750"/>
        <v>367091.06902524922</v>
      </c>
      <c r="BB651" t="s">
        <v>191</v>
      </c>
      <c r="BC651">
        <f t="shared" si="1751"/>
        <v>1.6702620796485459E-2</v>
      </c>
      <c r="BD651">
        <f t="shared" si="1752"/>
        <v>209.69703610969808</v>
      </c>
      <c r="BE651">
        <f t="shared" si="1753"/>
        <v>23.43743981050077</v>
      </c>
      <c r="BF651">
        <f t="shared" si="1754"/>
        <v>-2.0646871037398305E-3</v>
      </c>
      <c r="BG651">
        <f t="shared" si="1755"/>
        <v>23.43537512339703</v>
      </c>
      <c r="BH651" s="19">
        <f t="shared" si="1756"/>
        <v>0.14236198844144618</v>
      </c>
      <c r="BI651">
        <f t="shared" si="1757"/>
        <v>18.873543965583668</v>
      </c>
      <c r="BJ651">
        <f t="shared" si="1758"/>
        <v>2.2945439655836672</v>
      </c>
      <c r="BK651">
        <f t="shared" si="1759"/>
        <v>147.42976636252547</v>
      </c>
      <c r="BL651">
        <f t="shared" si="1760"/>
        <v>2.5731348384720536</v>
      </c>
      <c r="BM651">
        <f t="shared" si="1761"/>
        <v>246.98839312122954</v>
      </c>
      <c r="BN651">
        <f t="shared" si="1762"/>
        <v>16.465892874748636</v>
      </c>
      <c r="BO651">
        <f t="shared" si="1763"/>
        <v>16</v>
      </c>
      <c r="BP651">
        <f t="shared" si="1764"/>
        <v>27</v>
      </c>
      <c r="BQ651">
        <f t="shared" si="1765"/>
        <v>57</v>
      </c>
      <c r="BR651">
        <f t="shared" si="1766"/>
        <v>-18.033149913491304</v>
      </c>
      <c r="BS651" t="str">
        <f t="shared" si="1767"/>
        <v>NEGATIF</v>
      </c>
      <c r="BT651">
        <f t="shared" si="1768"/>
        <v>-0.31473784049615383</v>
      </c>
      <c r="BU651">
        <f t="shared" si="1769"/>
        <v>18</v>
      </c>
      <c r="BV651">
        <f t="shared" si="1770"/>
        <v>-2162</v>
      </c>
      <c r="BW651">
        <f t="shared" si="1771"/>
        <v>0</v>
      </c>
      <c r="BX651" t="str">
        <f t="shared" si="1772"/>
        <v>NEGATIF</v>
      </c>
      <c r="BY651">
        <f t="shared" si="1773"/>
        <v>51.65251941197112</v>
      </c>
      <c r="BZ651">
        <f t="shared" si="1774"/>
        <v>231.65251941197113</v>
      </c>
      <c r="CA651">
        <f t="shared" si="1775"/>
        <v>-49.254453269915381</v>
      </c>
      <c r="CB651" t="str">
        <f t="shared" si="1776"/>
        <v>NEGATIF</v>
      </c>
      <c r="CC651">
        <f t="shared" si="1777"/>
        <v>49</v>
      </c>
      <c r="CD651">
        <f t="shared" si="1778"/>
        <v>15</v>
      </c>
      <c r="CE651">
        <f t="shared" si="1779"/>
        <v>16</v>
      </c>
      <c r="CG651">
        <f t="shared" si="1780"/>
        <v>4.3107606741755697</v>
      </c>
      <c r="CH651">
        <f t="shared" si="1781"/>
        <v>0.40902445734325055</v>
      </c>
      <c r="CI651">
        <f t="shared" si="1782"/>
        <v>0.40906049293123431</v>
      </c>
    </row>
    <row r="652" spans="1:87">
      <c r="A652">
        <f t="shared" ref="A652:E652" si="1887">A554</f>
        <v>-7.0027777777777782</v>
      </c>
      <c r="B652">
        <f t="shared" si="1887"/>
        <v>111.315</v>
      </c>
      <c r="C652">
        <f t="shared" si="1887"/>
        <v>7</v>
      </c>
      <c r="D652">
        <f t="shared" si="1887"/>
        <v>2014</v>
      </c>
      <c r="E652">
        <f t="shared" si="1887"/>
        <v>3</v>
      </c>
      <c r="F652">
        <f t="shared" si="1784"/>
        <v>28</v>
      </c>
      <c r="G652">
        <f t="shared" ref="G652:M652" si="1888">G554</f>
        <v>-0.12222152900771403</v>
      </c>
      <c r="H652">
        <f t="shared" si="1888"/>
        <v>13</v>
      </c>
      <c r="I652">
        <f t="shared" si="1888"/>
        <v>45</v>
      </c>
      <c r="J652">
        <f t="shared" si="1888"/>
        <v>13.75</v>
      </c>
      <c r="K652">
        <f t="shared" si="1888"/>
        <v>0</v>
      </c>
      <c r="L652">
        <f t="shared" si="1888"/>
        <v>20</v>
      </c>
      <c r="M652">
        <f t="shared" si="1888"/>
        <v>-13</v>
      </c>
      <c r="N652">
        <f t="shared" si="1789"/>
        <v>2456744.78125</v>
      </c>
      <c r="O652">
        <f t="shared" si="1844"/>
        <v>7.9449039617955674E-4</v>
      </c>
      <c r="P652">
        <f t="shared" si="1713"/>
        <v>2456744.7820444903</v>
      </c>
      <c r="Q652">
        <f t="shared" si="1715"/>
        <v>0.14236227363423226</v>
      </c>
      <c r="R652">
        <f t="shared" si="1716"/>
        <v>240.67971103316654</v>
      </c>
      <c r="S652">
        <f t="shared" si="1717"/>
        <v>30.067119278683094</v>
      </c>
      <c r="T652">
        <f t="shared" si="1718"/>
        <v>4.2006534002772797</v>
      </c>
      <c r="U652">
        <f t="shared" si="1719"/>
        <v>0.52477022800288253</v>
      </c>
      <c r="V652">
        <f t="shared" si="1720"/>
        <v>209.69214734853875</v>
      </c>
      <c r="W652">
        <f t="shared" si="1721"/>
        <v>3.659818386809099</v>
      </c>
      <c r="X652">
        <f t="shared" si="1722"/>
        <v>5.6173274207867507</v>
      </c>
      <c r="Y652">
        <f t="shared" si="1723"/>
        <v>9.8040858655289762E-2</v>
      </c>
      <c r="Z652">
        <f t="shared" si="1724"/>
        <v>82.432606672408838</v>
      </c>
      <c r="AA652">
        <f t="shared" si="1725"/>
        <v>1.4387203974349809</v>
      </c>
      <c r="AB652">
        <f t="shared" si="1726"/>
        <v>11673.187444621692</v>
      </c>
      <c r="AC652">
        <f t="shared" si="1727"/>
        <v>123.51833108052232</v>
      </c>
      <c r="AD652">
        <f t="shared" si="1728"/>
        <v>-719.02589342894544</v>
      </c>
      <c r="AE652">
        <f t="shared" si="1729"/>
        <v>-455.91975238428239</v>
      </c>
      <c r="AF652">
        <f t="shared" si="1730"/>
        <v>-201.31151425013124</v>
      </c>
      <c r="AG652">
        <f t="shared" si="1731"/>
        <v>4489.3603802984335</v>
      </c>
      <c r="AH652">
        <f t="shared" si="1732"/>
        <v>14909.808995937288</v>
      </c>
      <c r="AI652">
        <f t="shared" si="1733"/>
        <v>4.1416136099825804</v>
      </c>
      <c r="AJ652">
        <f t="shared" si="1734"/>
        <v>244.82132464314913</v>
      </c>
      <c r="AK652">
        <f t="shared" si="1735"/>
        <v>4.2729381941168842</v>
      </c>
      <c r="AL652">
        <f t="shared" si="1736"/>
        <v>244</v>
      </c>
      <c r="AM652">
        <f t="shared" si="1737"/>
        <v>49</v>
      </c>
      <c r="AN652">
        <f t="shared" si="1738"/>
        <v>16</v>
      </c>
      <c r="AP652">
        <f t="shared" si="1739"/>
        <v>3.1209515200640801</v>
      </c>
      <c r="AQ652">
        <f t="shared" si="1740"/>
        <v>5.4470879820240063E-2</v>
      </c>
      <c r="AR652" t="str">
        <f t="shared" si="1741"/>
        <v>POSITIF</v>
      </c>
      <c r="AS652">
        <f t="shared" si="1742"/>
        <v>3</v>
      </c>
      <c r="AT652">
        <f t="shared" si="1743"/>
        <v>7</v>
      </c>
      <c r="AU652">
        <f t="shared" si="1744"/>
        <v>15</v>
      </c>
      <c r="AV652">
        <f t="shared" si="1745"/>
        <v>0.99548575972482733</v>
      </c>
      <c r="AW652" s="4">
        <f t="shared" si="1746"/>
        <v>4.1478573321867808E-2</v>
      </c>
      <c r="AX652">
        <f t="shared" si="1747"/>
        <v>1.7374504163915398E-2</v>
      </c>
      <c r="AY652">
        <f t="shared" si="1748"/>
        <v>0.27125026673132935</v>
      </c>
      <c r="AZ652" s="4">
        <f t="shared" si="1749"/>
        <v>1.1302094447138722E-2</v>
      </c>
      <c r="BA652">
        <f t="shared" si="1750"/>
        <v>367108.08219594933</v>
      </c>
      <c r="BB652" t="s">
        <v>191</v>
      </c>
      <c r="BC652">
        <f t="shared" si="1751"/>
        <v>1.6702620784507363E-2</v>
      </c>
      <c r="BD652">
        <f t="shared" si="1752"/>
        <v>209.69648450798942</v>
      </c>
      <c r="BE652">
        <f t="shared" si="1753"/>
        <v>23.437439806792074</v>
      </c>
      <c r="BF652">
        <f t="shared" si="1754"/>
        <v>-2.0647103363081493E-3</v>
      </c>
      <c r="BG652">
        <f t="shared" si="1755"/>
        <v>23.435375096455765</v>
      </c>
      <c r="BH652" s="19">
        <f t="shared" si="1756"/>
        <v>0.14236227363423226</v>
      </c>
      <c r="BI652">
        <f t="shared" si="1757"/>
        <v>19.124228428862988</v>
      </c>
      <c r="BJ652">
        <f t="shared" si="1758"/>
        <v>2.5452284288629876</v>
      </c>
      <c r="BK652">
        <f t="shared" si="1759"/>
        <v>151.16881072737081</v>
      </c>
      <c r="BL652">
        <f t="shared" si="1760"/>
        <v>2.6383934735167447</v>
      </c>
      <c r="BM652">
        <f t="shared" si="1761"/>
        <v>247.00961570557399</v>
      </c>
      <c r="BN652">
        <f t="shared" si="1762"/>
        <v>16.467307713704933</v>
      </c>
      <c r="BO652">
        <f t="shared" si="1763"/>
        <v>16</v>
      </c>
      <c r="BP652">
        <f t="shared" si="1764"/>
        <v>28</v>
      </c>
      <c r="BQ652">
        <f t="shared" si="1765"/>
        <v>2</v>
      </c>
      <c r="BR652">
        <f t="shared" si="1766"/>
        <v>-18.025433416075842</v>
      </c>
      <c r="BS652" t="str">
        <f t="shared" si="1767"/>
        <v>NEGATIF</v>
      </c>
      <c r="BT652">
        <f t="shared" si="1768"/>
        <v>-0.31460316220953244</v>
      </c>
      <c r="BU652">
        <f t="shared" si="1769"/>
        <v>18</v>
      </c>
      <c r="BV652">
        <f t="shared" si="1770"/>
        <v>-2162</v>
      </c>
      <c r="BW652">
        <f t="shared" si="1771"/>
        <v>28</v>
      </c>
      <c r="BX652" t="str">
        <f t="shared" si="1772"/>
        <v>NEGATIF</v>
      </c>
      <c r="BY652">
        <f t="shared" si="1773"/>
        <v>48.290971533183871</v>
      </c>
      <c r="BZ652">
        <f t="shared" si="1774"/>
        <v>228.29097153318386</v>
      </c>
      <c r="CA652">
        <f t="shared" si="1775"/>
        <v>-52.102140012420364</v>
      </c>
      <c r="CB652" t="str">
        <f t="shared" si="1776"/>
        <v>NEGATIF</v>
      </c>
      <c r="CC652">
        <f t="shared" si="1777"/>
        <v>52</v>
      </c>
      <c r="CD652">
        <f t="shared" si="1778"/>
        <v>6</v>
      </c>
      <c r="CE652">
        <f t="shared" si="1779"/>
        <v>7</v>
      </c>
      <c r="CG652">
        <f t="shared" si="1780"/>
        <v>4.3111310781481622</v>
      </c>
      <c r="CH652">
        <f t="shared" si="1781"/>
        <v>0.40902445687303679</v>
      </c>
      <c r="CI652">
        <f t="shared" si="1782"/>
        <v>0.40906049286650537</v>
      </c>
    </row>
    <row r="653" spans="1:87">
      <c r="A653">
        <f t="shared" ref="A653:E653" si="1889">A555</f>
        <v>-7.0027777777777782</v>
      </c>
      <c r="B653">
        <f t="shared" si="1889"/>
        <v>111.315</v>
      </c>
      <c r="C653">
        <f t="shared" si="1889"/>
        <v>7</v>
      </c>
      <c r="D653">
        <f t="shared" si="1889"/>
        <v>2014</v>
      </c>
      <c r="E653">
        <f t="shared" si="1889"/>
        <v>3</v>
      </c>
      <c r="F653">
        <f t="shared" si="1784"/>
        <v>28</v>
      </c>
      <c r="G653">
        <f t="shared" ref="G653:M653" si="1890">G555</f>
        <v>-0.12222152900771403</v>
      </c>
      <c r="H653">
        <f t="shared" si="1890"/>
        <v>14</v>
      </c>
      <c r="I653">
        <f t="shared" si="1890"/>
        <v>0</v>
      </c>
      <c r="J653">
        <f t="shared" si="1890"/>
        <v>14</v>
      </c>
      <c r="K653">
        <f t="shared" si="1890"/>
        <v>0</v>
      </c>
      <c r="L653">
        <f t="shared" si="1890"/>
        <v>20</v>
      </c>
      <c r="M653">
        <f t="shared" si="1890"/>
        <v>-13</v>
      </c>
      <c r="N653">
        <f t="shared" si="1789"/>
        <v>2456744.791666667</v>
      </c>
      <c r="O653">
        <f t="shared" si="1844"/>
        <v>7.9449039617955674E-4</v>
      </c>
      <c r="P653">
        <f t="shared" si="1713"/>
        <v>2456744.7924611573</v>
      </c>
      <c r="Q653">
        <f t="shared" si="1715"/>
        <v>0.14236255882703108</v>
      </c>
      <c r="R653">
        <f t="shared" si="1716"/>
        <v>240.67971103316654</v>
      </c>
      <c r="S653">
        <f t="shared" si="1717"/>
        <v>30.203212954016635</v>
      </c>
      <c r="T653">
        <f t="shared" si="1718"/>
        <v>4.2006534002772797</v>
      </c>
      <c r="U653">
        <f t="shared" si="1719"/>
        <v>0.52714551072859295</v>
      </c>
      <c r="V653">
        <f t="shared" si="1720"/>
        <v>209.69159574516846</v>
      </c>
      <c r="W653">
        <f t="shared" si="1721"/>
        <v>3.6598087595141218</v>
      </c>
      <c r="X653">
        <f t="shared" si="1722"/>
        <v>5.6275945808574761</v>
      </c>
      <c r="Y653">
        <f t="shared" si="1723"/>
        <v>9.8220054403353213E-2</v>
      </c>
      <c r="Z653">
        <f t="shared" si="1724"/>
        <v>82.442873342233725</v>
      </c>
      <c r="AA653">
        <f t="shared" si="1725"/>
        <v>1.4388995846266404</v>
      </c>
      <c r="AB653">
        <f t="shared" si="1726"/>
        <v>11719.695601680107</v>
      </c>
      <c r="AC653">
        <f t="shared" si="1727"/>
        <v>123.70883500919861</v>
      </c>
      <c r="AD653">
        <f t="shared" si="1728"/>
        <v>-672.50498864843973</v>
      </c>
      <c r="AE653">
        <f t="shared" si="1729"/>
        <v>-460.90805543353792</v>
      </c>
      <c r="AF653">
        <f t="shared" si="1730"/>
        <v>-202.01369729816591</v>
      </c>
      <c r="AG653">
        <f t="shared" si="1731"/>
        <v>4486.5097985936081</v>
      </c>
      <c r="AH653">
        <f t="shared" si="1732"/>
        <v>14994.48749390277</v>
      </c>
      <c r="AI653">
        <f t="shared" si="1733"/>
        <v>4.1651354149729922</v>
      </c>
      <c r="AJ653">
        <f t="shared" si="1734"/>
        <v>244.84484644813952</v>
      </c>
      <c r="AK653">
        <f t="shared" si="1735"/>
        <v>4.2733487270599779</v>
      </c>
      <c r="AL653">
        <f t="shared" si="1736"/>
        <v>244</v>
      </c>
      <c r="AM653">
        <f t="shared" si="1737"/>
        <v>50</v>
      </c>
      <c r="AN653">
        <f t="shared" si="1738"/>
        <v>41</v>
      </c>
      <c r="AP653">
        <f t="shared" si="1739"/>
        <v>3.1216158524375062</v>
      </c>
      <c r="AQ653">
        <f t="shared" si="1740"/>
        <v>5.4482474607483941E-2</v>
      </c>
      <c r="AR653" t="str">
        <f t="shared" si="1741"/>
        <v>POSITIF</v>
      </c>
      <c r="AS653">
        <f t="shared" si="1742"/>
        <v>3</v>
      </c>
      <c r="AT653">
        <f t="shared" si="1743"/>
        <v>7</v>
      </c>
      <c r="AU653">
        <f t="shared" si="1744"/>
        <v>17</v>
      </c>
      <c r="AV653">
        <f t="shared" si="1745"/>
        <v>0.99543932429504001</v>
      </c>
      <c r="AW653" s="4">
        <f t="shared" si="1746"/>
        <v>4.1476638512293336E-2</v>
      </c>
      <c r="AX653">
        <f t="shared" si="1747"/>
        <v>1.7373693712776032E-2</v>
      </c>
      <c r="AY653">
        <f t="shared" si="1748"/>
        <v>0.27123761516970379</v>
      </c>
      <c r="AZ653" s="4">
        <f t="shared" si="1749"/>
        <v>1.1301567298737658E-2</v>
      </c>
      <c r="BA653">
        <f t="shared" si="1750"/>
        <v>367125.2053955631</v>
      </c>
      <c r="BB653" t="s">
        <v>191</v>
      </c>
      <c r="BC653">
        <f t="shared" si="1751"/>
        <v>1.6702620772529264E-2</v>
      </c>
      <c r="BD653">
        <f t="shared" si="1752"/>
        <v>209.6959329062561</v>
      </c>
      <c r="BE653">
        <f t="shared" si="1753"/>
        <v>23.437439803083379</v>
      </c>
      <c r="BF653">
        <f t="shared" si="1754"/>
        <v>-2.064733588619078E-3</v>
      </c>
      <c r="BG653">
        <f t="shared" si="1755"/>
        <v>23.435375069494761</v>
      </c>
      <c r="BH653" s="19">
        <f t="shared" si="1756"/>
        <v>0.14236255882703108</v>
      </c>
      <c r="BI653">
        <f t="shared" si="1757"/>
        <v>19.374912903349227</v>
      </c>
      <c r="BJ653">
        <f t="shared" si="1758"/>
        <v>2.795912903349226</v>
      </c>
      <c r="BK653">
        <f t="shared" si="1759"/>
        <v>154.90779519363065</v>
      </c>
      <c r="BL653">
        <f t="shared" si="1760"/>
        <v>2.7036510631339019</v>
      </c>
      <c r="BM653">
        <f t="shared" si="1761"/>
        <v>247.03089835660774</v>
      </c>
      <c r="BN653">
        <f t="shared" si="1762"/>
        <v>16.468726557107182</v>
      </c>
      <c r="BO653">
        <f t="shared" si="1763"/>
        <v>16</v>
      </c>
      <c r="BP653">
        <f t="shared" si="1764"/>
        <v>28</v>
      </c>
      <c r="BQ653">
        <f t="shared" si="1765"/>
        <v>7</v>
      </c>
      <c r="BR653">
        <f t="shared" si="1766"/>
        <v>-18.028957081859616</v>
      </c>
      <c r="BS653" t="str">
        <f t="shared" si="1767"/>
        <v>NEGATIF</v>
      </c>
      <c r="BT653">
        <f t="shared" si="1768"/>
        <v>-0.31466466177919916</v>
      </c>
      <c r="BU653">
        <f t="shared" si="1769"/>
        <v>18</v>
      </c>
      <c r="BV653">
        <f t="shared" si="1770"/>
        <v>-2162</v>
      </c>
      <c r="BW653">
        <f t="shared" si="1771"/>
        <v>15</v>
      </c>
      <c r="BX653" t="str">
        <f t="shared" si="1772"/>
        <v>NEGATIF</v>
      </c>
      <c r="BY653">
        <f t="shared" si="1773"/>
        <v>44.372905191120566</v>
      </c>
      <c r="BZ653">
        <f t="shared" si="1774"/>
        <v>224.37290519112057</v>
      </c>
      <c r="CA653">
        <f t="shared" si="1775"/>
        <v>-54.785920805025427</v>
      </c>
      <c r="CB653" t="str">
        <f t="shared" si="1776"/>
        <v>NEGATIF</v>
      </c>
      <c r="CC653">
        <f t="shared" si="1777"/>
        <v>54</v>
      </c>
      <c r="CD653">
        <f t="shared" si="1778"/>
        <v>47</v>
      </c>
      <c r="CE653">
        <f t="shared" si="1779"/>
        <v>9</v>
      </c>
      <c r="CG653">
        <f t="shared" si="1780"/>
        <v>4.3115025304822545</v>
      </c>
      <c r="CH653">
        <f t="shared" si="1781"/>
        <v>0.40902445640247848</v>
      </c>
      <c r="CI653">
        <f t="shared" si="1782"/>
        <v>0.40906049280177642</v>
      </c>
    </row>
    <row r="654" spans="1:87">
      <c r="A654">
        <f t="shared" ref="A654:E654" si="1891">A556</f>
        <v>-7.0027777777777782</v>
      </c>
      <c r="B654">
        <f t="shared" si="1891"/>
        <v>111.315</v>
      </c>
      <c r="C654">
        <f t="shared" si="1891"/>
        <v>7</v>
      </c>
      <c r="D654">
        <f t="shared" si="1891"/>
        <v>2014</v>
      </c>
      <c r="E654">
        <f t="shared" si="1891"/>
        <v>3</v>
      </c>
      <c r="F654">
        <f t="shared" si="1784"/>
        <v>28</v>
      </c>
      <c r="G654">
        <f t="shared" ref="G654:M654" si="1892">G556</f>
        <v>-0.12222152900771403</v>
      </c>
      <c r="H654">
        <f t="shared" si="1892"/>
        <v>14</v>
      </c>
      <c r="I654">
        <f t="shared" si="1892"/>
        <v>15</v>
      </c>
      <c r="J654">
        <f t="shared" si="1892"/>
        <v>14.25</v>
      </c>
      <c r="K654">
        <f t="shared" si="1892"/>
        <v>0</v>
      </c>
      <c r="L654">
        <f t="shared" si="1892"/>
        <v>20</v>
      </c>
      <c r="M654">
        <f t="shared" si="1892"/>
        <v>-13</v>
      </c>
      <c r="N654">
        <f t="shared" si="1789"/>
        <v>2456744.8020833335</v>
      </c>
      <c r="O654">
        <f t="shared" si="1844"/>
        <v>7.9449039617955674E-4</v>
      </c>
      <c r="P654">
        <f t="shared" si="1713"/>
        <v>2456744.8028778238</v>
      </c>
      <c r="Q654">
        <f t="shared" si="1715"/>
        <v>0.14236284401981716</v>
      </c>
      <c r="R654">
        <f t="shared" si="1716"/>
        <v>240.67971103316654</v>
      </c>
      <c r="S654">
        <f t="shared" si="1717"/>
        <v>30.339306623282027</v>
      </c>
      <c r="T654">
        <f t="shared" si="1718"/>
        <v>4.2006534002772797</v>
      </c>
      <c r="U654">
        <f t="shared" si="1719"/>
        <v>0.5295207933483943</v>
      </c>
      <c r="V654">
        <f t="shared" si="1720"/>
        <v>209.69104414182277</v>
      </c>
      <c r="W654">
        <f t="shared" si="1721"/>
        <v>3.6597991322195749</v>
      </c>
      <c r="X654">
        <f t="shared" si="1722"/>
        <v>5.6378617404698161</v>
      </c>
      <c r="Y654">
        <f t="shared" si="1723"/>
        <v>9.8399250143416328E-2</v>
      </c>
      <c r="Z654">
        <f t="shared" si="1724"/>
        <v>82.453140011599316</v>
      </c>
      <c r="AA654">
        <f t="shared" si="1725"/>
        <v>1.4390787718102835</v>
      </c>
      <c r="AB654">
        <f t="shared" si="1726"/>
        <v>11766.139497680315</v>
      </c>
      <c r="AC654">
        <f t="shared" si="1727"/>
        <v>123.88629833041986</v>
      </c>
      <c r="AD654">
        <f t="shared" si="1728"/>
        <v>-625.70052861477063</v>
      </c>
      <c r="AE654">
        <f t="shared" si="1729"/>
        <v>-465.84777690221665</v>
      </c>
      <c r="AF654">
        <f t="shared" si="1730"/>
        <v>-202.72010026300723</v>
      </c>
      <c r="AG654">
        <f t="shared" si="1731"/>
        <v>4483.6262602677953</v>
      </c>
      <c r="AH654">
        <f t="shared" si="1732"/>
        <v>15079.383650498537</v>
      </c>
      <c r="AI654">
        <f t="shared" si="1733"/>
        <v>4.1887176806940385</v>
      </c>
      <c r="AJ654">
        <f t="shared" si="1734"/>
        <v>244.86842871386057</v>
      </c>
      <c r="AK654">
        <f t="shared" si="1735"/>
        <v>4.2737603152418906</v>
      </c>
      <c r="AL654">
        <f t="shared" si="1736"/>
        <v>244</v>
      </c>
      <c r="AM654">
        <f t="shared" si="1737"/>
        <v>52</v>
      </c>
      <c r="AN654">
        <f t="shared" si="1738"/>
        <v>6</v>
      </c>
      <c r="AP654">
        <f t="shared" si="1739"/>
        <v>3.1182294055700366</v>
      </c>
      <c r="AQ654">
        <f t="shared" si="1740"/>
        <v>5.4423369959702747E-2</v>
      </c>
      <c r="AR654" t="str">
        <f t="shared" si="1741"/>
        <v>POSITIF</v>
      </c>
      <c r="AS654">
        <f t="shared" si="1742"/>
        <v>3</v>
      </c>
      <c r="AT654">
        <f t="shared" si="1743"/>
        <v>7</v>
      </c>
      <c r="AU654">
        <f t="shared" si="1744"/>
        <v>5</v>
      </c>
      <c r="AV654">
        <f t="shared" si="1745"/>
        <v>0.99539259520138201</v>
      </c>
      <c r="AW654" s="4">
        <f t="shared" si="1746"/>
        <v>4.1474691466724251E-2</v>
      </c>
      <c r="AX654">
        <f t="shared" si="1747"/>
        <v>1.7372878136235226E-2</v>
      </c>
      <c r="AY654">
        <f t="shared" si="1748"/>
        <v>0.27122488359774316</v>
      </c>
      <c r="AZ654" s="4">
        <f t="shared" si="1749"/>
        <v>1.1301036816572631E-2</v>
      </c>
      <c r="BA654">
        <f t="shared" si="1750"/>
        <v>367142.43849745771</v>
      </c>
      <c r="BB654" t="s">
        <v>191</v>
      </c>
      <c r="BC654">
        <f t="shared" si="1751"/>
        <v>1.6702620760551169E-2</v>
      </c>
      <c r="BD654">
        <f t="shared" si="1752"/>
        <v>209.69538130454745</v>
      </c>
      <c r="BE654">
        <f t="shared" si="1753"/>
        <v>23.437439799374683</v>
      </c>
      <c r="BF654">
        <f t="shared" si="1754"/>
        <v>-2.0647568606691142E-3</v>
      </c>
      <c r="BG654">
        <f t="shared" si="1755"/>
        <v>23.435375042514014</v>
      </c>
      <c r="BH654" s="19">
        <f t="shared" si="1756"/>
        <v>0.14236284401981716</v>
      </c>
      <c r="BI654">
        <f t="shared" si="1757"/>
        <v>19.625597366613025</v>
      </c>
      <c r="BJ654">
        <f t="shared" si="1758"/>
        <v>3.0465973666130246</v>
      </c>
      <c r="BK654">
        <f t="shared" si="1759"/>
        <v>158.64672428197599</v>
      </c>
      <c r="BL654">
        <f t="shared" si="1760"/>
        <v>2.768907686224118</v>
      </c>
      <c r="BM654">
        <f t="shared" si="1761"/>
        <v>247.05223621721939</v>
      </c>
      <c r="BN654">
        <f t="shared" si="1762"/>
        <v>16.470149081147959</v>
      </c>
      <c r="BO654">
        <f t="shared" si="1763"/>
        <v>16</v>
      </c>
      <c r="BP654">
        <f t="shared" si="1764"/>
        <v>28</v>
      </c>
      <c r="BQ654">
        <f t="shared" si="1765"/>
        <v>12</v>
      </c>
      <c r="BR654">
        <f t="shared" si="1766"/>
        <v>-18.036474240686413</v>
      </c>
      <c r="BS654" t="str">
        <f t="shared" si="1767"/>
        <v>NEGATIF</v>
      </c>
      <c r="BT654">
        <f t="shared" si="1768"/>
        <v>-0.31479586095112211</v>
      </c>
      <c r="BU654">
        <f t="shared" si="1769"/>
        <v>18</v>
      </c>
      <c r="BV654">
        <f t="shared" si="1770"/>
        <v>-2163</v>
      </c>
      <c r="BW654">
        <f t="shared" si="1771"/>
        <v>48</v>
      </c>
      <c r="BX654" t="str">
        <f t="shared" si="1772"/>
        <v>NEGATIF</v>
      </c>
      <c r="BY654">
        <f t="shared" si="1773"/>
        <v>39.818349893909236</v>
      </c>
      <c r="BZ654">
        <f t="shared" si="1774"/>
        <v>219.81834989390924</v>
      </c>
      <c r="CA654">
        <f t="shared" si="1775"/>
        <v>-57.270378786339499</v>
      </c>
      <c r="CB654" t="str">
        <f t="shared" si="1776"/>
        <v>NEGATIF</v>
      </c>
      <c r="CC654">
        <f t="shared" si="1777"/>
        <v>57</v>
      </c>
      <c r="CD654">
        <f t="shared" si="1778"/>
        <v>16</v>
      </c>
      <c r="CE654">
        <f t="shared" si="1779"/>
        <v>13</v>
      </c>
      <c r="CG654">
        <f t="shared" si="1780"/>
        <v>4.3118749464052595</v>
      </c>
      <c r="CH654">
        <f t="shared" si="1781"/>
        <v>0.40902445593157566</v>
      </c>
      <c r="CI654">
        <f t="shared" si="1782"/>
        <v>0.40906049273704748</v>
      </c>
    </row>
    <row r="655" spans="1:87">
      <c r="A655">
        <f t="shared" ref="A655:E655" si="1893">A557</f>
        <v>-7.0027777777777782</v>
      </c>
      <c r="B655">
        <f t="shared" si="1893"/>
        <v>111.315</v>
      </c>
      <c r="C655">
        <f t="shared" si="1893"/>
        <v>7</v>
      </c>
      <c r="D655">
        <f t="shared" si="1893"/>
        <v>2014</v>
      </c>
      <c r="E655">
        <f t="shared" si="1893"/>
        <v>3</v>
      </c>
      <c r="F655">
        <f t="shared" si="1784"/>
        <v>28</v>
      </c>
      <c r="G655">
        <f t="shared" ref="G655:M655" si="1894">G557</f>
        <v>-0.12222152900771403</v>
      </c>
      <c r="H655">
        <f t="shared" si="1894"/>
        <v>14</v>
      </c>
      <c r="I655">
        <f t="shared" si="1894"/>
        <v>30</v>
      </c>
      <c r="J655">
        <f t="shared" si="1894"/>
        <v>14.5</v>
      </c>
      <c r="K655">
        <f t="shared" si="1894"/>
        <v>0</v>
      </c>
      <c r="L655">
        <f t="shared" si="1894"/>
        <v>20</v>
      </c>
      <c r="M655">
        <f t="shared" si="1894"/>
        <v>-13</v>
      </c>
      <c r="N655">
        <f t="shared" si="1789"/>
        <v>2456744.8125</v>
      </c>
      <c r="O655">
        <f t="shared" si="1844"/>
        <v>7.9449039617955674E-4</v>
      </c>
      <c r="P655">
        <f t="shared" si="1713"/>
        <v>2456744.8132944903</v>
      </c>
      <c r="Q655">
        <f t="shared" si="1715"/>
        <v>0.14236312921260325</v>
      </c>
      <c r="R655">
        <f t="shared" si="1716"/>
        <v>240.67971103316654</v>
      </c>
      <c r="S655">
        <f t="shared" si="1717"/>
        <v>30.47540029254742</v>
      </c>
      <c r="T655">
        <f t="shared" si="1718"/>
        <v>4.2006534002772797</v>
      </c>
      <c r="U655">
        <f t="shared" si="1719"/>
        <v>0.53189607596819555</v>
      </c>
      <c r="V655">
        <f t="shared" si="1720"/>
        <v>209.69049253847714</v>
      </c>
      <c r="W655">
        <f t="shared" si="1721"/>
        <v>3.6597895049250284</v>
      </c>
      <c r="X655">
        <f t="shared" si="1722"/>
        <v>5.6481289000821562</v>
      </c>
      <c r="Y655">
        <f t="shared" si="1723"/>
        <v>9.8578445883479443E-2</v>
      </c>
      <c r="Z655">
        <f t="shared" si="1724"/>
        <v>82.463406680964908</v>
      </c>
      <c r="AA655">
        <f t="shared" si="1725"/>
        <v>1.4392579589939267</v>
      </c>
      <c r="AB655">
        <f t="shared" si="1726"/>
        <v>11812.518872662622</v>
      </c>
      <c r="AC655">
        <f t="shared" si="1727"/>
        <v>124.05070234592736</v>
      </c>
      <c r="AD655">
        <f t="shared" si="1728"/>
        <v>-578.6322460515986</v>
      </c>
      <c r="AE655">
        <f t="shared" si="1729"/>
        <v>-470.73839635025917</v>
      </c>
      <c r="AF655">
        <f t="shared" si="1730"/>
        <v>-203.43070483505977</v>
      </c>
      <c r="AG655">
        <f t="shared" si="1731"/>
        <v>4480.7097864007555</v>
      </c>
      <c r="AH655">
        <f t="shared" si="1732"/>
        <v>15164.478014172386</v>
      </c>
      <c r="AI655">
        <f t="shared" si="1733"/>
        <v>4.2123550039367741</v>
      </c>
      <c r="AJ655">
        <f t="shared" si="1734"/>
        <v>244.89206603710332</v>
      </c>
      <c r="AK655">
        <f t="shared" si="1735"/>
        <v>4.2741728643588353</v>
      </c>
      <c r="AL655">
        <f t="shared" si="1736"/>
        <v>244</v>
      </c>
      <c r="AM655">
        <f t="shared" si="1737"/>
        <v>53</v>
      </c>
      <c r="AN655">
        <f t="shared" si="1738"/>
        <v>31</v>
      </c>
      <c r="AP655">
        <f t="shared" si="1739"/>
        <v>3.1130146973827602</v>
      </c>
      <c r="AQ655">
        <f t="shared" si="1740"/>
        <v>5.4332356132304069E-2</v>
      </c>
      <c r="AR655" t="str">
        <f t="shared" si="1741"/>
        <v>POSITIF</v>
      </c>
      <c r="AS655">
        <f t="shared" si="1742"/>
        <v>3</v>
      </c>
      <c r="AT655">
        <f t="shared" si="1743"/>
        <v>6</v>
      </c>
      <c r="AU655">
        <f t="shared" si="1744"/>
        <v>46</v>
      </c>
      <c r="AV655">
        <f t="shared" si="1745"/>
        <v>0.99534557286612868</v>
      </c>
      <c r="AW655" s="4">
        <f t="shared" si="1746"/>
        <v>4.1472732202755359E-2</v>
      </c>
      <c r="AX655">
        <f t="shared" si="1747"/>
        <v>1.7372057441663077E-2</v>
      </c>
      <c r="AY655">
        <f t="shared" si="1748"/>
        <v>0.27121207213049559</v>
      </c>
      <c r="AZ655" s="4">
        <f t="shared" si="1749"/>
        <v>1.1300503005437315E-2</v>
      </c>
      <c r="BA655">
        <f t="shared" si="1750"/>
        <v>367159.78137661488</v>
      </c>
      <c r="BB655" t="s">
        <v>191</v>
      </c>
      <c r="BC655">
        <f t="shared" si="1751"/>
        <v>1.6702620748573069E-2</v>
      </c>
      <c r="BD655">
        <f t="shared" si="1752"/>
        <v>209.6948297028388</v>
      </c>
      <c r="BE655">
        <f t="shared" si="1753"/>
        <v>23.437439795665988</v>
      </c>
      <c r="BF655">
        <f t="shared" si="1754"/>
        <v>-2.0647801524578697E-3</v>
      </c>
      <c r="BG655">
        <f t="shared" si="1755"/>
        <v>23.435375015513529</v>
      </c>
      <c r="BH655" s="19">
        <f t="shared" si="1756"/>
        <v>0.14236312921260325</v>
      </c>
      <c r="BI655">
        <f t="shared" si="1757"/>
        <v>19.876281829892346</v>
      </c>
      <c r="BJ655">
        <f t="shared" si="1758"/>
        <v>3.297281829892345</v>
      </c>
      <c r="BK655">
        <f t="shared" si="1759"/>
        <v>162.38560304650719</v>
      </c>
      <c r="BL655">
        <f t="shared" si="1760"/>
        <v>2.834163430998085</v>
      </c>
      <c r="BM655">
        <f t="shared" si="1761"/>
        <v>247.07362440187799</v>
      </c>
      <c r="BN655">
        <f t="shared" si="1762"/>
        <v>16.471574960125199</v>
      </c>
      <c r="BO655">
        <f t="shared" si="1763"/>
        <v>16</v>
      </c>
      <c r="BP655">
        <f t="shared" si="1764"/>
        <v>28</v>
      </c>
      <c r="BQ655">
        <f t="shared" si="1765"/>
        <v>17</v>
      </c>
      <c r="BR655">
        <f t="shared" si="1766"/>
        <v>-18.045797003161795</v>
      </c>
      <c r="BS655" t="str">
        <f t="shared" si="1767"/>
        <v>NEGATIF</v>
      </c>
      <c r="BT655">
        <f t="shared" si="1768"/>
        <v>-0.3149585738516989</v>
      </c>
      <c r="BU655">
        <f t="shared" si="1769"/>
        <v>18</v>
      </c>
      <c r="BV655">
        <f t="shared" si="1770"/>
        <v>-2163</v>
      </c>
      <c r="BW655">
        <f t="shared" si="1771"/>
        <v>15</v>
      </c>
      <c r="BX655" t="str">
        <f t="shared" si="1772"/>
        <v>NEGATIF</v>
      </c>
      <c r="BY655">
        <f t="shared" si="1773"/>
        <v>34.544080337896979</v>
      </c>
      <c r="BZ655">
        <f t="shared" si="1774"/>
        <v>214.54408033789699</v>
      </c>
      <c r="CA655">
        <f t="shared" si="1775"/>
        <v>-59.50830346536091</v>
      </c>
      <c r="CB655" t="str">
        <f t="shared" si="1776"/>
        <v>NEGATIF</v>
      </c>
      <c r="CC655">
        <f t="shared" si="1777"/>
        <v>59</v>
      </c>
      <c r="CD655">
        <f t="shared" si="1778"/>
        <v>30</v>
      </c>
      <c r="CE655">
        <f t="shared" si="1779"/>
        <v>29</v>
      </c>
      <c r="CG655">
        <f t="shared" si="1780"/>
        <v>4.312248240648576</v>
      </c>
      <c r="CH655">
        <f t="shared" si="1781"/>
        <v>0.40902445546032828</v>
      </c>
      <c r="CI655">
        <f t="shared" si="1782"/>
        <v>0.40906049267231848</v>
      </c>
    </row>
    <row r="656" spans="1:87">
      <c r="A656">
        <f t="shared" ref="A656:E656" si="1895">A558</f>
        <v>-7.0027777777777782</v>
      </c>
      <c r="B656">
        <f t="shared" si="1895"/>
        <v>111.315</v>
      </c>
      <c r="C656">
        <f t="shared" si="1895"/>
        <v>7</v>
      </c>
      <c r="D656">
        <f t="shared" si="1895"/>
        <v>2014</v>
      </c>
      <c r="E656">
        <f t="shared" si="1895"/>
        <v>3</v>
      </c>
      <c r="F656">
        <f t="shared" si="1784"/>
        <v>28</v>
      </c>
      <c r="G656">
        <f t="shared" ref="G656:M656" si="1896">G558</f>
        <v>-0.12222152900771403</v>
      </c>
      <c r="H656">
        <f t="shared" si="1896"/>
        <v>14</v>
      </c>
      <c r="I656">
        <f t="shared" si="1896"/>
        <v>45</v>
      </c>
      <c r="J656">
        <f t="shared" si="1896"/>
        <v>14.75</v>
      </c>
      <c r="K656">
        <f t="shared" si="1896"/>
        <v>0</v>
      </c>
      <c r="L656">
        <f t="shared" si="1896"/>
        <v>20</v>
      </c>
      <c r="M656">
        <f t="shared" si="1896"/>
        <v>-13</v>
      </c>
      <c r="N656">
        <f t="shared" si="1789"/>
        <v>2456744.822916667</v>
      </c>
      <c r="O656">
        <f t="shared" si="1844"/>
        <v>7.9449039617955674E-4</v>
      </c>
      <c r="P656">
        <f t="shared" si="1713"/>
        <v>2456744.8237111573</v>
      </c>
      <c r="Q656">
        <f t="shared" si="1715"/>
        <v>0.14236341440540207</v>
      </c>
      <c r="R656">
        <f t="shared" si="1716"/>
        <v>240.67971103316654</v>
      </c>
      <c r="S656">
        <f t="shared" si="1717"/>
        <v>30.611493967880961</v>
      </c>
      <c r="T656">
        <f t="shared" si="1718"/>
        <v>4.2006534002772797</v>
      </c>
      <c r="U656">
        <f t="shared" si="1719"/>
        <v>0.53427135869390607</v>
      </c>
      <c r="V656">
        <f t="shared" si="1720"/>
        <v>209.68994093510685</v>
      </c>
      <c r="W656">
        <f t="shared" si="1721"/>
        <v>3.6597798776300516</v>
      </c>
      <c r="X656">
        <f t="shared" si="1722"/>
        <v>5.6583960601528815</v>
      </c>
      <c r="Y656">
        <f t="shared" si="1723"/>
        <v>9.8757641631542895E-2</v>
      </c>
      <c r="Z656">
        <f t="shared" si="1724"/>
        <v>82.473673350789795</v>
      </c>
      <c r="AA656">
        <f t="shared" si="1725"/>
        <v>1.4394371461855862</v>
      </c>
      <c r="AB656">
        <f t="shared" si="1726"/>
        <v>11858.833467019855</v>
      </c>
      <c r="AC656">
        <f t="shared" si="1727"/>
        <v>124.20202973175932</v>
      </c>
      <c r="AD656">
        <f t="shared" si="1728"/>
        <v>-531.31998487452324</v>
      </c>
      <c r="AE656">
        <f t="shared" si="1729"/>
        <v>-475.57939850434838</v>
      </c>
      <c r="AF656">
        <f t="shared" si="1730"/>
        <v>-204.14549259580789</v>
      </c>
      <c r="AG656">
        <f t="shared" si="1731"/>
        <v>4477.7603983126828</v>
      </c>
      <c r="AH656">
        <f t="shared" si="1732"/>
        <v>15249.751019089617</v>
      </c>
      <c r="AI656">
        <f t="shared" si="1733"/>
        <v>4.2360419497471158</v>
      </c>
      <c r="AJ656">
        <f t="shared" si="1734"/>
        <v>244.91575298291366</v>
      </c>
      <c r="AK656">
        <f t="shared" si="1735"/>
        <v>4.2745862795529668</v>
      </c>
      <c r="AL656">
        <f t="shared" si="1736"/>
        <v>244</v>
      </c>
      <c r="AM656">
        <f t="shared" si="1737"/>
        <v>54</v>
      </c>
      <c r="AN656">
        <f t="shared" si="1738"/>
        <v>56</v>
      </c>
      <c r="AP656">
        <f t="shared" si="1739"/>
        <v>3.1113016864333449</v>
      </c>
      <c r="AQ656">
        <f t="shared" si="1740"/>
        <v>5.4302458451114061E-2</v>
      </c>
      <c r="AR656" t="str">
        <f t="shared" si="1741"/>
        <v>POSITIF</v>
      </c>
      <c r="AS656">
        <f t="shared" si="1742"/>
        <v>3</v>
      </c>
      <c r="AT656">
        <f t="shared" si="1743"/>
        <v>6</v>
      </c>
      <c r="AU656">
        <f t="shared" si="1744"/>
        <v>40</v>
      </c>
      <c r="AV656">
        <f t="shared" si="1745"/>
        <v>0.99529825771370661</v>
      </c>
      <c r="AW656" s="4">
        <f t="shared" si="1746"/>
        <v>4.1470760738071107E-2</v>
      </c>
      <c r="AX656">
        <f t="shared" si="1747"/>
        <v>1.737123163646723E-2</v>
      </c>
      <c r="AY656">
        <f t="shared" si="1748"/>
        <v>0.2711991808835949</v>
      </c>
      <c r="AZ656" s="4">
        <f t="shared" si="1749"/>
        <v>1.1299965870149788E-2</v>
      </c>
      <c r="BA656">
        <f t="shared" si="1750"/>
        <v>367177.23390736396</v>
      </c>
      <c r="BB656" t="s">
        <v>191</v>
      </c>
      <c r="BC656">
        <f t="shared" si="1751"/>
        <v>1.6702620736594974E-2</v>
      </c>
      <c r="BD656">
        <f t="shared" si="1752"/>
        <v>209.69427810110554</v>
      </c>
      <c r="BE656">
        <f t="shared" si="1753"/>
        <v>23.437439791957292</v>
      </c>
      <c r="BF656">
        <f t="shared" si="1754"/>
        <v>-2.0648034639849616E-3</v>
      </c>
      <c r="BG656">
        <f t="shared" si="1755"/>
        <v>23.435374988493308</v>
      </c>
      <c r="BH656" s="19">
        <f t="shared" si="1756"/>
        <v>0.14236341440540207</v>
      </c>
      <c r="BI656">
        <f t="shared" si="1757"/>
        <v>20.126966304394106</v>
      </c>
      <c r="BJ656">
        <f t="shared" si="1758"/>
        <v>3.5479663043941052</v>
      </c>
      <c r="BK656">
        <f t="shared" si="1759"/>
        <v>166.1244365700436</v>
      </c>
      <c r="BL656">
        <f t="shared" si="1760"/>
        <v>2.8994183861677363</v>
      </c>
      <c r="BM656">
        <f t="shared" si="1761"/>
        <v>247.09505799586799</v>
      </c>
      <c r="BN656">
        <f t="shared" si="1762"/>
        <v>16.473003866391199</v>
      </c>
      <c r="BO656">
        <f t="shared" si="1763"/>
        <v>16</v>
      </c>
      <c r="BP656">
        <f t="shared" si="1764"/>
        <v>28</v>
      </c>
      <c r="BQ656">
        <f t="shared" si="1765"/>
        <v>22</v>
      </c>
      <c r="BR656">
        <f t="shared" si="1766"/>
        <v>-18.051679052944539</v>
      </c>
      <c r="BS656" t="str">
        <f t="shared" si="1767"/>
        <v>NEGATIF</v>
      </c>
      <c r="BT656">
        <f t="shared" si="1768"/>
        <v>-0.31506123498717398</v>
      </c>
      <c r="BU656">
        <f t="shared" si="1769"/>
        <v>18</v>
      </c>
      <c r="BV656">
        <f t="shared" si="1770"/>
        <v>-2164</v>
      </c>
      <c r="BW656">
        <f t="shared" si="1771"/>
        <v>53</v>
      </c>
      <c r="BX656" t="str">
        <f t="shared" si="1772"/>
        <v>NEGATIF</v>
      </c>
      <c r="BY656">
        <f t="shared" si="1773"/>
        <v>28.491123558053289</v>
      </c>
      <c r="BZ656">
        <f t="shared" si="1774"/>
        <v>208.49112355805329</v>
      </c>
      <c r="CA656">
        <f t="shared" si="1775"/>
        <v>-61.446105526855</v>
      </c>
      <c r="CB656" t="str">
        <f t="shared" si="1776"/>
        <v>NEGATIF</v>
      </c>
      <c r="CC656">
        <f t="shared" si="1777"/>
        <v>61</v>
      </c>
      <c r="CD656">
        <f t="shared" si="1778"/>
        <v>26</v>
      </c>
      <c r="CE656">
        <f t="shared" si="1779"/>
        <v>45</v>
      </c>
      <c r="CG656">
        <f t="shared" si="1780"/>
        <v>4.3126223274342372</v>
      </c>
      <c r="CH656">
        <f t="shared" si="1781"/>
        <v>0.40902445498873646</v>
      </c>
      <c r="CI656">
        <f t="shared" si="1782"/>
        <v>0.40906049260758953</v>
      </c>
    </row>
    <row r="657" spans="1:87">
      <c r="A657">
        <f t="shared" ref="A657:E657" si="1897">A559</f>
        <v>-7.0027777777777782</v>
      </c>
      <c r="B657">
        <f t="shared" si="1897"/>
        <v>111.315</v>
      </c>
      <c r="C657">
        <f t="shared" si="1897"/>
        <v>7</v>
      </c>
      <c r="D657">
        <f t="shared" si="1897"/>
        <v>2014</v>
      </c>
      <c r="E657">
        <f t="shared" si="1897"/>
        <v>3</v>
      </c>
      <c r="F657">
        <f t="shared" si="1784"/>
        <v>28</v>
      </c>
      <c r="G657">
        <f t="shared" ref="G657:M657" si="1898">G559</f>
        <v>-0.12222152900771403</v>
      </c>
      <c r="H657">
        <f t="shared" si="1898"/>
        <v>15</v>
      </c>
      <c r="I657">
        <f t="shared" si="1898"/>
        <v>0</v>
      </c>
      <c r="J657">
        <f t="shared" si="1898"/>
        <v>15</v>
      </c>
      <c r="K657">
        <f t="shared" si="1898"/>
        <v>0</v>
      </c>
      <c r="L657">
        <f t="shared" si="1898"/>
        <v>20</v>
      </c>
      <c r="M657">
        <f t="shared" si="1898"/>
        <v>-13</v>
      </c>
      <c r="N657">
        <f t="shared" si="1789"/>
        <v>2456744.8333333335</v>
      </c>
      <c r="O657">
        <f t="shared" si="1844"/>
        <v>7.9449039617955674E-4</v>
      </c>
      <c r="P657">
        <f t="shared" si="1713"/>
        <v>2456744.8341278238</v>
      </c>
      <c r="Q657">
        <f t="shared" si="1715"/>
        <v>0.14236369959818815</v>
      </c>
      <c r="R657">
        <f t="shared" si="1716"/>
        <v>240.67971103316654</v>
      </c>
      <c r="S657">
        <f t="shared" si="1717"/>
        <v>30.747587637146353</v>
      </c>
      <c r="T657">
        <f t="shared" si="1718"/>
        <v>4.2006534002772797</v>
      </c>
      <c r="U657">
        <f t="shared" si="1719"/>
        <v>0.53664664131370743</v>
      </c>
      <c r="V657">
        <f t="shared" si="1720"/>
        <v>209.68938933176116</v>
      </c>
      <c r="W657">
        <f t="shared" si="1721"/>
        <v>3.6597702503355047</v>
      </c>
      <c r="X657">
        <f t="shared" si="1722"/>
        <v>5.6686632197643121</v>
      </c>
      <c r="Y657">
        <f t="shared" si="1723"/>
        <v>9.8936837371590147E-2</v>
      </c>
      <c r="Z657">
        <f t="shared" si="1724"/>
        <v>82.483940020155387</v>
      </c>
      <c r="AA657">
        <f t="shared" si="1725"/>
        <v>1.4396163333692296</v>
      </c>
      <c r="AB657">
        <f t="shared" si="1726"/>
        <v>11905.083015316543</v>
      </c>
      <c r="AC657">
        <f t="shared" si="1727"/>
        <v>124.34026452242126</v>
      </c>
      <c r="AD657">
        <f t="shared" si="1728"/>
        <v>-483.78369821722777</v>
      </c>
      <c r="AE657">
        <f t="shared" si="1729"/>
        <v>-480.37027267242013</v>
      </c>
      <c r="AF657">
        <f t="shared" si="1730"/>
        <v>-204.86444492182451</v>
      </c>
      <c r="AG657">
        <f t="shared" si="1731"/>
        <v>4474.7781179653002</v>
      </c>
      <c r="AH657">
        <f t="shared" si="1732"/>
        <v>15335.182981992792</v>
      </c>
      <c r="AI657">
        <f t="shared" si="1733"/>
        <v>4.2597730505535534</v>
      </c>
      <c r="AJ657">
        <f t="shared" si="1734"/>
        <v>244.93948408372009</v>
      </c>
      <c r="AK657">
        <f t="shared" si="1735"/>
        <v>4.2750004653971621</v>
      </c>
      <c r="AL657">
        <f t="shared" si="1736"/>
        <v>244</v>
      </c>
      <c r="AM657">
        <f t="shared" si="1737"/>
        <v>56</v>
      </c>
      <c r="AN657">
        <f t="shared" si="1738"/>
        <v>22</v>
      </c>
      <c r="AP657">
        <f t="shared" si="1739"/>
        <v>3.113062117779827</v>
      </c>
      <c r="AQ657">
        <f t="shared" si="1740"/>
        <v>5.4333183774365489E-2</v>
      </c>
      <c r="AR657" t="str">
        <f t="shared" si="1741"/>
        <v>POSITIF</v>
      </c>
      <c r="AS657">
        <f t="shared" si="1742"/>
        <v>3</v>
      </c>
      <c r="AT657">
        <f t="shared" si="1743"/>
        <v>6</v>
      </c>
      <c r="AU657">
        <f t="shared" si="1744"/>
        <v>47</v>
      </c>
      <c r="AV657">
        <f t="shared" si="1745"/>
        <v>0.99525065017707304</v>
      </c>
      <c r="AW657" s="4">
        <f t="shared" si="1746"/>
        <v>4.1468777090711374E-2</v>
      </c>
      <c r="AX657">
        <f t="shared" si="1747"/>
        <v>1.737040072820421E-2</v>
      </c>
      <c r="AY657">
        <f t="shared" si="1748"/>
        <v>0.27118620997499937</v>
      </c>
      <c r="AZ657" s="4">
        <f t="shared" si="1749"/>
        <v>1.1299425415624974E-2</v>
      </c>
      <c r="BA657">
        <f t="shared" si="1750"/>
        <v>367194.79596102767</v>
      </c>
      <c r="BB657" t="s">
        <v>191</v>
      </c>
      <c r="BC657">
        <f t="shared" si="1751"/>
        <v>1.6702620724616878E-2</v>
      </c>
      <c r="BD657">
        <f t="shared" si="1752"/>
        <v>209.69372649939689</v>
      </c>
      <c r="BE657">
        <f t="shared" si="1753"/>
        <v>23.437439788248597</v>
      </c>
      <c r="BF657">
        <f t="shared" si="1754"/>
        <v>-2.0648267952468749E-3</v>
      </c>
      <c r="BG657">
        <f t="shared" si="1755"/>
        <v>23.435374961453348</v>
      </c>
      <c r="BH657" s="19">
        <f t="shared" si="1756"/>
        <v>0.14236369959818815</v>
      </c>
      <c r="BI657">
        <f t="shared" si="1757"/>
        <v>20.377650767657904</v>
      </c>
      <c r="BJ657">
        <f t="shared" si="1758"/>
        <v>3.7986507676579038</v>
      </c>
      <c r="BK657">
        <f t="shared" si="1759"/>
        <v>169.86322946037419</v>
      </c>
      <c r="BL657">
        <f t="shared" si="1760"/>
        <v>2.9646726321541603</v>
      </c>
      <c r="BM657">
        <f t="shared" si="1761"/>
        <v>247.11653205449437</v>
      </c>
      <c r="BN657">
        <f t="shared" si="1762"/>
        <v>16.474435470299625</v>
      </c>
      <c r="BO657">
        <f t="shared" si="1763"/>
        <v>16</v>
      </c>
      <c r="BP657">
        <f t="shared" si="1764"/>
        <v>28</v>
      </c>
      <c r="BQ657">
        <f t="shared" si="1765"/>
        <v>27</v>
      </c>
      <c r="BR657">
        <f t="shared" si="1766"/>
        <v>-18.054146921834054</v>
      </c>
      <c r="BS657" t="str">
        <f t="shared" si="1767"/>
        <v>NEGATIF</v>
      </c>
      <c r="BT657">
        <f t="shared" si="1768"/>
        <v>-0.31510430742480355</v>
      </c>
      <c r="BU657">
        <f t="shared" si="1769"/>
        <v>18</v>
      </c>
      <c r="BV657">
        <f t="shared" si="1770"/>
        <v>-2164</v>
      </c>
      <c r="BW657">
        <f t="shared" si="1771"/>
        <v>45</v>
      </c>
      <c r="BX657" t="str">
        <f t="shared" si="1772"/>
        <v>NEGATIF</v>
      </c>
      <c r="BY657">
        <f t="shared" si="1773"/>
        <v>21.643046885427996</v>
      </c>
      <c r="BZ657">
        <f t="shared" si="1774"/>
        <v>201.64304688542799</v>
      </c>
      <c r="CA657">
        <f t="shared" si="1775"/>
        <v>-63.019016331192482</v>
      </c>
      <c r="CB657" t="str">
        <f t="shared" si="1776"/>
        <v>NEGATIF</v>
      </c>
      <c r="CC657">
        <f t="shared" si="1777"/>
        <v>63</v>
      </c>
      <c r="CD657">
        <f t="shared" si="1778"/>
        <v>1</v>
      </c>
      <c r="CE657">
        <f t="shared" si="1779"/>
        <v>8</v>
      </c>
      <c r="CG657">
        <f t="shared" si="1780"/>
        <v>4.3129971204610342</v>
      </c>
      <c r="CH657">
        <f t="shared" si="1781"/>
        <v>0.40902445451680014</v>
      </c>
      <c r="CI657">
        <f t="shared" si="1782"/>
        <v>0.40906049254286059</v>
      </c>
    </row>
    <row r="658" spans="1:87">
      <c r="A658">
        <f t="shared" ref="A658:E658" si="1899">A560</f>
        <v>-7.0027777777777782</v>
      </c>
      <c r="B658">
        <f t="shared" si="1899"/>
        <v>111.315</v>
      </c>
      <c r="C658">
        <f t="shared" si="1899"/>
        <v>7</v>
      </c>
      <c r="D658">
        <f t="shared" si="1899"/>
        <v>2014</v>
      </c>
      <c r="E658">
        <f t="shared" si="1899"/>
        <v>3</v>
      </c>
      <c r="F658">
        <f t="shared" si="1784"/>
        <v>28</v>
      </c>
      <c r="G658">
        <f t="shared" ref="G658:M658" si="1900">G560</f>
        <v>-0.12222152900771403</v>
      </c>
      <c r="H658">
        <f t="shared" si="1900"/>
        <v>15</v>
      </c>
      <c r="I658">
        <f t="shared" si="1900"/>
        <v>15</v>
      </c>
      <c r="J658">
        <f t="shared" si="1900"/>
        <v>15.25</v>
      </c>
      <c r="K658">
        <f t="shared" si="1900"/>
        <v>0</v>
      </c>
      <c r="L658">
        <f t="shared" si="1900"/>
        <v>20</v>
      </c>
      <c r="M658">
        <f t="shared" si="1900"/>
        <v>-13</v>
      </c>
      <c r="N658">
        <f t="shared" si="1789"/>
        <v>2456744.84375</v>
      </c>
      <c r="O658">
        <f t="shared" si="1844"/>
        <v>7.9449039617955674E-4</v>
      </c>
      <c r="P658">
        <f t="shared" si="1713"/>
        <v>2456744.8445444903</v>
      </c>
      <c r="Q658">
        <f t="shared" si="1715"/>
        <v>0.14236398479097423</v>
      </c>
      <c r="R658">
        <f t="shared" si="1716"/>
        <v>240.67971103316654</v>
      </c>
      <c r="S658">
        <f t="shared" si="1717"/>
        <v>30.883681306397193</v>
      </c>
      <c r="T658">
        <f t="shared" si="1718"/>
        <v>4.2006534002772797</v>
      </c>
      <c r="U658">
        <f t="shared" si="1719"/>
        <v>0.53902192393325477</v>
      </c>
      <c r="V658">
        <f t="shared" si="1720"/>
        <v>209.68883772841554</v>
      </c>
      <c r="W658">
        <f t="shared" si="1721"/>
        <v>3.6597606230409583</v>
      </c>
      <c r="X658">
        <f t="shared" si="1722"/>
        <v>5.6789303793766521</v>
      </c>
      <c r="Y658">
        <f t="shared" si="1723"/>
        <v>9.9116033111653262E-2</v>
      </c>
      <c r="Z658">
        <f t="shared" si="1724"/>
        <v>82.494206689520979</v>
      </c>
      <c r="AA658">
        <f t="shared" si="1725"/>
        <v>1.4397955205528727</v>
      </c>
      <c r="AB658">
        <f t="shared" si="1726"/>
        <v>11951.267258675947</v>
      </c>
      <c r="AC658">
        <f t="shared" si="1727"/>
        <v>124.46539215315332</v>
      </c>
      <c r="AD658">
        <f t="shared" si="1728"/>
        <v>-436.0434273281989</v>
      </c>
      <c r="AE658">
        <f t="shared" si="1729"/>
        <v>-485.11051409689782</v>
      </c>
      <c r="AF658">
        <f t="shared" si="1730"/>
        <v>-205.587543176449</v>
      </c>
      <c r="AG658">
        <f t="shared" si="1731"/>
        <v>4471.762967172609</v>
      </c>
      <c r="AH658">
        <f t="shared" si="1732"/>
        <v>15420.754133400165</v>
      </c>
      <c r="AI658">
        <f t="shared" si="1733"/>
        <v>4.2835428148333792</v>
      </c>
      <c r="AJ658">
        <f t="shared" si="1734"/>
        <v>244.96325384799991</v>
      </c>
      <c r="AK658">
        <f t="shared" si="1735"/>
        <v>4.2754153260462671</v>
      </c>
      <c r="AL658">
        <f t="shared" si="1736"/>
        <v>244</v>
      </c>
      <c r="AM658">
        <f t="shared" si="1737"/>
        <v>57</v>
      </c>
      <c r="AN658">
        <f t="shared" si="1738"/>
        <v>47</v>
      </c>
      <c r="AP658">
        <f t="shared" si="1739"/>
        <v>3.131350886603995</v>
      </c>
      <c r="AQ658">
        <f t="shared" si="1740"/>
        <v>5.4652383006483313E-2</v>
      </c>
      <c r="AR658" t="str">
        <f t="shared" si="1741"/>
        <v>POSITIF</v>
      </c>
      <c r="AS658">
        <f t="shared" si="1742"/>
        <v>3</v>
      </c>
      <c r="AT658">
        <f t="shared" si="1743"/>
        <v>7</v>
      </c>
      <c r="AU658">
        <f t="shared" si="1744"/>
        <v>52</v>
      </c>
      <c r="AV658">
        <f t="shared" si="1745"/>
        <v>0.99520275068506125</v>
      </c>
      <c r="AW658" s="4">
        <f t="shared" si="1746"/>
        <v>4.1466781278544217E-2</v>
      </c>
      <c r="AX658">
        <f t="shared" si="1747"/>
        <v>1.7369564724358574E-2</v>
      </c>
      <c r="AY658">
        <f t="shared" si="1748"/>
        <v>0.27117315952154347</v>
      </c>
      <c r="AZ658" s="4">
        <f t="shared" si="1749"/>
        <v>1.1298881646730978E-2</v>
      </c>
      <c r="BA658">
        <f t="shared" si="1750"/>
        <v>367212.46741058794</v>
      </c>
      <c r="BB658" t="s">
        <v>191</v>
      </c>
      <c r="BC658">
        <f t="shared" si="1751"/>
        <v>1.6702620712638779E-2</v>
      </c>
      <c r="BD658">
        <f t="shared" si="1752"/>
        <v>209.69317489768824</v>
      </c>
      <c r="BE658">
        <f t="shared" si="1753"/>
        <v>23.437439784539901</v>
      </c>
      <c r="BF658">
        <f t="shared" si="1754"/>
        <v>-2.0648501462432202E-3</v>
      </c>
      <c r="BG658">
        <f t="shared" si="1755"/>
        <v>23.435374934393657</v>
      </c>
      <c r="BH658" s="19">
        <f t="shared" si="1756"/>
        <v>0.14236398479097423</v>
      </c>
      <c r="BI658">
        <f t="shared" si="1757"/>
        <v>20.628335230937228</v>
      </c>
      <c r="BJ658">
        <f t="shared" si="1758"/>
        <v>4.0493352309372277</v>
      </c>
      <c r="BK658">
        <f t="shared" si="1759"/>
        <v>173.60198685313887</v>
      </c>
      <c r="BL658">
        <f t="shared" si="1760"/>
        <v>3.0299262585911828</v>
      </c>
      <c r="BM658">
        <f t="shared" si="1761"/>
        <v>247.13804161091952</v>
      </c>
      <c r="BN658">
        <f t="shared" si="1762"/>
        <v>16.475869440727969</v>
      </c>
      <c r="BO658">
        <f t="shared" si="1763"/>
        <v>16</v>
      </c>
      <c r="BP658">
        <f t="shared" si="1764"/>
        <v>28</v>
      </c>
      <c r="BQ658">
        <f t="shared" si="1765"/>
        <v>33</v>
      </c>
      <c r="BR658">
        <f t="shared" si="1766"/>
        <v>-18.040350608380916</v>
      </c>
      <c r="BS658" t="str">
        <f t="shared" si="1767"/>
        <v>NEGATIF</v>
      </c>
      <c r="BT658">
        <f t="shared" si="1768"/>
        <v>-0.3148635163304091</v>
      </c>
      <c r="BU658">
        <f t="shared" si="1769"/>
        <v>18</v>
      </c>
      <c r="BV658">
        <f t="shared" si="1770"/>
        <v>-2163</v>
      </c>
      <c r="BW658">
        <f t="shared" si="1771"/>
        <v>34</v>
      </c>
      <c r="BX658" t="str">
        <f t="shared" si="1772"/>
        <v>NEGATIF</v>
      </c>
      <c r="BY658">
        <f t="shared" si="1773"/>
        <v>14.076001916216017</v>
      </c>
      <c r="BZ658">
        <f t="shared" si="1774"/>
        <v>194.07600191621603</v>
      </c>
      <c r="CA658">
        <f t="shared" si="1775"/>
        <v>-64.172735208242912</v>
      </c>
      <c r="CB658" t="str">
        <f t="shared" si="1776"/>
        <v>NEGATIF</v>
      </c>
      <c r="CC658">
        <f t="shared" si="1777"/>
        <v>64</v>
      </c>
      <c r="CD658">
        <f t="shared" si="1778"/>
        <v>10</v>
      </c>
      <c r="CE658">
        <f t="shared" si="1779"/>
        <v>21</v>
      </c>
      <c r="CG658">
        <f t="shared" si="1780"/>
        <v>4.3133725330412966</v>
      </c>
      <c r="CH658">
        <f t="shared" si="1781"/>
        <v>0.40902445404451943</v>
      </c>
      <c r="CI658">
        <f t="shared" si="1782"/>
        <v>0.40906049247813164</v>
      </c>
    </row>
    <row r="659" spans="1:87">
      <c r="A659">
        <f t="shared" ref="A659:E659" si="1901">A561</f>
        <v>-7.0027777777777782</v>
      </c>
      <c r="B659">
        <f t="shared" si="1901"/>
        <v>111.315</v>
      </c>
      <c r="C659">
        <f t="shared" si="1901"/>
        <v>7</v>
      </c>
      <c r="D659">
        <f t="shared" si="1901"/>
        <v>2014</v>
      </c>
      <c r="E659">
        <f t="shared" si="1901"/>
        <v>3</v>
      </c>
      <c r="F659">
        <f t="shared" si="1784"/>
        <v>28</v>
      </c>
      <c r="G659">
        <f t="shared" ref="G659:M659" si="1902">G561</f>
        <v>-0.12222152900771403</v>
      </c>
      <c r="H659">
        <f t="shared" si="1902"/>
        <v>15</v>
      </c>
      <c r="I659">
        <f t="shared" si="1902"/>
        <v>30</v>
      </c>
      <c r="J659">
        <f t="shared" si="1902"/>
        <v>15.5</v>
      </c>
      <c r="K659">
        <f t="shared" si="1902"/>
        <v>0</v>
      </c>
      <c r="L659">
        <f t="shared" si="1902"/>
        <v>20</v>
      </c>
      <c r="M659">
        <f t="shared" si="1902"/>
        <v>-13</v>
      </c>
      <c r="N659">
        <f t="shared" si="1789"/>
        <v>2456744.854166667</v>
      </c>
      <c r="O659">
        <f t="shared" si="1844"/>
        <v>7.9449039617955674E-4</v>
      </c>
      <c r="P659">
        <f t="shared" si="1713"/>
        <v>2456744.8549611573</v>
      </c>
      <c r="Q659">
        <f t="shared" si="1715"/>
        <v>0.14236426998377305</v>
      </c>
      <c r="R659">
        <f t="shared" si="1716"/>
        <v>240.67971103316654</v>
      </c>
      <c r="S659">
        <f t="shared" si="1717"/>
        <v>31.019774981745286</v>
      </c>
      <c r="T659">
        <f t="shared" si="1718"/>
        <v>4.2006534002772797</v>
      </c>
      <c r="U659">
        <f t="shared" si="1719"/>
        <v>0.5413972066592192</v>
      </c>
      <c r="V659">
        <f t="shared" si="1720"/>
        <v>209.68828612504524</v>
      </c>
      <c r="W659">
        <f t="shared" si="1721"/>
        <v>3.6597509957459815</v>
      </c>
      <c r="X659">
        <f t="shared" si="1722"/>
        <v>5.6891975394473775</v>
      </c>
      <c r="Y659">
        <f t="shared" si="1723"/>
        <v>9.9295228859716714E-2</v>
      </c>
      <c r="Z659">
        <f t="shared" si="1724"/>
        <v>82.504473359345866</v>
      </c>
      <c r="AA659">
        <f t="shared" si="1725"/>
        <v>1.4399747077445322</v>
      </c>
      <c r="AB659">
        <f t="shared" si="1726"/>
        <v>11997.385938597874</v>
      </c>
      <c r="AC659">
        <f t="shared" si="1727"/>
        <v>124.57739943849118</v>
      </c>
      <c r="AD659">
        <f t="shared" si="1728"/>
        <v>-388.11929944074217</v>
      </c>
      <c r="AE659">
        <f t="shared" si="1729"/>
        <v>-489.7996233480165</v>
      </c>
      <c r="AF659">
        <f t="shared" si="1730"/>
        <v>-206.31476861581601</v>
      </c>
      <c r="AG659">
        <f t="shared" si="1731"/>
        <v>4468.7149679875447</v>
      </c>
      <c r="AH659">
        <f t="shared" si="1732"/>
        <v>15506.444614619333</v>
      </c>
      <c r="AI659">
        <f t="shared" si="1733"/>
        <v>4.307345726283148</v>
      </c>
      <c r="AJ659">
        <f t="shared" si="1734"/>
        <v>244.9870567594497</v>
      </c>
      <c r="AK659">
        <f t="shared" si="1735"/>
        <v>4.2758307652226266</v>
      </c>
      <c r="AL659">
        <f t="shared" si="1736"/>
        <v>244</v>
      </c>
      <c r="AM659">
        <f t="shared" si="1737"/>
        <v>59</v>
      </c>
      <c r="AN659">
        <f t="shared" si="1738"/>
        <v>13</v>
      </c>
      <c r="AP659">
        <f t="shared" si="1739"/>
        <v>3.1260775867865407</v>
      </c>
      <c r="AQ659">
        <f t="shared" si="1740"/>
        <v>5.4560346562223916E-2</v>
      </c>
      <c r="AR659" t="str">
        <f t="shared" si="1741"/>
        <v>POSITIF</v>
      </c>
      <c r="AS659">
        <f t="shared" si="1742"/>
        <v>3</v>
      </c>
      <c r="AT659">
        <f t="shared" si="1743"/>
        <v>7</v>
      </c>
      <c r="AU659">
        <f t="shared" si="1744"/>
        <v>33</v>
      </c>
      <c r="AV659">
        <f t="shared" si="1745"/>
        <v>0.99515455966861088</v>
      </c>
      <c r="AW659" s="4">
        <f t="shared" si="1746"/>
        <v>4.1464773319525451E-2</v>
      </c>
      <c r="AX659">
        <f t="shared" si="1747"/>
        <v>1.7368723632451632E-2</v>
      </c>
      <c r="AY659">
        <f t="shared" si="1748"/>
        <v>0.27116002964063574</v>
      </c>
      <c r="AZ659" s="4">
        <f t="shared" si="1749"/>
        <v>1.1298334568359823E-2</v>
      </c>
      <c r="BA659">
        <f t="shared" si="1750"/>
        <v>367230.24812838755</v>
      </c>
      <c r="BB659" t="s">
        <v>191</v>
      </c>
      <c r="BC659">
        <f t="shared" si="1751"/>
        <v>1.6702620700660684E-2</v>
      </c>
      <c r="BD659">
        <f t="shared" si="1752"/>
        <v>209.69262329595492</v>
      </c>
      <c r="BE659">
        <f t="shared" si="1753"/>
        <v>23.437439780831205</v>
      </c>
      <c r="BF659">
        <f t="shared" si="1754"/>
        <v>-2.0648735169736042E-3</v>
      </c>
      <c r="BG659">
        <f t="shared" si="1755"/>
        <v>23.43537490731423</v>
      </c>
      <c r="BH659" s="19">
        <f t="shared" si="1756"/>
        <v>0.14236426998377305</v>
      </c>
      <c r="BI659">
        <f t="shared" si="1757"/>
        <v>20.879019705423463</v>
      </c>
      <c r="BJ659">
        <f t="shared" si="1758"/>
        <v>4.3000197054234626</v>
      </c>
      <c r="BK659">
        <f t="shared" si="1759"/>
        <v>177.34071390594306</v>
      </c>
      <c r="BL659">
        <f t="shared" si="1760"/>
        <v>3.0951793554960001</v>
      </c>
      <c r="BM659">
        <f t="shared" si="1761"/>
        <v>247.1595816754089</v>
      </c>
      <c r="BN659">
        <f t="shared" si="1762"/>
        <v>16.477305445027259</v>
      </c>
      <c r="BO659">
        <f t="shared" si="1763"/>
        <v>16</v>
      </c>
      <c r="BP659">
        <f t="shared" si="1764"/>
        <v>28</v>
      </c>
      <c r="BQ659">
        <f t="shared" si="1765"/>
        <v>38</v>
      </c>
      <c r="BR659">
        <f t="shared" si="1766"/>
        <v>-18.049746107814975</v>
      </c>
      <c r="BS659" t="str">
        <f t="shared" si="1767"/>
        <v>NEGATIF</v>
      </c>
      <c r="BT659">
        <f t="shared" si="1768"/>
        <v>-0.3150274987304027</v>
      </c>
      <c r="BU659">
        <f t="shared" si="1769"/>
        <v>18</v>
      </c>
      <c r="BV659">
        <f t="shared" si="1770"/>
        <v>-2163</v>
      </c>
      <c r="BW659">
        <f t="shared" si="1771"/>
        <v>0</v>
      </c>
      <c r="BX659" t="str">
        <f t="shared" si="1772"/>
        <v>NEGATIF</v>
      </c>
      <c r="BY659">
        <f t="shared" si="1773"/>
        <v>5.9491526579236744</v>
      </c>
      <c r="BZ659">
        <f t="shared" si="1774"/>
        <v>185.94915265792366</v>
      </c>
      <c r="CA659">
        <f t="shared" si="1775"/>
        <v>-64.810318472647381</v>
      </c>
      <c r="CB659" t="str">
        <f t="shared" si="1776"/>
        <v>NEGATIF</v>
      </c>
      <c r="CC659">
        <f t="shared" si="1777"/>
        <v>64</v>
      </c>
      <c r="CD659">
        <f t="shared" si="1778"/>
        <v>48</v>
      </c>
      <c r="CE659">
        <f t="shared" si="1779"/>
        <v>37</v>
      </c>
      <c r="CG659">
        <f t="shared" si="1780"/>
        <v>4.313748478087728</v>
      </c>
      <c r="CH659">
        <f t="shared" si="1781"/>
        <v>0.40902445357189426</v>
      </c>
      <c r="CI659">
        <f t="shared" si="1782"/>
        <v>0.4090604924134027</v>
      </c>
    </row>
    <row r="660" spans="1:87">
      <c r="A660">
        <f t="shared" ref="A660:E660" si="1903">A562</f>
        <v>-7.0027777777777782</v>
      </c>
      <c r="B660">
        <f t="shared" si="1903"/>
        <v>111.315</v>
      </c>
      <c r="C660">
        <f t="shared" si="1903"/>
        <v>7</v>
      </c>
      <c r="D660">
        <f t="shared" si="1903"/>
        <v>2014</v>
      </c>
      <c r="E660">
        <f t="shared" si="1903"/>
        <v>3</v>
      </c>
      <c r="F660">
        <f t="shared" si="1784"/>
        <v>28</v>
      </c>
      <c r="G660">
        <f t="shared" ref="G660:M660" si="1904">G562</f>
        <v>-0.12222152900771403</v>
      </c>
      <c r="H660">
        <f t="shared" si="1904"/>
        <v>15</v>
      </c>
      <c r="I660">
        <f t="shared" si="1904"/>
        <v>45</v>
      </c>
      <c r="J660">
        <f t="shared" si="1904"/>
        <v>15.75</v>
      </c>
      <c r="K660">
        <f t="shared" si="1904"/>
        <v>0</v>
      </c>
      <c r="L660">
        <f t="shared" si="1904"/>
        <v>20</v>
      </c>
      <c r="M660">
        <f t="shared" si="1904"/>
        <v>-13</v>
      </c>
      <c r="N660">
        <f t="shared" si="1789"/>
        <v>2456744.8645833335</v>
      </c>
      <c r="O660">
        <f t="shared" si="1844"/>
        <v>7.9449039617955674E-4</v>
      </c>
      <c r="P660">
        <f t="shared" si="1713"/>
        <v>2456744.8653778238</v>
      </c>
      <c r="Q660">
        <f t="shared" si="1715"/>
        <v>0.14236455517655913</v>
      </c>
      <c r="R660">
        <f t="shared" si="1716"/>
        <v>240.67971103316654</v>
      </c>
      <c r="S660">
        <f t="shared" si="1717"/>
        <v>31.155868651010678</v>
      </c>
      <c r="T660">
        <f t="shared" si="1718"/>
        <v>4.2006534002772797</v>
      </c>
      <c r="U660">
        <f t="shared" si="1719"/>
        <v>0.54377248927902044</v>
      </c>
      <c r="V660">
        <f t="shared" si="1720"/>
        <v>209.68773452169955</v>
      </c>
      <c r="W660">
        <f t="shared" si="1721"/>
        <v>3.6597413684514342</v>
      </c>
      <c r="X660">
        <f t="shared" si="1722"/>
        <v>5.6994646990597175</v>
      </c>
      <c r="Y660">
        <f t="shared" si="1723"/>
        <v>9.9474424599779829E-2</v>
      </c>
      <c r="Z660">
        <f t="shared" si="1724"/>
        <v>82.514740028711458</v>
      </c>
      <c r="AA660">
        <f t="shared" si="1725"/>
        <v>1.4401538949281754</v>
      </c>
      <c r="AB660">
        <f t="shared" si="1726"/>
        <v>12043.438790754861</v>
      </c>
      <c r="AC660">
        <f t="shared" si="1727"/>
        <v>124.67627456133791</v>
      </c>
      <c r="AD660">
        <f t="shared" si="1728"/>
        <v>-340.03152572854384</v>
      </c>
      <c r="AE660">
        <f t="shared" si="1729"/>
        <v>-494.4371057573573</v>
      </c>
      <c r="AF660">
        <f t="shared" si="1730"/>
        <v>-207.04610229052787</v>
      </c>
      <c r="AG660">
        <f t="shared" si="1731"/>
        <v>4465.6341431188575</v>
      </c>
      <c r="AH660">
        <f t="shared" si="1732"/>
        <v>15592.234474658628</v>
      </c>
      <c r="AI660">
        <f t="shared" si="1733"/>
        <v>4.3311762429607299</v>
      </c>
      <c r="AJ660">
        <f t="shared" si="1734"/>
        <v>245.01088727612728</v>
      </c>
      <c r="AK660">
        <f t="shared" si="1735"/>
        <v>4.2762466862011026</v>
      </c>
      <c r="AL660">
        <f t="shared" si="1736"/>
        <v>245</v>
      </c>
      <c r="AM660">
        <f t="shared" si="1737"/>
        <v>0</v>
      </c>
      <c r="AN660">
        <f t="shared" si="1738"/>
        <v>39</v>
      </c>
      <c r="AP660">
        <f t="shared" si="1739"/>
        <v>3.1281218170199119</v>
      </c>
      <c r="AQ660">
        <f t="shared" si="1740"/>
        <v>5.459602511046506E-2</v>
      </c>
      <c r="AR660" t="str">
        <f t="shared" si="1741"/>
        <v>POSITIF</v>
      </c>
      <c r="AS660">
        <f t="shared" si="1742"/>
        <v>3</v>
      </c>
      <c r="AT660">
        <f t="shared" si="1743"/>
        <v>7</v>
      </c>
      <c r="AU660">
        <f t="shared" si="1744"/>
        <v>41</v>
      </c>
      <c r="AV660">
        <f t="shared" si="1745"/>
        <v>0.99510607756732627</v>
      </c>
      <c r="AW660" s="4">
        <f t="shared" si="1746"/>
        <v>4.1462753231971926E-2</v>
      </c>
      <c r="AX660">
        <f t="shared" si="1747"/>
        <v>1.7367877460155928E-2</v>
      </c>
      <c r="AY660">
        <f t="shared" si="1748"/>
        <v>0.27114682045204508</v>
      </c>
      <c r="AZ660" s="4">
        <f t="shared" si="1749"/>
        <v>1.1297784185501878E-2</v>
      </c>
      <c r="BA660">
        <f t="shared" si="1750"/>
        <v>367248.13798370841</v>
      </c>
      <c r="BB660" t="s">
        <v>191</v>
      </c>
      <c r="BC660">
        <f t="shared" si="1751"/>
        <v>1.6702620688682585E-2</v>
      </c>
      <c r="BD660">
        <f t="shared" si="1752"/>
        <v>209.69207169424627</v>
      </c>
      <c r="BE660">
        <f t="shared" si="1753"/>
        <v>23.43743977712251</v>
      </c>
      <c r="BF660">
        <f t="shared" si="1754"/>
        <v>-2.0648969074345039E-3</v>
      </c>
      <c r="BG660">
        <f t="shared" si="1755"/>
        <v>23.435374880215075</v>
      </c>
      <c r="BH660" s="19">
        <f t="shared" si="1756"/>
        <v>0.14236455517655913</v>
      </c>
      <c r="BI660">
        <f t="shared" si="1757"/>
        <v>21.129704168702787</v>
      </c>
      <c r="BJ660">
        <f t="shared" si="1758"/>
        <v>4.5507041687027865</v>
      </c>
      <c r="BK660">
        <f t="shared" si="1759"/>
        <v>181.07941529599131</v>
      </c>
      <c r="BL660">
        <f t="shared" si="1760"/>
        <v>3.1604320045012306</v>
      </c>
      <c r="BM660">
        <f t="shared" si="1761"/>
        <v>247.18114723455051</v>
      </c>
      <c r="BN660">
        <f t="shared" si="1762"/>
        <v>16.478743148970032</v>
      </c>
      <c r="BO660">
        <f t="shared" si="1763"/>
        <v>16</v>
      </c>
      <c r="BP660">
        <f t="shared" si="1764"/>
        <v>28</v>
      </c>
      <c r="BQ660">
        <f t="shared" si="1765"/>
        <v>43</v>
      </c>
      <c r="BR660">
        <f t="shared" si="1766"/>
        <v>-18.051940754160228</v>
      </c>
      <c r="BS660" t="str">
        <f t="shared" si="1767"/>
        <v>NEGATIF</v>
      </c>
      <c r="BT660">
        <f t="shared" si="1768"/>
        <v>-0.31506580253504424</v>
      </c>
      <c r="BU660">
        <f t="shared" si="1769"/>
        <v>18</v>
      </c>
      <c r="BV660">
        <f t="shared" si="1770"/>
        <v>-2164</v>
      </c>
      <c r="BW660">
        <f t="shared" si="1771"/>
        <v>53</v>
      </c>
      <c r="BX660" t="str">
        <f t="shared" si="1772"/>
        <v>NEGATIF</v>
      </c>
      <c r="BY660">
        <f t="shared" si="1773"/>
        <v>-2.4219590279751313</v>
      </c>
      <c r="BZ660">
        <f t="shared" si="1774"/>
        <v>177.57804097202487</v>
      </c>
      <c r="CA660">
        <f t="shared" si="1775"/>
        <v>-64.922634095350489</v>
      </c>
      <c r="CB660" t="str">
        <f t="shared" si="1776"/>
        <v>NEGATIF</v>
      </c>
      <c r="CC660">
        <f t="shared" si="1777"/>
        <v>64</v>
      </c>
      <c r="CD660">
        <f t="shared" si="1778"/>
        <v>55</v>
      </c>
      <c r="CE660">
        <f t="shared" si="1779"/>
        <v>21</v>
      </c>
      <c r="CG660">
        <f t="shared" si="1780"/>
        <v>4.3141248680997828</v>
      </c>
      <c r="CH660">
        <f t="shared" si="1781"/>
        <v>0.40902445309892477</v>
      </c>
      <c r="CI660">
        <f t="shared" si="1782"/>
        <v>0.40906049234867375</v>
      </c>
    </row>
    <row r="661" spans="1:87">
      <c r="A661">
        <f t="shared" ref="A661:E661" si="1905">A563</f>
        <v>-7.0027777777777782</v>
      </c>
      <c r="B661">
        <f t="shared" si="1905"/>
        <v>111.315</v>
      </c>
      <c r="C661">
        <f t="shared" si="1905"/>
        <v>7</v>
      </c>
      <c r="D661">
        <f t="shared" si="1905"/>
        <v>2014</v>
      </c>
      <c r="E661">
        <f t="shared" si="1905"/>
        <v>3</v>
      </c>
      <c r="F661">
        <f t="shared" si="1784"/>
        <v>28</v>
      </c>
      <c r="G661">
        <f t="shared" ref="G661:M661" si="1906">G563</f>
        <v>-0.12222152900771403</v>
      </c>
      <c r="H661">
        <f t="shared" si="1906"/>
        <v>16</v>
      </c>
      <c r="I661">
        <f t="shared" si="1906"/>
        <v>0</v>
      </c>
      <c r="J661">
        <f t="shared" si="1906"/>
        <v>16</v>
      </c>
      <c r="K661">
        <f t="shared" si="1906"/>
        <v>0</v>
      </c>
      <c r="L661">
        <f t="shared" si="1906"/>
        <v>20</v>
      </c>
      <c r="M661">
        <f t="shared" si="1906"/>
        <v>-13</v>
      </c>
      <c r="N661">
        <f t="shared" si="1789"/>
        <v>2456744.875</v>
      </c>
      <c r="O661">
        <f t="shared" si="1844"/>
        <v>7.9449039617955674E-4</v>
      </c>
      <c r="P661">
        <f t="shared" si="1713"/>
        <v>2456744.8757944903</v>
      </c>
      <c r="Q661">
        <f t="shared" si="1715"/>
        <v>0.14236484036934521</v>
      </c>
      <c r="R661">
        <f t="shared" si="1716"/>
        <v>240.67971103316654</v>
      </c>
      <c r="S661">
        <f t="shared" si="1717"/>
        <v>31.291962320261518</v>
      </c>
      <c r="T661">
        <f t="shared" si="1718"/>
        <v>4.2006534002772797</v>
      </c>
      <c r="U661">
        <f t="shared" si="1719"/>
        <v>0.54614777189856778</v>
      </c>
      <c r="V661">
        <f t="shared" si="1720"/>
        <v>209.68718291835393</v>
      </c>
      <c r="W661">
        <f t="shared" si="1721"/>
        <v>3.6597317411568882</v>
      </c>
      <c r="X661">
        <f t="shared" si="1722"/>
        <v>5.7097318586720576</v>
      </c>
      <c r="Y661">
        <f t="shared" si="1723"/>
        <v>9.9653620339842958E-2</v>
      </c>
      <c r="Z661">
        <f t="shared" si="1724"/>
        <v>82.52500669807705</v>
      </c>
      <c r="AA661">
        <f t="shared" si="1725"/>
        <v>1.4403330821118185</v>
      </c>
      <c r="AB661">
        <f t="shared" si="1726"/>
        <v>12089.425557376164</v>
      </c>
      <c r="AC661">
        <f t="shared" si="1727"/>
        <v>124.76200710420048</v>
      </c>
      <c r="AD661">
        <f t="shared" si="1728"/>
        <v>-291.80037995075531</v>
      </c>
      <c r="AE661">
        <f t="shared" si="1729"/>
        <v>-499.02247272862161</v>
      </c>
      <c r="AF661">
        <f t="shared" si="1730"/>
        <v>-207.7815252413597</v>
      </c>
      <c r="AG661">
        <f t="shared" si="1731"/>
        <v>4462.520515112863</v>
      </c>
      <c r="AH661">
        <f t="shared" si="1732"/>
        <v>15678.103701672489</v>
      </c>
      <c r="AI661">
        <f t="shared" si="1733"/>
        <v>4.3550288060201359</v>
      </c>
      <c r="AJ661">
        <f t="shared" si="1734"/>
        <v>245.03473983918667</v>
      </c>
      <c r="AK661">
        <f t="shared" si="1735"/>
        <v>4.276662991961528</v>
      </c>
      <c r="AL661">
        <f t="shared" si="1736"/>
        <v>245</v>
      </c>
      <c r="AM661">
        <f t="shared" si="1737"/>
        <v>2</v>
      </c>
      <c r="AN661">
        <f t="shared" si="1738"/>
        <v>5</v>
      </c>
      <c r="AP661">
        <f t="shared" si="1739"/>
        <v>3.1310545754982688</v>
      </c>
      <c r="AQ661">
        <f t="shared" si="1740"/>
        <v>5.4647211402078164E-2</v>
      </c>
      <c r="AR661" t="str">
        <f t="shared" si="1741"/>
        <v>POSITIF</v>
      </c>
      <c r="AS661">
        <f t="shared" si="1742"/>
        <v>3</v>
      </c>
      <c r="AT661">
        <f t="shared" si="1743"/>
        <v>7</v>
      </c>
      <c r="AU661">
        <f t="shared" si="1744"/>
        <v>51</v>
      </c>
      <c r="AV661">
        <f t="shared" si="1745"/>
        <v>0.99505730481652555</v>
      </c>
      <c r="AW661" s="4">
        <f t="shared" si="1746"/>
        <v>4.1460721034021895E-2</v>
      </c>
      <c r="AX661">
        <f t="shared" si="1747"/>
        <v>1.7367026215069203E-2</v>
      </c>
      <c r="AY661">
        <f t="shared" si="1748"/>
        <v>0.27113353207437324</v>
      </c>
      <c r="AZ661" s="4">
        <f t="shared" si="1749"/>
        <v>1.1297230503098886E-2</v>
      </c>
      <c r="BA661">
        <f t="shared" si="1750"/>
        <v>367266.136847549</v>
      </c>
      <c r="BB661" t="s">
        <v>191</v>
      </c>
      <c r="BC661">
        <f t="shared" si="1751"/>
        <v>1.6702620676704489E-2</v>
      </c>
      <c r="BD661">
        <f t="shared" si="1752"/>
        <v>209.69152009253762</v>
      </c>
      <c r="BE661">
        <f t="shared" si="1753"/>
        <v>23.437439773413814</v>
      </c>
      <c r="BF661">
        <f t="shared" si="1754"/>
        <v>-2.0649203176255192E-3</v>
      </c>
      <c r="BG661">
        <f t="shared" si="1755"/>
        <v>23.435374853096189</v>
      </c>
      <c r="BH661" s="19">
        <f t="shared" si="1756"/>
        <v>0.14236484036934521</v>
      </c>
      <c r="BI661">
        <f t="shared" si="1757"/>
        <v>21.380388631982107</v>
      </c>
      <c r="BJ661">
        <f t="shared" si="1758"/>
        <v>4.8013886319821069</v>
      </c>
      <c r="BK661">
        <f t="shared" si="1759"/>
        <v>184.81809622057551</v>
      </c>
      <c r="BL661">
        <f t="shared" si="1760"/>
        <v>3.2256842963167309</v>
      </c>
      <c r="BM661">
        <f t="shared" si="1761"/>
        <v>247.2027332591561</v>
      </c>
      <c r="BN661">
        <f t="shared" si="1762"/>
        <v>16.480182217277072</v>
      </c>
      <c r="BO661">
        <f t="shared" si="1763"/>
        <v>16</v>
      </c>
      <c r="BP661">
        <f t="shared" si="1764"/>
        <v>28</v>
      </c>
      <c r="BQ661">
        <f t="shared" si="1765"/>
        <v>48</v>
      </c>
      <c r="BR661">
        <f t="shared" si="1766"/>
        <v>-18.053260951794847</v>
      </c>
      <c r="BS661" t="str">
        <f t="shared" si="1767"/>
        <v>NEGATIF</v>
      </c>
      <c r="BT661">
        <f t="shared" si="1768"/>
        <v>-0.3150888443305454</v>
      </c>
      <c r="BU661">
        <f t="shared" si="1769"/>
        <v>18</v>
      </c>
      <c r="BV661">
        <f t="shared" si="1770"/>
        <v>-2164</v>
      </c>
      <c r="BW661">
        <f t="shared" si="1771"/>
        <v>48</v>
      </c>
      <c r="BX661" t="str">
        <f t="shared" si="1772"/>
        <v>NEGATIF</v>
      </c>
      <c r="BY661">
        <f t="shared" si="1773"/>
        <v>-10.68861251018804</v>
      </c>
      <c r="BZ661">
        <f t="shared" si="1774"/>
        <v>169.31138748981195</v>
      </c>
      <c r="CA661">
        <f t="shared" si="1775"/>
        <v>-64.496557275747222</v>
      </c>
      <c r="CB661" t="str">
        <f t="shared" si="1776"/>
        <v>NEGATIF</v>
      </c>
      <c r="CC661">
        <f t="shared" si="1777"/>
        <v>64</v>
      </c>
      <c r="CD661">
        <f t="shared" si="1778"/>
        <v>29</v>
      </c>
      <c r="CE661">
        <f t="shared" si="1779"/>
        <v>47</v>
      </c>
      <c r="CG661">
        <f t="shared" si="1780"/>
        <v>4.314501615301567</v>
      </c>
      <c r="CH661">
        <f t="shared" si="1781"/>
        <v>0.40902445262561093</v>
      </c>
      <c r="CI661">
        <f t="shared" si="1782"/>
        <v>0.40906049228394481</v>
      </c>
    </row>
    <row r="662" spans="1:87">
      <c r="A662">
        <f t="shared" ref="A662:E662" si="1907">A564</f>
        <v>-7.0027777777777782</v>
      </c>
      <c r="B662">
        <f t="shared" si="1907"/>
        <v>111.315</v>
      </c>
      <c r="C662">
        <f t="shared" si="1907"/>
        <v>7</v>
      </c>
      <c r="D662">
        <f t="shared" si="1907"/>
        <v>2014</v>
      </c>
      <c r="E662">
        <f t="shared" si="1907"/>
        <v>3</v>
      </c>
      <c r="F662">
        <f t="shared" si="1784"/>
        <v>28</v>
      </c>
      <c r="G662">
        <f t="shared" ref="G662:M662" si="1908">G564</f>
        <v>-0.12222152900771403</v>
      </c>
      <c r="H662">
        <f t="shared" si="1908"/>
        <v>16</v>
      </c>
      <c r="I662">
        <f t="shared" si="1908"/>
        <v>15</v>
      </c>
      <c r="J662">
        <f t="shared" si="1908"/>
        <v>16.25</v>
      </c>
      <c r="K662">
        <f t="shared" si="1908"/>
        <v>0</v>
      </c>
      <c r="L662">
        <f t="shared" si="1908"/>
        <v>20</v>
      </c>
      <c r="M662">
        <f t="shared" si="1908"/>
        <v>-13</v>
      </c>
      <c r="N662">
        <f t="shared" si="1789"/>
        <v>2456744.885416667</v>
      </c>
      <c r="O662">
        <f t="shared" si="1844"/>
        <v>7.9449039617955674E-4</v>
      </c>
      <c r="P662">
        <f t="shared" si="1713"/>
        <v>2456744.8862111573</v>
      </c>
      <c r="Q662">
        <f t="shared" si="1715"/>
        <v>0.14236512556214403</v>
      </c>
      <c r="R662">
        <f t="shared" si="1716"/>
        <v>240.67971103316654</v>
      </c>
      <c r="S662">
        <f t="shared" si="1717"/>
        <v>31.428055995609611</v>
      </c>
      <c r="T662">
        <f t="shared" si="1718"/>
        <v>4.2006534002772797</v>
      </c>
      <c r="U662">
        <f t="shared" si="1719"/>
        <v>0.54852305462453221</v>
      </c>
      <c r="V662">
        <f t="shared" si="1720"/>
        <v>209.68663131498363</v>
      </c>
      <c r="W662">
        <f t="shared" si="1721"/>
        <v>3.6597221138619114</v>
      </c>
      <c r="X662">
        <f t="shared" si="1722"/>
        <v>5.7199990187427829</v>
      </c>
      <c r="Y662">
        <f t="shared" si="1723"/>
        <v>9.9832816087906409E-2</v>
      </c>
      <c r="Z662">
        <f t="shared" si="1724"/>
        <v>82.535273367901027</v>
      </c>
      <c r="AA662">
        <f t="shared" si="1725"/>
        <v>1.440512269303462</v>
      </c>
      <c r="AB662">
        <f t="shared" si="1726"/>
        <v>12135.345981066819</v>
      </c>
      <c r="AC662">
        <f t="shared" si="1727"/>
        <v>124.83458803264618</v>
      </c>
      <c r="AD662">
        <f t="shared" si="1728"/>
        <v>-243.44619629282258</v>
      </c>
      <c r="AE662">
        <f t="shared" si="1729"/>
        <v>-503.55524114893967</v>
      </c>
      <c r="AF662">
        <f t="shared" si="1730"/>
        <v>-208.52101840329937</v>
      </c>
      <c r="AG662">
        <f t="shared" si="1731"/>
        <v>4459.3741067544597</v>
      </c>
      <c r="AH662">
        <f t="shared" si="1732"/>
        <v>15764.032220008867</v>
      </c>
      <c r="AI662">
        <f t="shared" si="1733"/>
        <v>4.3788978388913522</v>
      </c>
      <c r="AJ662">
        <f t="shared" si="1734"/>
        <v>245.0586088720579</v>
      </c>
      <c r="AK662">
        <f t="shared" si="1735"/>
        <v>4.2770795851743975</v>
      </c>
      <c r="AL662">
        <f t="shared" si="1736"/>
        <v>245</v>
      </c>
      <c r="AM662">
        <f t="shared" si="1737"/>
        <v>3</v>
      </c>
      <c r="AN662">
        <f t="shared" si="1738"/>
        <v>30</v>
      </c>
      <c r="AP662">
        <f t="shared" si="1739"/>
        <v>3.1235600081825909</v>
      </c>
      <c r="AQ662">
        <f t="shared" si="1740"/>
        <v>5.4516406526407234E-2</v>
      </c>
      <c r="AR662" t="str">
        <f t="shared" si="1741"/>
        <v>POSITIF</v>
      </c>
      <c r="AS662">
        <f t="shared" si="1742"/>
        <v>3</v>
      </c>
      <c r="AT662">
        <f t="shared" si="1743"/>
        <v>7</v>
      </c>
      <c r="AU662">
        <f t="shared" si="1744"/>
        <v>24</v>
      </c>
      <c r="AV662">
        <f t="shared" si="1745"/>
        <v>0.99500824185362235</v>
      </c>
      <c r="AW662" s="4">
        <f t="shared" si="1746"/>
        <v>4.1458676743900934E-2</v>
      </c>
      <c r="AX662">
        <f t="shared" si="1747"/>
        <v>1.7366169904825757E-2</v>
      </c>
      <c r="AY662">
        <f t="shared" si="1748"/>
        <v>0.27112016462679212</v>
      </c>
      <c r="AZ662" s="4">
        <f t="shared" si="1749"/>
        <v>1.1296673526116338E-2</v>
      </c>
      <c r="BA662">
        <f t="shared" si="1750"/>
        <v>367284.24459026888</v>
      </c>
      <c r="BB662" t="s">
        <v>191</v>
      </c>
      <c r="BC662">
        <f t="shared" si="1751"/>
        <v>1.670262066472639E-2</v>
      </c>
      <c r="BD662">
        <f t="shared" si="1752"/>
        <v>209.69096849080435</v>
      </c>
      <c r="BE662">
        <f t="shared" si="1753"/>
        <v>23.437439769705119</v>
      </c>
      <c r="BF662">
        <f t="shared" si="1754"/>
        <v>-2.0649437475462563E-3</v>
      </c>
      <c r="BG662">
        <f t="shared" si="1755"/>
        <v>23.435374825957574</v>
      </c>
      <c r="BH662" s="19">
        <f t="shared" si="1756"/>
        <v>0.14236512556214403</v>
      </c>
      <c r="BI662">
        <f t="shared" si="1757"/>
        <v>21.631073106468346</v>
      </c>
      <c r="BJ662">
        <f t="shared" si="1758"/>
        <v>5.0520731064683453</v>
      </c>
      <c r="BK662">
        <f t="shared" si="1759"/>
        <v>188.55676189350834</v>
      </c>
      <c r="BL662">
        <f t="shared" si="1760"/>
        <v>3.290936321940698</v>
      </c>
      <c r="BM662">
        <f t="shared" si="1761"/>
        <v>247.22433470351683</v>
      </c>
      <c r="BN662">
        <f t="shared" si="1762"/>
        <v>16.48162231356779</v>
      </c>
      <c r="BO662">
        <f t="shared" si="1763"/>
        <v>16</v>
      </c>
      <c r="BP662">
        <f t="shared" si="1764"/>
        <v>28</v>
      </c>
      <c r="BQ662">
        <f t="shared" si="1765"/>
        <v>53</v>
      </c>
      <c r="BR662">
        <f t="shared" si="1766"/>
        <v>-18.06484403190904</v>
      </c>
      <c r="BS662" t="str">
        <f t="shared" si="1767"/>
        <v>NEGATIF</v>
      </c>
      <c r="BT662">
        <f t="shared" si="1768"/>
        <v>-0.31529100721606035</v>
      </c>
      <c r="BU662">
        <f t="shared" si="1769"/>
        <v>18</v>
      </c>
      <c r="BV662">
        <f t="shared" si="1770"/>
        <v>-2164</v>
      </c>
      <c r="BW662">
        <f t="shared" si="1771"/>
        <v>6</v>
      </c>
      <c r="BX662" t="str">
        <f t="shared" si="1772"/>
        <v>NEGATIF</v>
      </c>
      <c r="BY662">
        <f t="shared" si="1773"/>
        <v>-18.514947971185318</v>
      </c>
      <c r="BZ662">
        <f t="shared" si="1774"/>
        <v>161.48505202881469</v>
      </c>
      <c r="CA662">
        <f t="shared" si="1775"/>
        <v>-63.547626824133097</v>
      </c>
      <c r="CB662" t="str">
        <f t="shared" si="1776"/>
        <v>NEGATIF</v>
      </c>
      <c r="CC662">
        <f t="shared" si="1777"/>
        <v>63</v>
      </c>
      <c r="CD662">
        <f t="shared" si="1778"/>
        <v>32</v>
      </c>
      <c r="CE662">
        <f t="shared" si="1779"/>
        <v>51</v>
      </c>
      <c r="CG662">
        <f t="shared" si="1780"/>
        <v>4.3148786316288481</v>
      </c>
      <c r="CH662">
        <f t="shared" si="1781"/>
        <v>0.40902445215195271</v>
      </c>
      <c r="CI662">
        <f t="shared" si="1782"/>
        <v>0.40906049221921587</v>
      </c>
    </row>
    <row r="663" spans="1:87">
      <c r="A663">
        <f t="shared" ref="A663:E663" si="1909">A565</f>
        <v>-7.0027777777777782</v>
      </c>
      <c r="B663">
        <f t="shared" si="1909"/>
        <v>111.315</v>
      </c>
      <c r="C663">
        <f t="shared" si="1909"/>
        <v>7</v>
      </c>
      <c r="D663">
        <f t="shared" si="1909"/>
        <v>2014</v>
      </c>
      <c r="E663">
        <f t="shared" si="1909"/>
        <v>3</v>
      </c>
      <c r="F663">
        <f t="shared" si="1784"/>
        <v>28</v>
      </c>
      <c r="G663">
        <f t="shared" ref="G663:M663" si="1910">G565</f>
        <v>-0.12222152900771403</v>
      </c>
      <c r="H663">
        <f t="shared" si="1910"/>
        <v>16</v>
      </c>
      <c r="I663">
        <f t="shared" si="1910"/>
        <v>30</v>
      </c>
      <c r="J663">
        <f t="shared" si="1910"/>
        <v>16.5</v>
      </c>
      <c r="K663">
        <f t="shared" si="1910"/>
        <v>0</v>
      </c>
      <c r="L663">
        <f t="shared" si="1910"/>
        <v>20</v>
      </c>
      <c r="M663">
        <f t="shared" si="1910"/>
        <v>-13</v>
      </c>
      <c r="N663">
        <f t="shared" ref="N663:N695" si="1911">1720994.5+INT(365.25*D663)+INT(30.60001*(E663+1))+M663+F663+(H663+I663/60)/24 -C663/24</f>
        <v>2456744.8958333335</v>
      </c>
      <c r="O663">
        <f t="shared" si="1844"/>
        <v>7.9449039617955674E-4</v>
      </c>
      <c r="P663">
        <f t="shared" ref="P663:P695" si="1912">N663+O663</f>
        <v>2456744.8966278238</v>
      </c>
      <c r="Q663">
        <f t="shared" ref="Q663:Q695" si="1913">(P663-2451545)/36525</f>
        <v>0.14236541075493012</v>
      </c>
      <c r="R663">
        <f t="shared" ref="R663:R695" si="1914" xml:space="preserve"> MOD(218.317 + 481267.883*O663, 360)</f>
        <v>240.67971103316654</v>
      </c>
      <c r="S663">
        <f t="shared" ref="S663:S695" si="1915" xml:space="preserve"> MOD(134.954 + 477198.849*Q663, 360)</f>
        <v>31.564149664875004</v>
      </c>
      <c r="T663">
        <f t="shared" ref="T663:T695" si="1916">RADIANS(R663)</f>
        <v>4.2006534002772797</v>
      </c>
      <c r="U663">
        <f t="shared" ref="U663:U695" si="1917">RADIANS(S663)</f>
        <v>0.55089833724433357</v>
      </c>
      <c r="V663">
        <f t="shared" ref="V663:V695" si="1918" xml:space="preserve"> MOD(125.041 - 1934.142*Q663, 360)</f>
        <v>209.68607971163794</v>
      </c>
      <c r="W663">
        <f t="shared" ref="W663:W695" si="1919">RADIANS(V663)</f>
        <v>3.659712486567364</v>
      </c>
      <c r="X663">
        <f t="shared" ref="X663:X695" si="1920" xml:space="preserve"> MOD(280.466 + 36000.769*Q663, 360)</f>
        <v>5.730266178355123</v>
      </c>
      <c r="Y663">
        <f t="shared" ref="Y663:Y695" si="1921">RADIANS(X663)</f>
        <v>0.10001201182796952</v>
      </c>
      <c r="Z663">
        <f t="shared" ref="Z663:Z695" si="1922" xml:space="preserve"> MOD(357.526 + 35999.05*Q663, 360)</f>
        <v>82.545540037267529</v>
      </c>
      <c r="AA663">
        <f t="shared" ref="AA663:AA695" si="1923">RADIANS(Z663)</f>
        <v>1.4406914564871212</v>
      </c>
      <c r="AB663">
        <f t="shared" ref="AB663:AB695" si="1924" xml:space="preserve"> 22640*SIN(U663) + 769*SIN(2*D389) + 36*SIN(3*D389)</f>
        <v>12181.199798635669</v>
      </c>
      <c r="AC663">
        <f t="shared" ref="AC663:AC695" si="1925" xml:space="preserve"> -125*SIN(T663 - X663)</f>
        <v>124.8940096891743</v>
      </c>
      <c r="AD663">
        <f t="shared" ref="AD663:AD695" si="1926" xml:space="preserve"> 2370*SIN(2*(T663 - X663))</f>
        <v>-194.98936729702973</v>
      </c>
      <c r="AE663">
        <f t="shared" ref="AE663:AE695" si="1927" xml:space="preserve"> -668*SIN(Z663)</f>
        <v>-508.03493284396063</v>
      </c>
      <c r="AF663">
        <f t="shared" ref="AF663:AF695" si="1928" xml:space="preserve"> -412*SIN(2*(T663 - W663)) + 212*SIN(2*(T663 - Y663 - U663))</f>
        <v>-209.26456250563498</v>
      </c>
      <c r="AG663">
        <f t="shared" ref="AG663:AG695" si="1929" xml:space="preserve"> 4586*SIN(2*(T663 - Y663) - U663) + 206*SIN(2*(T663 - Y663) - U663 -AA663) + 192*SIN(2*(T663 - Y663) + U663) + 165*SIN(2*(T663 - Y663) - AA663) + 148*SIN(U663 - AA663) - 110*SIN(U663 + AA663)</f>
        <v>4456.1949414970704</v>
      </c>
      <c r="AH663">
        <f t="shared" ref="AH663:AH695" si="1930" xml:space="preserve"> SUM(AB663:AG663)</f>
        <v>15849.999887175287</v>
      </c>
      <c r="AI663">
        <f t="shared" ref="AI663:AI695" si="1931">AH663/3600</f>
        <v>4.4027777464375797</v>
      </c>
      <c r="AJ663">
        <f t="shared" ref="AJ663:AJ695" si="1932">MOD(R663+AI663,360)</f>
        <v>245.08248877960412</v>
      </c>
      <c r="AK663">
        <f t="shared" ref="AK663:AK695" si="1933">RADIANS(AJ663)</f>
        <v>4.2774963681861511</v>
      </c>
      <c r="AL663">
        <f t="shared" ref="AL663:AL695" si="1934">INT(AJ663)</f>
        <v>245</v>
      </c>
      <c r="AM663">
        <f t="shared" ref="AM663:AM695" si="1935">INT(60*(AJ663-AL663))</f>
        <v>4</v>
      </c>
      <c r="AN663">
        <f t="shared" ref="AN663:AN695" si="1936">INT(3600*(AJ663-AL663)-60*AM663)</f>
        <v>56</v>
      </c>
      <c r="AP663">
        <f t="shared" ref="AP663:AP695" si="1937">(18520*SIN(AK663-W663+0.114*SIN(2*(T663-W663))*PI()/180+0.15*SIN(AA663)*PI()/180)-526*SIN(2*Y663-T663-W663)+44*SIN(2*Y663-T663-W663+U663)-31*SIN((2*Y663-T663-W663-U663)-23*SIN((2*Y663-T663-W663+AA663)+11*SIN((2*Y663-T663-W663-AA663)-25*SIN(T663-W663-2*U663)+21*SIN(T663-W663-U663)))))/3600</f>
        <v>3.1248769715286557</v>
      </c>
      <c r="AQ663">
        <f t="shared" ref="AQ663:AQ695" si="1938">RADIANS(AP663)</f>
        <v>5.4539391872924142E-2</v>
      </c>
      <c r="AR663" t="str">
        <f t="shared" ref="AR663:AR695" si="1939">IF(B405&lt;0, "NEGATIF", "POSITIF")</f>
        <v>POSITIF</v>
      </c>
      <c r="AS663">
        <f t="shared" ref="AS663:AS695" si="1940">INT(ABS(AP663))</f>
        <v>3</v>
      </c>
      <c r="AT663">
        <f t="shared" ref="AT663:AT695" si="1941">INT(60*(ABS(AP663)-AS663))</f>
        <v>7</v>
      </c>
      <c r="AU663">
        <f t="shared" ref="AU663:AU695" si="1942">INT(3600*(ABS(AP663)-AS663)-60*AT663)</f>
        <v>29</v>
      </c>
      <c r="AV663">
        <f t="shared" ref="AV663:AV695" si="1943">(3423 + 187*COS(U663)+10*COS(2*U663)+34*COS(2*(T663-Y663)-U663)+28*COS(2*(T663-Y663))+3*COS(2*(T663-Y663)+U663))/3600</f>
        <v>0.99495888912479002</v>
      </c>
      <c r="AW663" s="4">
        <f t="shared" ref="AW663:AW695" si="1944">AV663/24</f>
        <v>4.1456620380199587E-2</v>
      </c>
      <c r="AX663">
        <f t="shared" ref="AX663:AX695" si="1945">RADIANS(AV663)</f>
        <v>1.7365308537212788E-2</v>
      </c>
      <c r="AY663">
        <f t="shared" ref="AY663:AY695" si="1946">DEGREES(ASIN(0.272493*SIN(AX663)))</f>
        <v>0.27110671823086085</v>
      </c>
      <c r="AZ663" s="4">
        <f t="shared" ref="AZ663:AZ695" si="1947">AY663/24</f>
        <v>1.1296113259619203E-2</v>
      </c>
      <c r="BA663">
        <f t="shared" ref="BA663:BA695" si="1948">6378/SIN(AX663)</f>
        <v>367302.46107912727</v>
      </c>
      <c r="BB663" t="s">
        <v>191</v>
      </c>
      <c r="BC663">
        <f t="shared" ref="BC663:BC695" si="1949">0.0167086 - 0.000042*Q663</f>
        <v>1.6702620652748294E-2</v>
      </c>
      <c r="BD663">
        <f t="shared" ref="BD663:BD695" si="1950">MOD(125.04452-1934.13626*Q663, 360)</f>
        <v>209.6904168890957</v>
      </c>
      <c r="BE663">
        <f t="shared" ref="BE663:BE695" si="1951">23.43929111 - 0.01300417*Q663</f>
        <v>23.437439765996423</v>
      </c>
      <c r="BF663">
        <f t="shared" ref="BF663:BF695" si="1952">9.2*COS(W663)/3600 + 0.57*COS(2*Y663)/3600</f>
        <v>-2.0649671971931772E-3</v>
      </c>
      <c r="BG663">
        <f t="shared" ref="BG663:BG695" si="1953">BE663+BF663</f>
        <v>23.435374798799231</v>
      </c>
      <c r="BH663" s="19">
        <f t="shared" ref="BH663:BH695" si="1954">(P663-2451545)/36525</f>
        <v>0.14236541075493012</v>
      </c>
      <c r="BI663">
        <f t="shared" ref="BI663:BI695" si="1955">MOD(280.46061837+360.98564736629*(N663-2451545)+0.000387933*BH663*BH663+(-17.2*SIN(W663)-1.32*SIN(2*Y663))*COS(CH663)/3600,360)/15</f>
        <v>21.881757569763188</v>
      </c>
      <c r="BJ663">
        <f t="shared" ref="BJ663:BJ695" si="1956">MOD(BI663+B663/15,24)</f>
        <v>5.3027575697631875</v>
      </c>
      <c r="BK663">
        <f t="shared" ref="BK663:BK695" si="1957">MOD(BJ663-BN663,24)*15</f>
        <v>192.29541704180971</v>
      </c>
      <c r="BL663">
        <f t="shared" ref="BL663:BL695" si="1958">RADIANS(BK663)</f>
        <v>3.3561881638751938</v>
      </c>
      <c r="BM663">
        <f t="shared" ref="BM663:BM695" si="1959">MOD(DEGREES(ATAN2(COS(AK663),SIN(AK663)*COS(CH663)-TAN(CI663)*SIN(CH663))),360)</f>
        <v>247.24594650463811</v>
      </c>
      <c r="BN663">
        <f t="shared" ref="BN663:BN695" si="1960">BM663/15</f>
        <v>16.483063100309206</v>
      </c>
      <c r="BO663">
        <f t="shared" ref="BO663:BO695" si="1961">INT(BN663)</f>
        <v>16</v>
      </c>
      <c r="BP663">
        <f t="shared" ref="BP663:BP695" si="1962">INT(60*(BN663-BO663))</f>
        <v>28</v>
      </c>
      <c r="BQ663">
        <f t="shared" ref="BQ663:BQ695" si="1963">INT(3600*(BN663-BO663)-60*BP663)</f>
        <v>59</v>
      </c>
      <c r="BR663">
        <f t="shared" ref="BR663:BR695" si="1964">DEGREES(ASIN(SIN(AQ663)*COS(CH663)+COS(AQ663)*SIN(CH663)*SIN(AK663)))</f>
        <v>-18.067752185535522</v>
      </c>
      <c r="BS663" t="str">
        <f t="shared" ref="BS663:BS695" si="1965">IF(BR663&lt;0, "NEGATIF", "POSITIF")</f>
        <v>NEGATIF</v>
      </c>
      <c r="BT663">
        <f t="shared" ref="BT663:BT695" si="1966">RADIANS(BR663)</f>
        <v>-0.31534176407199627</v>
      </c>
      <c r="BU663">
        <f t="shared" ref="BU663:BU695" si="1967">INT(ABS(BR663))</f>
        <v>18</v>
      </c>
      <c r="BV663">
        <f t="shared" ref="BV663:BV695" si="1968">INT(60*(BR663-BU663))</f>
        <v>-2165</v>
      </c>
      <c r="BW663">
        <f t="shared" ref="BW663:BW695" si="1969">INT(3600*(BR663-BU663)-60*BV663)</f>
        <v>56</v>
      </c>
      <c r="BX663" t="str">
        <f t="shared" ref="BX663:BX695" si="1970">IF(BR663&lt;0, "NEGATIF", "POSITIF")</f>
        <v>NEGATIF</v>
      </c>
      <c r="BY663">
        <f t="shared" ref="BY663:BY695" si="1971">DEGREES(ATAN2(COS(BL663)*SIN(G663)-TAN(BT663)*COS(G663),SIN(BL663)))</f>
        <v>-25.67811355021151</v>
      </c>
      <c r="BZ663">
        <f t="shared" ref="BZ663:BZ695" si="1972">MOD(BY663+180,360)</f>
        <v>154.32188644978848</v>
      </c>
      <c r="CA663">
        <f t="shared" ref="CA663:CA695" si="1973">DEGREES(ASIN(SIN(G663)*SIN(BT663)+COS(G663)*COS(BT663)*COS(BL663)))</f>
        <v>-62.146264432339784</v>
      </c>
      <c r="CB663" t="str">
        <f t="shared" ref="CB663:CB695" si="1974">IF(CA663&lt;0, "NEGATIF", "POSITIF")</f>
        <v>NEGATIF</v>
      </c>
      <c r="CC663">
        <f t="shared" ref="CC663:CC695" si="1975">INT(ABS(CA663))</f>
        <v>62</v>
      </c>
      <c r="CD663">
        <f t="shared" ref="CD663:CD695" si="1976">INT(60*(ABS(CA663)-CC663))</f>
        <v>8</v>
      </c>
      <c r="CE663">
        <f t="shared" ref="CE663:CE695" si="1977">INT(3600*(ABS(CA663)-CC663)-60*CD663)</f>
        <v>46</v>
      </c>
      <c r="CG663">
        <f t="shared" ref="CG663:CG695" si="1978">RADIANS(BM663)</f>
        <v>4.3152558287157001</v>
      </c>
      <c r="CH663">
        <f t="shared" ref="CH663:CH695" si="1979">RADIANS(BG663)</f>
        <v>0.40902445167795021</v>
      </c>
      <c r="CI663">
        <f t="shared" ref="CI663:CI695" si="1980">RADIANS(BE663)</f>
        <v>0.40906049215448692</v>
      </c>
    </row>
    <row r="664" spans="1:87">
      <c r="A664">
        <f t="shared" ref="A664:E664" si="1981">A566</f>
        <v>-7.0027777777777782</v>
      </c>
      <c r="B664">
        <f t="shared" si="1981"/>
        <v>111.315</v>
      </c>
      <c r="C664">
        <f t="shared" si="1981"/>
        <v>7</v>
      </c>
      <c r="D664">
        <f t="shared" si="1981"/>
        <v>2014</v>
      </c>
      <c r="E664">
        <f t="shared" si="1981"/>
        <v>20</v>
      </c>
      <c r="F664">
        <f t="shared" si="1784"/>
        <v>28</v>
      </c>
      <c r="G664">
        <f t="shared" ref="G664:M664" si="1982">G566</f>
        <v>-0.12222152900771403</v>
      </c>
      <c r="H664">
        <f t="shared" si="1982"/>
        <v>16</v>
      </c>
      <c r="I664">
        <f t="shared" si="1982"/>
        <v>45</v>
      </c>
      <c r="J664">
        <f t="shared" si="1982"/>
        <v>16.75</v>
      </c>
      <c r="K664">
        <f t="shared" si="1982"/>
        <v>0</v>
      </c>
      <c r="L664">
        <f t="shared" si="1982"/>
        <v>20</v>
      </c>
      <c r="M664">
        <f t="shared" si="1982"/>
        <v>-13</v>
      </c>
      <c r="N664">
        <f t="shared" si="1911"/>
        <v>2457264.90625</v>
      </c>
      <c r="O664">
        <f t="shared" si="1844"/>
        <v>7.9449039617955674E-4</v>
      </c>
      <c r="P664">
        <f t="shared" si="1912"/>
        <v>2457264.9070444903</v>
      </c>
      <c r="Q664">
        <f t="shared" si="1913"/>
        <v>0.15660252004080311</v>
      </c>
      <c r="R664">
        <f t="shared" si="1914"/>
        <v>240.67971103316654</v>
      </c>
      <c r="S664">
        <f t="shared" si="1915"/>
        <v>345.49631397066696</v>
      </c>
      <c r="T664">
        <f t="shared" si="1916"/>
        <v>4.2006534002772797</v>
      </c>
      <c r="U664">
        <f t="shared" si="1917"/>
        <v>6.0300482322922218</v>
      </c>
      <c r="V664">
        <f t="shared" si="1918"/>
        <v>182.14948868324097</v>
      </c>
      <c r="W664">
        <f t="shared" si="1919"/>
        <v>3.1791083083467058</v>
      </c>
      <c r="X664">
        <f t="shared" si="1920"/>
        <v>158.27714880682379</v>
      </c>
      <c r="Y664">
        <f t="shared" si="1921"/>
        <v>2.7624573773480896</v>
      </c>
      <c r="Z664">
        <f t="shared" si="1922"/>
        <v>235.06794907487347</v>
      </c>
      <c r="AA664">
        <f t="shared" si="1923"/>
        <v>4.1027096772669003</v>
      </c>
      <c r="AB664">
        <f t="shared" si="1924"/>
        <v>-5339.7866275268398</v>
      </c>
      <c r="AC664">
        <f t="shared" si="1925"/>
        <v>-17.251680249539525</v>
      </c>
      <c r="AD664">
        <f t="shared" si="1926"/>
        <v>-647.92340971360193</v>
      </c>
      <c r="AE664">
        <f t="shared" si="1927"/>
        <v>-350.00887372060555</v>
      </c>
      <c r="AF664">
        <f t="shared" si="1928"/>
        <v>-417.5111552963528</v>
      </c>
      <c r="AG664">
        <f t="shared" si="1929"/>
        <v>35.068634657029463</v>
      </c>
      <c r="AH664">
        <f t="shared" si="1930"/>
        <v>-6737.4131118499099</v>
      </c>
      <c r="AI664">
        <f t="shared" si="1931"/>
        <v>-1.8715036421805304</v>
      </c>
      <c r="AJ664">
        <f t="shared" si="1932"/>
        <v>238.80820739098601</v>
      </c>
      <c r="AK664">
        <f t="shared" si="1933"/>
        <v>4.1679894997581632</v>
      </c>
      <c r="AL664">
        <f t="shared" si="1934"/>
        <v>238</v>
      </c>
      <c r="AM664">
        <f t="shared" si="1935"/>
        <v>48</v>
      </c>
      <c r="AN664">
        <f t="shared" si="1936"/>
        <v>29</v>
      </c>
      <c r="AP664">
        <f t="shared" si="1937"/>
        <v>4.4347314743886397</v>
      </c>
      <c r="AQ664">
        <f t="shared" si="1938"/>
        <v>7.7400665669904348E-2</v>
      </c>
      <c r="AR664" t="str">
        <f t="shared" si="1939"/>
        <v>POSITIF</v>
      </c>
      <c r="AS664">
        <f t="shared" si="1940"/>
        <v>4</v>
      </c>
      <c r="AT664">
        <f t="shared" si="1941"/>
        <v>26</v>
      </c>
      <c r="AU664">
        <f t="shared" si="1942"/>
        <v>5</v>
      </c>
      <c r="AV664">
        <f t="shared" si="1943"/>
        <v>0.9858782203334393</v>
      </c>
      <c r="AW664" s="4">
        <f t="shared" si="1944"/>
        <v>4.1078259180559969E-2</v>
      </c>
      <c r="AX664">
        <f t="shared" si="1945"/>
        <v>1.7206820968520626E-2</v>
      </c>
      <c r="AY664">
        <f t="shared" si="1946"/>
        <v>0.26863264178731977</v>
      </c>
      <c r="AZ664" s="4">
        <f t="shared" si="1947"/>
        <v>1.1193026741138324E-2</v>
      </c>
      <c r="BA664">
        <f t="shared" si="1948"/>
        <v>370685.25033960567</v>
      </c>
      <c r="BB664" t="s">
        <v>191</v>
      </c>
      <c r="BC664">
        <f t="shared" si="1949"/>
        <v>1.6702022694158287E-2</v>
      </c>
      <c r="BD664">
        <f t="shared" si="1950"/>
        <v>182.15390758170602</v>
      </c>
      <c r="BE664">
        <f t="shared" si="1951"/>
        <v>23.437254624206961</v>
      </c>
      <c r="BF664">
        <f t="shared" si="1952"/>
        <v>-2.4388032141315435E-3</v>
      </c>
      <c r="BG664">
        <f t="shared" si="1953"/>
        <v>23.434815820992828</v>
      </c>
      <c r="BH664" s="19">
        <f t="shared" si="1954"/>
        <v>0.15660252004080311</v>
      </c>
      <c r="BI664">
        <f t="shared" si="1955"/>
        <v>8.301436959036316</v>
      </c>
      <c r="BJ664">
        <f t="shared" si="1956"/>
        <v>15.722436959036315</v>
      </c>
      <c r="BK664">
        <f t="shared" si="1957"/>
        <v>354.25054143220268</v>
      </c>
      <c r="BL664">
        <f t="shared" si="1958"/>
        <v>6.1828383249645258</v>
      </c>
      <c r="BM664">
        <f t="shared" si="1959"/>
        <v>241.58601295334208</v>
      </c>
      <c r="BN664">
        <f t="shared" si="1960"/>
        <v>16.105734196889472</v>
      </c>
      <c r="BO664">
        <f t="shared" si="1961"/>
        <v>16</v>
      </c>
      <c r="BP664">
        <f t="shared" si="1962"/>
        <v>6</v>
      </c>
      <c r="BQ664">
        <f t="shared" si="1963"/>
        <v>20</v>
      </c>
      <c r="BR664">
        <f t="shared" si="1964"/>
        <v>-15.560084221335799</v>
      </c>
      <c r="BS664" t="str">
        <f t="shared" si="1965"/>
        <v>NEGATIF</v>
      </c>
      <c r="BT664">
        <f t="shared" si="1966"/>
        <v>-0.2715747015499278</v>
      </c>
      <c r="BU664">
        <f t="shared" si="1967"/>
        <v>15</v>
      </c>
      <c r="BV664">
        <f t="shared" si="1968"/>
        <v>-1834</v>
      </c>
      <c r="BW664">
        <f t="shared" si="1969"/>
        <v>23</v>
      </c>
      <c r="BX664" t="str">
        <f t="shared" si="1970"/>
        <v>NEGATIF</v>
      </c>
      <c r="BY664">
        <f t="shared" si="1971"/>
        <v>-32.862878673157191</v>
      </c>
      <c r="BZ664">
        <f t="shared" si="1972"/>
        <v>147.13712132684282</v>
      </c>
      <c r="CA664">
        <f t="shared" si="1973"/>
        <v>79.755417592824699</v>
      </c>
      <c r="CB664" t="str">
        <f t="shared" si="1974"/>
        <v>POSITIF</v>
      </c>
      <c r="CC664">
        <f t="shared" si="1975"/>
        <v>79</v>
      </c>
      <c r="CD664">
        <f t="shared" si="1976"/>
        <v>45</v>
      </c>
      <c r="CE664">
        <f t="shared" si="1977"/>
        <v>19</v>
      </c>
      <c r="CG664">
        <f t="shared" si="1978"/>
        <v>4.2164713528014897</v>
      </c>
      <c r="CH664">
        <f t="shared" si="1979"/>
        <v>0.40901469567478294</v>
      </c>
      <c r="CI664">
        <f t="shared" si="1980"/>
        <v>0.40905726082067778</v>
      </c>
    </row>
    <row r="665" spans="1:87">
      <c r="A665">
        <f t="shared" ref="A665:E665" si="1983">A567</f>
        <v>-7.0027777777777782</v>
      </c>
      <c r="B665">
        <f t="shared" si="1983"/>
        <v>111.315</v>
      </c>
      <c r="C665">
        <f t="shared" si="1983"/>
        <v>7</v>
      </c>
      <c r="D665">
        <f t="shared" si="1983"/>
        <v>2014</v>
      </c>
      <c r="E665">
        <f t="shared" si="1983"/>
        <v>3</v>
      </c>
      <c r="F665">
        <f t="shared" si="1784"/>
        <v>28</v>
      </c>
      <c r="G665">
        <f t="shared" ref="G665:M665" si="1984">G567</f>
        <v>-0.12222152900771403</v>
      </c>
      <c r="H665">
        <f t="shared" si="1984"/>
        <v>17</v>
      </c>
      <c r="I665">
        <f t="shared" si="1984"/>
        <v>0</v>
      </c>
      <c r="J665">
        <f t="shared" si="1984"/>
        <v>17</v>
      </c>
      <c r="K665">
        <f t="shared" si="1984"/>
        <v>0</v>
      </c>
      <c r="L665">
        <f t="shared" si="1984"/>
        <v>20</v>
      </c>
      <c r="M665">
        <f t="shared" si="1984"/>
        <v>-13</v>
      </c>
      <c r="N665">
        <f t="shared" si="1911"/>
        <v>2456744.916666667</v>
      </c>
      <c r="O665">
        <f t="shared" si="1844"/>
        <v>7.9449039617955674E-4</v>
      </c>
      <c r="P665">
        <f t="shared" si="1912"/>
        <v>2456744.9174611573</v>
      </c>
      <c r="Q665">
        <f t="shared" si="1913"/>
        <v>0.14236598114051502</v>
      </c>
      <c r="R665">
        <f t="shared" si="1914"/>
        <v>240.67971103316654</v>
      </c>
      <c r="S665">
        <f t="shared" si="1915"/>
        <v>31.836337009473937</v>
      </c>
      <c r="T665">
        <f t="shared" si="1916"/>
        <v>4.2006534002772797</v>
      </c>
      <c r="U665">
        <f t="shared" si="1917"/>
        <v>0.55564890258984534</v>
      </c>
      <c r="V665">
        <f t="shared" si="1918"/>
        <v>209.68497650492196</v>
      </c>
      <c r="W665">
        <f t="shared" si="1919"/>
        <v>3.6596932319778404</v>
      </c>
      <c r="X665">
        <f t="shared" si="1920"/>
        <v>5.7508004980381884</v>
      </c>
      <c r="Y665">
        <f t="shared" si="1921"/>
        <v>0.10037040331609609</v>
      </c>
      <c r="Z665">
        <f t="shared" si="1922"/>
        <v>82.566073376457098</v>
      </c>
      <c r="AA665">
        <f t="shared" si="1923"/>
        <v>1.441049830862408</v>
      </c>
      <c r="AB665">
        <f t="shared" si="1924"/>
        <v>12272.706589161418</v>
      </c>
      <c r="AC665">
        <f t="shared" si="1925"/>
        <v>124.97335153067726</v>
      </c>
      <c r="AD665">
        <f t="shared" si="1926"/>
        <v>-97.849525336358312</v>
      </c>
      <c r="AE665">
        <f t="shared" si="1927"/>
        <v>-516.83320380295538</v>
      </c>
      <c r="AF665">
        <f t="shared" si="1928"/>
        <v>-210.76372631762206</v>
      </c>
      <c r="AG665">
        <f t="shared" si="1929"/>
        <v>4449.7384336325567</v>
      </c>
      <c r="AH665">
        <f t="shared" si="1930"/>
        <v>16021.971918867719</v>
      </c>
      <c r="AI665">
        <f t="shared" si="1931"/>
        <v>4.4505477552410326</v>
      </c>
      <c r="AJ665">
        <f t="shared" si="1932"/>
        <v>245.13025878840756</v>
      </c>
      <c r="AK665">
        <f t="shared" si="1933"/>
        <v>4.278330112123478</v>
      </c>
      <c r="AL665">
        <f t="shared" si="1934"/>
        <v>245</v>
      </c>
      <c r="AM665">
        <f t="shared" si="1935"/>
        <v>7</v>
      </c>
      <c r="AN665">
        <f t="shared" si="1936"/>
        <v>48</v>
      </c>
      <c r="AP665">
        <f t="shared" si="1937"/>
        <v>3.1425240833349148</v>
      </c>
      <c r="AQ665">
        <f t="shared" si="1938"/>
        <v>5.4847392077410934E-2</v>
      </c>
      <c r="AR665" t="str">
        <f t="shared" si="1939"/>
        <v>POSITIF</v>
      </c>
      <c r="AS665">
        <f t="shared" si="1940"/>
        <v>3</v>
      </c>
      <c r="AT665">
        <f t="shared" si="1941"/>
        <v>8</v>
      </c>
      <c r="AU665">
        <f t="shared" si="1942"/>
        <v>33</v>
      </c>
      <c r="AV665">
        <f t="shared" si="1943"/>
        <v>0.99485931613842182</v>
      </c>
      <c r="AW665" s="4">
        <f t="shared" si="1944"/>
        <v>4.1452471505767578E-2</v>
      </c>
      <c r="AX665">
        <f t="shared" si="1945"/>
        <v>1.7363570660754619E-2</v>
      </c>
      <c r="AY665">
        <f t="shared" si="1946"/>
        <v>0.27107958907593016</v>
      </c>
      <c r="AZ665" s="4">
        <f t="shared" si="1947"/>
        <v>1.1294982878163757E-2</v>
      </c>
      <c r="BA665">
        <f t="shared" si="1948"/>
        <v>367339.21977071546</v>
      </c>
      <c r="BB665" t="s">
        <v>191</v>
      </c>
      <c r="BC665">
        <f t="shared" si="1949"/>
        <v>1.67026206287921E-2</v>
      </c>
      <c r="BD665">
        <f t="shared" si="1950"/>
        <v>209.68931368565373</v>
      </c>
      <c r="BE665">
        <f t="shared" si="1951"/>
        <v>23.437439758579032</v>
      </c>
      <c r="BF665">
        <f t="shared" si="1952"/>
        <v>-2.0650141556639583E-3</v>
      </c>
      <c r="BG665">
        <f t="shared" si="1953"/>
        <v>23.435374744423367</v>
      </c>
      <c r="BH665" s="19">
        <f t="shared" si="1954"/>
        <v>0.14236598114051502</v>
      </c>
      <c r="BI665">
        <f t="shared" si="1955"/>
        <v>22.383126507544269</v>
      </c>
      <c r="BJ665">
        <f t="shared" si="1956"/>
        <v>5.8041265075442681</v>
      </c>
      <c r="BK665">
        <f t="shared" si="1957"/>
        <v>199.77271673544197</v>
      </c>
      <c r="BL665">
        <f t="shared" si="1958"/>
        <v>3.48669166268744</v>
      </c>
      <c r="BM665">
        <f t="shared" si="1959"/>
        <v>247.28918087772206</v>
      </c>
      <c r="BN665">
        <f t="shared" si="1960"/>
        <v>16.485945391848137</v>
      </c>
      <c r="BO665">
        <f t="shared" si="1961"/>
        <v>16</v>
      </c>
      <c r="BP665">
        <f t="shared" si="1962"/>
        <v>29</v>
      </c>
      <c r="BQ665">
        <f t="shared" si="1963"/>
        <v>9</v>
      </c>
      <c r="BR665">
        <f t="shared" si="1964"/>
        <v>-18.058780048733997</v>
      </c>
      <c r="BS665" t="str">
        <f t="shared" si="1965"/>
        <v>NEGATIF</v>
      </c>
      <c r="BT665">
        <f t="shared" si="1966"/>
        <v>-0.31518517074387031</v>
      </c>
      <c r="BU665">
        <f t="shared" si="1967"/>
        <v>18</v>
      </c>
      <c r="BV665">
        <f t="shared" si="1968"/>
        <v>-2164</v>
      </c>
      <c r="BW665">
        <f t="shared" si="1969"/>
        <v>28</v>
      </c>
      <c r="BX665" t="str">
        <f t="shared" si="1970"/>
        <v>NEGATIF</v>
      </c>
      <c r="BY665">
        <f t="shared" si="1971"/>
        <v>-37.658518856195357</v>
      </c>
      <c r="BZ665">
        <f t="shared" si="1972"/>
        <v>142.34148114380463</v>
      </c>
      <c r="CA665">
        <f t="shared" si="1973"/>
        <v>-58.235350231989088</v>
      </c>
      <c r="CB665" t="str">
        <f t="shared" si="1974"/>
        <v>NEGATIF</v>
      </c>
      <c r="CC665">
        <f t="shared" si="1975"/>
        <v>58</v>
      </c>
      <c r="CD665">
        <f t="shared" si="1976"/>
        <v>14</v>
      </c>
      <c r="CE665">
        <f t="shared" si="1977"/>
        <v>7</v>
      </c>
      <c r="CG665">
        <f t="shared" si="1978"/>
        <v>4.3160104108760509</v>
      </c>
      <c r="CH665">
        <f t="shared" si="1979"/>
        <v>0.40902445072891236</v>
      </c>
      <c r="CI665">
        <f t="shared" si="1980"/>
        <v>0.40906049202502903</v>
      </c>
    </row>
    <row r="666" spans="1:87">
      <c r="A666">
        <f t="shared" ref="A666:E666" si="1985">A568</f>
        <v>-7.0027777777777782</v>
      </c>
      <c r="B666">
        <f t="shared" si="1985"/>
        <v>111.315</v>
      </c>
      <c r="C666">
        <f t="shared" si="1985"/>
        <v>7</v>
      </c>
      <c r="D666">
        <f t="shared" si="1985"/>
        <v>2014</v>
      </c>
      <c r="E666">
        <f t="shared" si="1985"/>
        <v>3</v>
      </c>
      <c r="F666">
        <f t="shared" ref="F666:F696" si="1986">F568-3</f>
        <v>28</v>
      </c>
      <c r="G666">
        <f t="shared" ref="G666:M666" si="1987">G568</f>
        <v>-0.12222152900771403</v>
      </c>
      <c r="H666" s="5">
        <f t="shared" si="1987"/>
        <v>17</v>
      </c>
      <c r="I666" s="5">
        <f t="shared" si="1987"/>
        <v>15</v>
      </c>
      <c r="J666" s="5">
        <f t="shared" si="1987"/>
        <v>17.25</v>
      </c>
      <c r="K666" s="5">
        <f t="shared" si="1987"/>
        <v>0</v>
      </c>
      <c r="L666" s="5">
        <f t="shared" si="1987"/>
        <v>20</v>
      </c>
      <c r="M666" s="5">
        <f t="shared" si="1987"/>
        <v>-13</v>
      </c>
      <c r="N666" s="5">
        <f t="shared" si="1911"/>
        <v>2456744.9270833335</v>
      </c>
      <c r="O666" s="5">
        <f t="shared" si="1844"/>
        <v>7.9449039617955674E-4</v>
      </c>
      <c r="P666" s="5">
        <f t="shared" si="1912"/>
        <v>2456744.9278778238</v>
      </c>
      <c r="Q666" s="5">
        <f t="shared" si="1913"/>
        <v>0.1423662663333011</v>
      </c>
      <c r="R666" s="5">
        <f t="shared" si="1914"/>
        <v>240.67971103316654</v>
      </c>
      <c r="S666" s="5">
        <f t="shared" si="1915"/>
        <v>31.972430678724777</v>
      </c>
      <c r="T666" s="5">
        <f t="shared" si="1916"/>
        <v>4.2006534002772797</v>
      </c>
      <c r="U666" s="5">
        <f t="shared" si="1917"/>
        <v>0.55802418520939268</v>
      </c>
      <c r="V666" s="5">
        <f t="shared" si="1918"/>
        <v>209.68442490157634</v>
      </c>
      <c r="W666" s="5">
        <f t="shared" si="1919"/>
        <v>3.6596836046832939</v>
      </c>
      <c r="X666" s="5">
        <f t="shared" si="1920"/>
        <v>5.7610676576505284</v>
      </c>
      <c r="Y666" s="5">
        <f t="shared" si="1921"/>
        <v>0.10054959905615921</v>
      </c>
      <c r="Z666" s="5">
        <f t="shared" si="1922"/>
        <v>82.576340045823599</v>
      </c>
      <c r="AA666" s="5">
        <f t="shared" si="1923"/>
        <v>1.441229018046067</v>
      </c>
      <c r="AB666" s="5">
        <f t="shared" si="1924"/>
        <v>12318.359043795286</v>
      </c>
      <c r="AC666" s="5">
        <f t="shared" si="1925"/>
        <v>124.99326335016855</v>
      </c>
      <c r="AD666" s="5">
        <f t="shared" si="1926"/>
        <v>-49.207472918163113</v>
      </c>
      <c r="AE666" s="5">
        <f t="shared" si="1927"/>
        <v>-521.15085550208858</v>
      </c>
      <c r="AF666" s="5">
        <f t="shared" si="1928"/>
        <v>-211.51930705801379</v>
      </c>
      <c r="AG666" s="5">
        <f t="shared" si="1929"/>
        <v>4446.4611387375462</v>
      </c>
      <c r="AH666" s="5">
        <f t="shared" si="1930"/>
        <v>16107.935810404737</v>
      </c>
      <c r="AI666" s="5">
        <f t="shared" si="1931"/>
        <v>4.4744266140013158</v>
      </c>
      <c r="AJ666" s="5">
        <f t="shared" si="1932"/>
        <v>245.15413764716786</v>
      </c>
      <c r="AK666" s="5">
        <f t="shared" si="1933"/>
        <v>4.2787468768304642</v>
      </c>
      <c r="AL666" s="5">
        <f t="shared" si="1934"/>
        <v>245</v>
      </c>
      <c r="AM666" s="5">
        <f t="shared" si="1935"/>
        <v>9</v>
      </c>
      <c r="AN666" s="5">
        <f t="shared" si="1936"/>
        <v>14</v>
      </c>
      <c r="AO666" s="5"/>
      <c r="AP666" s="5">
        <f t="shared" si="1937"/>
        <v>3.1427283651634301</v>
      </c>
      <c r="AQ666" s="5">
        <f t="shared" si="1938"/>
        <v>5.4850957467920514E-2</v>
      </c>
      <c r="AR666" s="5" t="str">
        <f t="shared" si="1939"/>
        <v>POSITIF</v>
      </c>
      <c r="AS666" s="5">
        <f t="shared" si="1940"/>
        <v>3</v>
      </c>
      <c r="AT666" s="5">
        <f t="shared" si="1941"/>
        <v>8</v>
      </c>
      <c r="AU666" s="5">
        <f t="shared" si="1942"/>
        <v>33</v>
      </c>
      <c r="AV666" s="5">
        <f t="shared" si="1943"/>
        <v>0.99480909677740192</v>
      </c>
      <c r="AW666" s="23">
        <f t="shared" si="1944"/>
        <v>4.1450379032391745E-2</v>
      </c>
      <c r="AX666" s="5">
        <f t="shared" si="1945"/>
        <v>1.7362694167556574E-2</v>
      </c>
      <c r="AY666" s="5">
        <f t="shared" si="1946"/>
        <v>0.27106590656118451</v>
      </c>
      <c r="AZ666" s="23">
        <f t="shared" si="1947"/>
        <v>1.1294412773382688E-2</v>
      </c>
      <c r="BA666" s="5">
        <f t="shared" si="1948"/>
        <v>367357.7617070782</v>
      </c>
      <c r="BB666" s="5" t="s">
        <v>191</v>
      </c>
      <c r="BC666" s="5">
        <f t="shared" si="1949"/>
        <v>1.6702620616814001E-2</v>
      </c>
      <c r="BD666" s="5">
        <f t="shared" si="1950"/>
        <v>209.68876208394508</v>
      </c>
      <c r="BE666" s="5">
        <f t="shared" si="1951"/>
        <v>23.437439754870336</v>
      </c>
      <c r="BF666" s="5">
        <f t="shared" si="1952"/>
        <v>-2.0650376644838668E-3</v>
      </c>
      <c r="BG666" s="5">
        <f t="shared" si="1953"/>
        <v>23.435374717205853</v>
      </c>
      <c r="BH666" s="24">
        <f t="shared" si="1954"/>
        <v>0.1423662663333011</v>
      </c>
      <c r="BI666" s="5">
        <f t="shared" si="1955"/>
        <v>22.633810970823593</v>
      </c>
      <c r="BJ666" s="5">
        <f t="shared" si="1956"/>
        <v>6.054810970823592</v>
      </c>
      <c r="BK666" s="5">
        <f t="shared" si="1957"/>
        <v>203.5113712883454</v>
      </c>
      <c r="BL666" s="5">
        <f t="shared" si="1958"/>
        <v>3.5519434942302817</v>
      </c>
      <c r="BM666" s="5">
        <f t="shared" si="1959"/>
        <v>247.31079327400849</v>
      </c>
      <c r="BN666" s="5">
        <f t="shared" si="1960"/>
        <v>16.487386218267233</v>
      </c>
      <c r="BO666" s="5">
        <f t="shared" si="1961"/>
        <v>16</v>
      </c>
      <c r="BP666" s="5">
        <f t="shared" si="1962"/>
        <v>29</v>
      </c>
      <c r="BQ666" s="5">
        <f t="shared" si="1963"/>
        <v>14</v>
      </c>
      <c r="BR666" s="5">
        <f t="shared" si="1964"/>
        <v>-18.062771726853775</v>
      </c>
      <c r="BS666" s="5" t="str">
        <f t="shared" si="1965"/>
        <v>NEGATIF</v>
      </c>
      <c r="BT666" s="5">
        <f t="shared" si="1966"/>
        <v>-0.31525483866974024</v>
      </c>
      <c r="BU666" s="5">
        <f t="shared" si="1967"/>
        <v>18</v>
      </c>
      <c r="BV666" s="5">
        <f t="shared" si="1968"/>
        <v>-2164</v>
      </c>
      <c r="BW666" s="5">
        <f t="shared" si="1969"/>
        <v>14</v>
      </c>
      <c r="BX666" s="5" t="str">
        <f t="shared" si="1970"/>
        <v>NEGATIF</v>
      </c>
      <c r="BY666" s="5">
        <f t="shared" si="1971"/>
        <v>-42.490979774299561</v>
      </c>
      <c r="BZ666" s="5">
        <f t="shared" si="1972"/>
        <v>137.50902022570045</v>
      </c>
      <c r="CA666" s="5">
        <f t="shared" si="1973"/>
        <v>-55.841225595732503</v>
      </c>
      <c r="CB666" s="5" t="str">
        <f t="shared" si="1974"/>
        <v>NEGATIF</v>
      </c>
      <c r="CC666" s="5">
        <f t="shared" si="1975"/>
        <v>55</v>
      </c>
      <c r="CD666" s="5">
        <f t="shared" si="1976"/>
        <v>50</v>
      </c>
      <c r="CE666" s="5">
        <f t="shared" si="1977"/>
        <v>28</v>
      </c>
      <c r="CF666" s="5"/>
      <c r="CG666" s="5">
        <f t="shared" si="1978"/>
        <v>4.316387618350495</v>
      </c>
      <c r="CH666" s="5">
        <f t="shared" si="1979"/>
        <v>0.40902445025387713</v>
      </c>
      <c r="CI666" s="5">
        <f t="shared" si="1980"/>
        <v>0.40906049196030009</v>
      </c>
    </row>
    <row r="667" spans="1:87">
      <c r="A667">
        <f t="shared" ref="A667:E667" si="1988">A569</f>
        <v>-7.0027777777777782</v>
      </c>
      <c r="B667">
        <f t="shared" si="1988"/>
        <v>111.315</v>
      </c>
      <c r="C667">
        <f t="shared" si="1988"/>
        <v>7</v>
      </c>
      <c r="D667">
        <f t="shared" si="1988"/>
        <v>2014</v>
      </c>
      <c r="E667">
        <f t="shared" si="1988"/>
        <v>3</v>
      </c>
      <c r="F667">
        <f t="shared" si="1986"/>
        <v>28</v>
      </c>
      <c r="G667">
        <f t="shared" ref="G667:M667" si="1989">G569</f>
        <v>-0.12222152900771403</v>
      </c>
      <c r="H667" s="5">
        <f t="shared" si="1989"/>
        <v>17</v>
      </c>
      <c r="I667" s="5">
        <f t="shared" si="1989"/>
        <v>30</v>
      </c>
      <c r="J667" s="5">
        <f t="shared" si="1989"/>
        <v>17.5</v>
      </c>
      <c r="K667" s="5">
        <f t="shared" si="1989"/>
        <v>0</v>
      </c>
      <c r="L667" s="5">
        <f t="shared" si="1989"/>
        <v>20</v>
      </c>
      <c r="M667" s="5">
        <f t="shared" si="1989"/>
        <v>-13</v>
      </c>
      <c r="N667" s="5">
        <f t="shared" si="1911"/>
        <v>2456744.9375</v>
      </c>
      <c r="O667" s="5">
        <f t="shared" si="1844"/>
        <v>7.9449039617955674E-4</v>
      </c>
      <c r="P667" s="5">
        <f t="shared" si="1912"/>
        <v>2456744.9382944903</v>
      </c>
      <c r="Q667" s="5">
        <f t="shared" si="1913"/>
        <v>0.14236655152608715</v>
      </c>
      <c r="R667" s="5">
        <f t="shared" si="1914"/>
        <v>240.67971103316654</v>
      </c>
      <c r="S667" s="5">
        <f t="shared" si="1915"/>
        <v>32.108524347975617</v>
      </c>
      <c r="T667" s="5">
        <f t="shared" si="1916"/>
        <v>4.2006534002772797</v>
      </c>
      <c r="U667" s="5">
        <f t="shared" si="1917"/>
        <v>0.56039946782894001</v>
      </c>
      <c r="V667" s="5">
        <f t="shared" si="1918"/>
        <v>209.68387329823071</v>
      </c>
      <c r="W667" s="5">
        <f t="shared" si="1919"/>
        <v>3.6596739773887479</v>
      </c>
      <c r="X667" s="5">
        <f t="shared" si="1920"/>
        <v>5.7713348172610495</v>
      </c>
      <c r="Y667" s="5">
        <f t="shared" si="1921"/>
        <v>0.10072879479619058</v>
      </c>
      <c r="Z667" s="5">
        <f t="shared" si="1922"/>
        <v>82.586606715188282</v>
      </c>
      <c r="AA667" s="5">
        <f t="shared" si="1923"/>
        <v>1.4414082052296944</v>
      </c>
      <c r="AB667" s="5">
        <f t="shared" si="1924"/>
        <v>12363.943861807989</v>
      </c>
      <c r="AC667" s="5">
        <f t="shared" si="1925"/>
        <v>124.99999917473346</v>
      </c>
      <c r="AD667" s="5">
        <f t="shared" si="1926"/>
        <v>-0.54467249994679201</v>
      </c>
      <c r="AE667" s="5">
        <f t="shared" si="1927"/>
        <v>-525.41357603768643</v>
      </c>
      <c r="AF667" s="5">
        <f t="shared" si="1928"/>
        <v>-212.27886090124889</v>
      </c>
      <c r="AG667" s="5">
        <f t="shared" si="1929"/>
        <v>4443.1511819391126</v>
      </c>
      <c r="AH667" s="5">
        <f t="shared" si="1930"/>
        <v>16193.857933482952</v>
      </c>
      <c r="AI667" s="5">
        <f t="shared" si="1931"/>
        <v>4.4982938704119313</v>
      </c>
      <c r="AJ667" s="5">
        <f t="shared" si="1932"/>
        <v>245.17800490357848</v>
      </c>
      <c r="AK667" s="5">
        <f t="shared" si="1933"/>
        <v>4.2791634390382471</v>
      </c>
      <c r="AL667" s="5">
        <f t="shared" si="1934"/>
        <v>245</v>
      </c>
      <c r="AM667" s="5">
        <f t="shared" si="1935"/>
        <v>10</v>
      </c>
      <c r="AN667" s="5">
        <f t="shared" si="1936"/>
        <v>40</v>
      </c>
      <c r="AO667" s="5"/>
      <c r="AP667" s="5">
        <f t="shared" si="1937"/>
        <v>3.1428664723706659</v>
      </c>
      <c r="AQ667" s="5">
        <f t="shared" si="1938"/>
        <v>5.4853367893407515E-2</v>
      </c>
      <c r="AR667" s="5" t="str">
        <f t="shared" si="1939"/>
        <v>POSITIF</v>
      </c>
      <c r="AS667" s="5">
        <f t="shared" si="1940"/>
        <v>3</v>
      </c>
      <c r="AT667" s="5">
        <f t="shared" si="1941"/>
        <v>8</v>
      </c>
      <c r="AU667" s="5">
        <f t="shared" si="1942"/>
        <v>34</v>
      </c>
      <c r="AV667" s="5">
        <f t="shared" si="1943"/>
        <v>0.99475858943683404</v>
      </c>
      <c r="AW667" s="23">
        <f t="shared" si="1944"/>
        <v>4.1448274559868083E-2</v>
      </c>
      <c r="AX667" s="5">
        <f t="shared" si="1945"/>
        <v>1.7361812648167239E-2</v>
      </c>
      <c r="AY667" s="5">
        <f t="shared" si="1946"/>
        <v>0.2710521455847838</v>
      </c>
      <c r="AZ667" s="23">
        <f t="shared" si="1947"/>
        <v>1.1293839399365992E-2</v>
      </c>
      <c r="BA667" s="5">
        <f t="shared" si="1948"/>
        <v>367376.41185929812</v>
      </c>
      <c r="BB667" s="5" t="s">
        <v>191</v>
      </c>
      <c r="BC667" s="5">
        <f t="shared" si="1949"/>
        <v>1.6702620604835905E-2</v>
      </c>
      <c r="BD667" s="5">
        <f t="shared" si="1950"/>
        <v>209.68821048223649</v>
      </c>
      <c r="BE667" s="5">
        <f t="shared" si="1951"/>
        <v>23.437439751161641</v>
      </c>
      <c r="BF667" s="5">
        <f t="shared" si="1952"/>
        <v>-2.0650611930251939E-3</v>
      </c>
      <c r="BG667" s="5">
        <f t="shared" si="1953"/>
        <v>23.435374689968615</v>
      </c>
      <c r="BH667" s="24">
        <f t="shared" si="1954"/>
        <v>0.14236655152608715</v>
      </c>
      <c r="BI667" s="5">
        <f t="shared" si="1955"/>
        <v>22.884495434102913</v>
      </c>
      <c r="BJ667" s="5">
        <f t="shared" si="1956"/>
        <v>6.3054954341029124</v>
      </c>
      <c r="BK667" s="5">
        <f t="shared" si="1957"/>
        <v>207.2500358286288</v>
      </c>
      <c r="BL667" s="5">
        <f t="shared" si="1958"/>
        <v>3.6171955000857872</v>
      </c>
      <c r="BM667" s="5">
        <f t="shared" si="1959"/>
        <v>247.33239568291486</v>
      </c>
      <c r="BN667" s="5">
        <f t="shared" si="1960"/>
        <v>16.488826378860992</v>
      </c>
      <c r="BO667" s="5">
        <f t="shared" si="1961"/>
        <v>16</v>
      </c>
      <c r="BP667" s="5">
        <f t="shared" si="1962"/>
        <v>29</v>
      </c>
      <c r="BQ667" s="5">
        <f t="shared" si="1963"/>
        <v>19</v>
      </c>
      <c r="BR667" s="5">
        <f t="shared" si="1964"/>
        <v>-18.06682283313441</v>
      </c>
      <c r="BS667" s="5" t="str">
        <f t="shared" si="1965"/>
        <v>NEGATIF</v>
      </c>
      <c r="BT667" s="5">
        <f t="shared" si="1966"/>
        <v>-0.31532554381268552</v>
      </c>
      <c r="BU667" s="5">
        <f t="shared" si="1967"/>
        <v>18</v>
      </c>
      <c r="BV667" s="5">
        <f t="shared" si="1968"/>
        <v>-2165</v>
      </c>
      <c r="BW667" s="5">
        <f t="shared" si="1969"/>
        <v>59</v>
      </c>
      <c r="BX667" s="5" t="str">
        <f t="shared" si="1970"/>
        <v>NEGATIF</v>
      </c>
      <c r="BY667" s="5">
        <f t="shared" si="1971"/>
        <v>-46.654716178725749</v>
      </c>
      <c r="BZ667" s="5">
        <f t="shared" si="1972"/>
        <v>133.34528382127425</v>
      </c>
      <c r="CA667" s="5">
        <f t="shared" si="1973"/>
        <v>-53.232368490377937</v>
      </c>
      <c r="CB667" s="5" t="str">
        <f t="shared" si="1974"/>
        <v>NEGATIF</v>
      </c>
      <c r="CC667" s="5">
        <f t="shared" si="1975"/>
        <v>53</v>
      </c>
      <c r="CD667" s="5">
        <f t="shared" si="1976"/>
        <v>13</v>
      </c>
      <c r="CE667" s="5">
        <f t="shared" si="1977"/>
        <v>56</v>
      </c>
      <c r="CF667" s="5"/>
      <c r="CG667" s="5">
        <f t="shared" si="1978"/>
        <v>4.3167646515122735</v>
      </c>
      <c r="CH667" s="5">
        <f t="shared" si="1979"/>
        <v>0.40902444977849767</v>
      </c>
      <c r="CI667" s="5">
        <f t="shared" si="1980"/>
        <v>0.40906049189557114</v>
      </c>
    </row>
    <row r="668" spans="1:87">
      <c r="A668">
        <f t="shared" ref="A668:E668" si="1990">A570</f>
        <v>-7.0027777777777782</v>
      </c>
      <c r="B668">
        <f t="shared" si="1990"/>
        <v>111.315</v>
      </c>
      <c r="C668">
        <f t="shared" si="1990"/>
        <v>7</v>
      </c>
      <c r="D668">
        <f t="shared" si="1990"/>
        <v>2014</v>
      </c>
      <c r="E668">
        <f t="shared" si="1990"/>
        <v>3</v>
      </c>
      <c r="F668">
        <f t="shared" si="1986"/>
        <v>28</v>
      </c>
      <c r="G668">
        <f t="shared" ref="G668:M668" si="1991">G570</f>
        <v>-0.12222152900771403</v>
      </c>
      <c r="H668" s="5">
        <f t="shared" si="1991"/>
        <v>17</v>
      </c>
      <c r="I668" s="5">
        <f t="shared" si="1991"/>
        <v>45</v>
      </c>
      <c r="J668" s="5">
        <f t="shared" si="1991"/>
        <v>17.75</v>
      </c>
      <c r="K668" s="5">
        <f t="shared" si="1991"/>
        <v>0</v>
      </c>
      <c r="L668" s="5">
        <f t="shared" si="1991"/>
        <v>20</v>
      </c>
      <c r="M668" s="5">
        <f t="shared" si="1991"/>
        <v>-13</v>
      </c>
      <c r="N668" s="5">
        <f t="shared" si="1911"/>
        <v>2456744.947916667</v>
      </c>
      <c r="O668" s="5">
        <f t="shared" si="1844"/>
        <v>7.9449039617955674E-4</v>
      </c>
      <c r="P668" s="5">
        <f t="shared" si="1912"/>
        <v>2456744.9487111573</v>
      </c>
      <c r="Q668" s="5">
        <f t="shared" si="1913"/>
        <v>0.142366836718886</v>
      </c>
      <c r="R668" s="5">
        <f t="shared" si="1914"/>
        <v>240.67971103316654</v>
      </c>
      <c r="S668" s="5">
        <f t="shared" si="1915"/>
        <v>32.244618023338262</v>
      </c>
      <c r="T668" s="5">
        <f t="shared" si="1916"/>
        <v>4.2006534002772797</v>
      </c>
      <c r="U668" s="5">
        <f t="shared" si="1917"/>
        <v>0.56277475055515847</v>
      </c>
      <c r="V668" s="5">
        <f t="shared" si="1918"/>
        <v>209.68332169486035</v>
      </c>
      <c r="W668" s="5">
        <f t="shared" si="1919"/>
        <v>3.6596643500937698</v>
      </c>
      <c r="X668" s="5">
        <f t="shared" si="1920"/>
        <v>5.7816019773335938</v>
      </c>
      <c r="Y668" s="5">
        <f t="shared" si="1921"/>
        <v>0.10090799054428579</v>
      </c>
      <c r="Z668" s="5">
        <f t="shared" si="1922"/>
        <v>82.596873385013168</v>
      </c>
      <c r="AA668" s="5">
        <f t="shared" si="1923"/>
        <v>1.4415873924213538</v>
      </c>
      <c r="AB668" s="5">
        <f t="shared" si="1924"/>
        <v>12409.460788054163</v>
      </c>
      <c r="AC668" s="5">
        <f t="shared" si="1925"/>
        <v>124.99355829374255</v>
      </c>
      <c r="AD668" s="5">
        <f t="shared" si="1926"/>
        <v>48.11835976540047</v>
      </c>
      <c r="AE668" s="5">
        <f t="shared" si="1927"/>
        <v>-529.62091629188592</v>
      </c>
      <c r="AF668" s="5">
        <f t="shared" si="1928"/>
        <v>-213.04236815354898</v>
      </c>
      <c r="AG668" s="5">
        <f t="shared" si="1929"/>
        <v>4439.8085874811331</v>
      </c>
      <c r="AH668" s="5">
        <f t="shared" si="1930"/>
        <v>16279.718009149005</v>
      </c>
      <c r="AI668" s="5">
        <f t="shared" si="1931"/>
        <v>4.5221438914302787</v>
      </c>
      <c r="AJ668" s="5">
        <f t="shared" si="1932"/>
        <v>245.20185492459683</v>
      </c>
      <c r="AK668" s="5">
        <f t="shared" si="1933"/>
        <v>4.2795797004316869</v>
      </c>
      <c r="AL668" s="5">
        <f t="shared" si="1934"/>
        <v>245</v>
      </c>
      <c r="AM668" s="5">
        <f t="shared" si="1935"/>
        <v>12</v>
      </c>
      <c r="AN668" s="5">
        <f t="shared" si="1936"/>
        <v>6</v>
      </c>
      <c r="AO668" s="5"/>
      <c r="AP668" s="5">
        <f t="shared" si="1937"/>
        <v>3.1474972317856564</v>
      </c>
      <c r="AQ668" s="5">
        <f t="shared" si="1938"/>
        <v>5.4934189892066825E-2</v>
      </c>
      <c r="AR668" s="5" t="str">
        <f t="shared" si="1939"/>
        <v>POSITIF</v>
      </c>
      <c r="AS668" s="5">
        <f t="shared" si="1940"/>
        <v>3</v>
      </c>
      <c r="AT668" s="5">
        <f t="shared" si="1941"/>
        <v>8</v>
      </c>
      <c r="AU668" s="5">
        <f t="shared" si="1942"/>
        <v>50</v>
      </c>
      <c r="AV668" s="5">
        <f t="shared" si="1943"/>
        <v>0.99470779456690128</v>
      </c>
      <c r="AW668" s="23">
        <f t="shared" si="1944"/>
        <v>4.144615810695422E-2</v>
      </c>
      <c r="AX668" s="5">
        <f t="shared" si="1945"/>
        <v>1.7360926110443792E-2</v>
      </c>
      <c r="AY668" s="5">
        <f t="shared" si="1946"/>
        <v>0.27103830626937953</v>
      </c>
      <c r="AZ668" s="23">
        <f t="shared" si="1947"/>
        <v>1.1293262761224146E-2</v>
      </c>
      <c r="BA668" s="5">
        <f t="shared" si="1948"/>
        <v>367395.17009380111</v>
      </c>
      <c r="BB668" s="5" t="s">
        <v>191</v>
      </c>
      <c r="BC668" s="5">
        <f t="shared" si="1949"/>
        <v>1.6702620592857806E-2</v>
      </c>
      <c r="BD668" s="5">
        <f t="shared" si="1950"/>
        <v>209.68765888050316</v>
      </c>
      <c r="BE668" s="5">
        <f t="shared" si="1951"/>
        <v>23.437439747452945</v>
      </c>
      <c r="BF668" s="5">
        <f t="shared" si="1952"/>
        <v>-2.0650847412875431E-3</v>
      </c>
      <c r="BG668" s="5">
        <f t="shared" si="1953"/>
        <v>23.435374662711659</v>
      </c>
      <c r="BH668" s="24">
        <f t="shared" si="1954"/>
        <v>0.142366836718886</v>
      </c>
      <c r="BI668" s="5">
        <f t="shared" si="1955"/>
        <v>23.135179908589148</v>
      </c>
      <c r="BJ668" s="5">
        <f t="shared" si="1956"/>
        <v>6.5561799085891472</v>
      </c>
      <c r="BK668" s="5">
        <f t="shared" si="1957"/>
        <v>210.98871562412046</v>
      </c>
      <c r="BL668" s="5">
        <f t="shared" si="1958"/>
        <v>3.6824477721949047</v>
      </c>
      <c r="BM668" s="5">
        <f t="shared" si="1959"/>
        <v>247.35398300471675</v>
      </c>
      <c r="BN668" s="5">
        <f t="shared" si="1960"/>
        <v>16.490265533647783</v>
      </c>
      <c r="BO668" s="5">
        <f t="shared" si="1961"/>
        <v>16</v>
      </c>
      <c r="BP668" s="5">
        <f t="shared" si="1962"/>
        <v>29</v>
      </c>
      <c r="BQ668" s="5">
        <f t="shared" si="1963"/>
        <v>24</v>
      </c>
      <c r="BR668" s="5">
        <f t="shared" si="1964"/>
        <v>-18.066444289508681</v>
      </c>
      <c r="BS668" s="5" t="str">
        <f t="shared" si="1965"/>
        <v>NEGATIF</v>
      </c>
      <c r="BT668" s="5">
        <f t="shared" si="1966"/>
        <v>-0.31531893698005414</v>
      </c>
      <c r="BU668" s="5">
        <f t="shared" si="1967"/>
        <v>18</v>
      </c>
      <c r="BV668" s="5">
        <f t="shared" si="1968"/>
        <v>-2164</v>
      </c>
      <c r="BW668" s="5">
        <f t="shared" si="1969"/>
        <v>0</v>
      </c>
      <c r="BX668" s="5" t="str">
        <f t="shared" si="1970"/>
        <v>NEGATIF</v>
      </c>
      <c r="BY668" s="5">
        <f t="shared" si="1971"/>
        <v>-50.245218904432498</v>
      </c>
      <c r="BZ668" s="5">
        <f t="shared" si="1972"/>
        <v>129.75478109556749</v>
      </c>
      <c r="CA668" s="5">
        <f t="shared" si="1973"/>
        <v>-50.454076762563403</v>
      </c>
      <c r="CB668" s="5" t="str">
        <f t="shared" si="1974"/>
        <v>NEGATIF</v>
      </c>
      <c r="CC668" s="5">
        <f t="shared" si="1975"/>
        <v>50</v>
      </c>
      <c r="CD668" s="5">
        <f t="shared" si="1976"/>
        <v>27</v>
      </c>
      <c r="CE668" s="5">
        <f t="shared" si="1977"/>
        <v>14</v>
      </c>
      <c r="CF668" s="5"/>
      <c r="CG668" s="5">
        <f t="shared" si="1978"/>
        <v>4.3171414213544042</v>
      </c>
      <c r="CH668" s="5">
        <f t="shared" si="1979"/>
        <v>0.40902444930277404</v>
      </c>
      <c r="CI668" s="5">
        <f t="shared" si="1980"/>
        <v>0.40906049183084214</v>
      </c>
    </row>
    <row r="669" spans="1:87">
      <c r="A669">
        <f t="shared" ref="A669:E669" si="1992">A571</f>
        <v>-7.0027777777777782</v>
      </c>
      <c r="B669">
        <f t="shared" si="1992"/>
        <v>111.315</v>
      </c>
      <c r="C669">
        <f t="shared" si="1992"/>
        <v>7</v>
      </c>
      <c r="D669">
        <f t="shared" si="1992"/>
        <v>2014</v>
      </c>
      <c r="E669">
        <f t="shared" si="1992"/>
        <v>3</v>
      </c>
      <c r="F669">
        <f t="shared" si="1986"/>
        <v>28</v>
      </c>
      <c r="G669">
        <f t="shared" ref="G669:M669" si="1993">G571</f>
        <v>-0.12222152900771403</v>
      </c>
      <c r="H669" s="5">
        <f t="shared" si="1993"/>
        <v>18</v>
      </c>
      <c r="I669" s="5">
        <f t="shared" si="1993"/>
        <v>0</v>
      </c>
      <c r="J669" s="5">
        <f t="shared" si="1993"/>
        <v>18</v>
      </c>
      <c r="K669" s="5">
        <f t="shared" si="1993"/>
        <v>0</v>
      </c>
      <c r="L669" s="5">
        <f t="shared" si="1993"/>
        <v>20</v>
      </c>
      <c r="M669" s="5">
        <f t="shared" si="1993"/>
        <v>-13</v>
      </c>
      <c r="N669" s="5">
        <f t="shared" si="1911"/>
        <v>2456744.9583333335</v>
      </c>
      <c r="O669" s="5">
        <f t="shared" si="1844"/>
        <v>7.9449039617955674E-4</v>
      </c>
      <c r="P669" s="5">
        <f t="shared" si="1912"/>
        <v>2456744.9591278238</v>
      </c>
      <c r="Q669" s="5">
        <f t="shared" si="1913"/>
        <v>0.14236712191167206</v>
      </c>
      <c r="R669" s="5">
        <f t="shared" si="1914"/>
        <v>240.67971103316654</v>
      </c>
      <c r="S669" s="5">
        <f t="shared" si="1915"/>
        <v>32.38071169257455</v>
      </c>
      <c r="T669" s="5">
        <f t="shared" si="1916"/>
        <v>4.2006534002772797</v>
      </c>
      <c r="U669" s="5">
        <f t="shared" si="1917"/>
        <v>0.56515003317445178</v>
      </c>
      <c r="V669" s="5">
        <f t="shared" si="1918"/>
        <v>209.68277009151478</v>
      </c>
      <c r="W669" s="5">
        <f t="shared" si="1919"/>
        <v>3.6596547227992247</v>
      </c>
      <c r="X669" s="5">
        <f t="shared" si="1920"/>
        <v>5.7918691369441149</v>
      </c>
      <c r="Y669" s="5">
        <f t="shared" si="1921"/>
        <v>0.10108718628431715</v>
      </c>
      <c r="Z669" s="5">
        <f t="shared" si="1922"/>
        <v>82.607140054377851</v>
      </c>
      <c r="AA669" s="5">
        <f t="shared" si="1923"/>
        <v>1.4417665796049812</v>
      </c>
      <c r="AB669" s="5">
        <f t="shared" si="1924"/>
        <v>12454.909561635835</v>
      </c>
      <c r="AC669" s="5">
        <f t="shared" si="1925"/>
        <v>124.97394138673222</v>
      </c>
      <c r="AD669" s="5">
        <f t="shared" si="1926"/>
        <v>96.761101049548429</v>
      </c>
      <c r="AE669" s="5">
        <f t="shared" si="1927"/>
        <v>-533.77243241880183</v>
      </c>
      <c r="AF669" s="5">
        <f t="shared" si="1928"/>
        <v>-213.80980891488915</v>
      </c>
      <c r="AG669" s="5">
        <f t="shared" si="1929"/>
        <v>4436.4333803030668</v>
      </c>
      <c r="AH669" s="5">
        <f t="shared" si="1930"/>
        <v>16365.495743041491</v>
      </c>
      <c r="AI669" s="5">
        <f t="shared" si="1931"/>
        <v>4.5459710397337476</v>
      </c>
      <c r="AJ669" s="5">
        <f t="shared" si="1932"/>
        <v>245.2256820729003</v>
      </c>
      <c r="AK669" s="5">
        <f t="shared" si="1933"/>
        <v>4.2799955626209432</v>
      </c>
      <c r="AL669" s="5">
        <f t="shared" si="1934"/>
        <v>245</v>
      </c>
      <c r="AM669" s="5">
        <f t="shared" si="1935"/>
        <v>13</v>
      </c>
      <c r="AN669" s="5">
        <f t="shared" si="1936"/>
        <v>32</v>
      </c>
      <c r="AO669" s="5"/>
      <c r="AP669" s="5">
        <f t="shared" si="1937"/>
        <v>3.1504627696220138</v>
      </c>
      <c r="AQ669" s="5">
        <f t="shared" si="1938"/>
        <v>5.4985948291403727E-2</v>
      </c>
      <c r="AR669" s="5" t="str">
        <f t="shared" si="1939"/>
        <v>POSITIF</v>
      </c>
      <c r="AS669" s="5">
        <f t="shared" si="1940"/>
        <v>3</v>
      </c>
      <c r="AT669" s="5">
        <f t="shared" si="1941"/>
        <v>9</v>
      </c>
      <c r="AU669" s="5">
        <f t="shared" si="1942"/>
        <v>1</v>
      </c>
      <c r="AV669" s="5">
        <f t="shared" si="1943"/>
        <v>0.99465671262675703</v>
      </c>
      <c r="AW669" s="23">
        <f t="shared" si="1944"/>
        <v>4.1444029692781541E-2</v>
      </c>
      <c r="AX669" s="5">
        <f t="shared" si="1945"/>
        <v>1.7360034562399967E-2</v>
      </c>
      <c r="AY669" s="5">
        <f t="shared" si="1946"/>
        <v>0.27102438874006679</v>
      </c>
      <c r="AZ669" s="23">
        <f t="shared" si="1947"/>
        <v>1.129268286416945E-2</v>
      </c>
      <c r="BA669" s="5">
        <f t="shared" si="1948"/>
        <v>367414.03627382632</v>
      </c>
      <c r="BB669" s="5" t="s">
        <v>191</v>
      </c>
      <c r="BC669" s="5">
        <f t="shared" si="1949"/>
        <v>1.670262058087971E-2</v>
      </c>
      <c r="BD669" s="5">
        <f t="shared" si="1950"/>
        <v>209.68710727879457</v>
      </c>
      <c r="BE669" s="5">
        <f t="shared" si="1951"/>
        <v>23.43743974374425</v>
      </c>
      <c r="BF669" s="5">
        <f t="shared" si="1952"/>
        <v>-2.0651083092673348E-3</v>
      </c>
      <c r="BG669" s="5">
        <f t="shared" si="1953"/>
        <v>23.435374635434982</v>
      </c>
      <c r="BH669" s="24">
        <f t="shared" si="1954"/>
        <v>0.14236712191167206</v>
      </c>
      <c r="BI669" s="5">
        <f t="shared" si="1955"/>
        <v>23.385864371883994</v>
      </c>
      <c r="BJ669" s="5">
        <f t="shared" si="1956"/>
        <v>6.806864371883993</v>
      </c>
      <c r="BK669" s="5">
        <f t="shared" si="1957"/>
        <v>214.7274154429272</v>
      </c>
      <c r="BL669" s="5">
        <f t="shared" si="1958"/>
        <v>3.7477003937767979</v>
      </c>
      <c r="BM669" s="5">
        <f t="shared" si="1959"/>
        <v>247.37555013533273</v>
      </c>
      <c r="BN669" s="5">
        <f t="shared" si="1960"/>
        <v>16.491703342355514</v>
      </c>
      <c r="BO669" s="5">
        <f t="shared" si="1961"/>
        <v>16</v>
      </c>
      <c r="BP669" s="5">
        <f t="shared" si="1962"/>
        <v>29</v>
      </c>
      <c r="BQ669" s="5">
        <f t="shared" si="1963"/>
        <v>30</v>
      </c>
      <c r="BR669" s="5">
        <f t="shared" si="1964"/>
        <v>-18.067697253963765</v>
      </c>
      <c r="BS669" s="5" t="str">
        <f t="shared" si="1965"/>
        <v>NEGATIF</v>
      </c>
      <c r="BT669" s="5">
        <f t="shared" si="1966"/>
        <v>-0.31534080533520581</v>
      </c>
      <c r="BU669" s="5">
        <f t="shared" si="1967"/>
        <v>18</v>
      </c>
      <c r="BV669" s="5">
        <f t="shared" si="1968"/>
        <v>-2165</v>
      </c>
      <c r="BW669" s="5">
        <f t="shared" si="1969"/>
        <v>56</v>
      </c>
      <c r="BX669" s="5" t="str">
        <f t="shared" si="1970"/>
        <v>NEGATIF</v>
      </c>
      <c r="BY669" s="5">
        <f t="shared" si="1971"/>
        <v>-53.340602305629552</v>
      </c>
      <c r="BZ669" s="5">
        <f t="shared" si="1972"/>
        <v>126.65939769437045</v>
      </c>
      <c r="CA669" s="5">
        <f t="shared" si="1973"/>
        <v>-47.536322768258074</v>
      </c>
      <c r="CB669" s="5" t="str">
        <f t="shared" si="1974"/>
        <v>NEGATIF</v>
      </c>
      <c r="CC669" s="5">
        <f t="shared" si="1975"/>
        <v>47</v>
      </c>
      <c r="CD669" s="5">
        <f t="shared" si="1976"/>
        <v>32</v>
      </c>
      <c r="CE669" s="5">
        <f t="shared" si="1977"/>
        <v>10</v>
      </c>
      <c r="CF669" s="5"/>
      <c r="CG669" s="5">
        <f t="shared" si="1978"/>
        <v>4.3175178387938606</v>
      </c>
      <c r="CH669" s="5">
        <f t="shared" si="1979"/>
        <v>0.40902444882670619</v>
      </c>
      <c r="CI669" s="5">
        <f t="shared" si="1980"/>
        <v>0.4090604917661132</v>
      </c>
    </row>
    <row r="670" spans="1:87">
      <c r="A670">
        <f t="shared" ref="A670:E670" si="1994">A572</f>
        <v>-7.0027777777777782</v>
      </c>
      <c r="B670">
        <f t="shared" si="1994"/>
        <v>111.315</v>
      </c>
      <c r="C670">
        <f t="shared" si="1994"/>
        <v>7</v>
      </c>
      <c r="D670">
        <f t="shared" si="1994"/>
        <v>2014</v>
      </c>
      <c r="E670">
        <f t="shared" si="1994"/>
        <v>3</v>
      </c>
      <c r="F670">
        <f t="shared" si="1986"/>
        <v>28</v>
      </c>
      <c r="G670">
        <f t="shared" ref="G670:M670" si="1995">G572</f>
        <v>-0.12222152900771403</v>
      </c>
      <c r="H670" s="5">
        <f t="shared" si="1995"/>
        <v>18</v>
      </c>
      <c r="I670" s="5">
        <f t="shared" si="1995"/>
        <v>15</v>
      </c>
      <c r="J670" s="5">
        <f t="shared" si="1995"/>
        <v>18.25</v>
      </c>
      <c r="K670" s="5">
        <f t="shared" si="1995"/>
        <v>0</v>
      </c>
      <c r="L670" s="5">
        <f t="shared" si="1995"/>
        <v>20</v>
      </c>
      <c r="M670" s="5">
        <f t="shared" si="1995"/>
        <v>-13</v>
      </c>
      <c r="N670" s="5">
        <f t="shared" si="1911"/>
        <v>2456744.96875</v>
      </c>
      <c r="O670" s="5">
        <f t="shared" si="1844"/>
        <v>7.9449039617955674E-4</v>
      </c>
      <c r="P670" s="5">
        <f t="shared" si="1912"/>
        <v>2456744.9695444903</v>
      </c>
      <c r="Q670" s="5">
        <f t="shared" si="1913"/>
        <v>0.14236740710445814</v>
      </c>
      <c r="R670" s="5">
        <f t="shared" si="1914"/>
        <v>240.67971103316654</v>
      </c>
      <c r="S670" s="5">
        <f t="shared" si="1915"/>
        <v>32.516805361839943</v>
      </c>
      <c r="T670" s="5">
        <f t="shared" si="1916"/>
        <v>4.2006534002772797</v>
      </c>
      <c r="U670" s="5">
        <f t="shared" si="1917"/>
        <v>0.56752531579425314</v>
      </c>
      <c r="V670" s="5">
        <f t="shared" si="1918"/>
        <v>209.6822184881691</v>
      </c>
      <c r="W670" s="5">
        <f t="shared" si="1919"/>
        <v>3.6596450955046773</v>
      </c>
      <c r="X670" s="5">
        <f t="shared" si="1920"/>
        <v>5.8021362965564549</v>
      </c>
      <c r="Y670" s="5">
        <f t="shared" si="1921"/>
        <v>0.10126638202438026</v>
      </c>
      <c r="Z670" s="5">
        <f t="shared" si="1922"/>
        <v>82.617406723744352</v>
      </c>
      <c r="AA670" s="5">
        <f t="shared" si="1923"/>
        <v>1.4419457667886402</v>
      </c>
      <c r="AB670" s="5">
        <f t="shared" si="1924"/>
        <v>12500.289928192831</v>
      </c>
      <c r="AC670" s="5">
        <f t="shared" si="1925"/>
        <v>124.94115052159169</v>
      </c>
      <c r="AD670" s="5">
        <f t="shared" si="1926"/>
        <v>145.3630436578519</v>
      </c>
      <c r="AE670" s="5">
        <f t="shared" si="1927"/>
        <v>-537.8676870243562</v>
      </c>
      <c r="AF670" s="5">
        <f t="shared" si="1928"/>
        <v>-214.58116328567689</v>
      </c>
      <c r="AG670" s="5">
        <f t="shared" si="1929"/>
        <v>4433.0255851371885</v>
      </c>
      <c r="AH670" s="5">
        <f t="shared" si="1930"/>
        <v>16451.170857199431</v>
      </c>
      <c r="AI670" s="5">
        <f t="shared" si="1931"/>
        <v>4.5697696825553979</v>
      </c>
      <c r="AJ670" s="5">
        <f t="shared" si="1932"/>
        <v>245.24948071572194</v>
      </c>
      <c r="AK670" s="5">
        <f t="shared" si="1933"/>
        <v>4.2804109272956872</v>
      </c>
      <c r="AL670" s="5">
        <f t="shared" si="1934"/>
        <v>245</v>
      </c>
      <c r="AM670" s="5">
        <f t="shared" si="1935"/>
        <v>14</v>
      </c>
      <c r="AN670" s="5">
        <f t="shared" si="1936"/>
        <v>58</v>
      </c>
      <c r="AO670" s="5"/>
      <c r="AP670" s="5">
        <f t="shared" si="1937"/>
        <v>3.1364767704533705</v>
      </c>
      <c r="AQ670" s="5">
        <f t="shared" si="1938"/>
        <v>5.4741846556729715E-2</v>
      </c>
      <c r="AR670" s="5" t="str">
        <f t="shared" si="1939"/>
        <v>POSITIF</v>
      </c>
      <c r="AS670" s="5">
        <f t="shared" si="1940"/>
        <v>3</v>
      </c>
      <c r="AT670" s="5">
        <f t="shared" si="1941"/>
        <v>8</v>
      </c>
      <c r="AU670" s="5">
        <f t="shared" si="1942"/>
        <v>11</v>
      </c>
      <c r="AV670" s="5">
        <f t="shared" si="1943"/>
        <v>0.99460534407080681</v>
      </c>
      <c r="AW670" s="23">
        <f t="shared" si="1944"/>
        <v>4.1441889336283615E-2</v>
      </c>
      <c r="AX670" s="5">
        <f t="shared" si="1945"/>
        <v>1.7359138011966639E-2</v>
      </c>
      <c r="AY670" s="5">
        <f t="shared" si="1946"/>
        <v>0.2710103931206474</v>
      </c>
      <c r="AZ670" s="23">
        <f t="shared" si="1947"/>
        <v>1.1292099713360308E-2</v>
      </c>
      <c r="BA670" s="5">
        <f t="shared" si="1948"/>
        <v>367433.01026449091</v>
      </c>
      <c r="BB670" s="5" t="s">
        <v>191</v>
      </c>
      <c r="BC670" s="5">
        <f t="shared" si="1949"/>
        <v>1.6702620568901615E-2</v>
      </c>
      <c r="BD670" s="5">
        <f t="shared" si="1950"/>
        <v>209.68655567708592</v>
      </c>
      <c r="BE670" s="5">
        <f t="shared" si="1951"/>
        <v>23.437439740035554</v>
      </c>
      <c r="BF670" s="5">
        <f t="shared" si="1952"/>
        <v>-2.0651318969641709E-3</v>
      </c>
      <c r="BG670" s="5">
        <f t="shared" si="1953"/>
        <v>23.435374608138591</v>
      </c>
      <c r="BH670" s="24">
        <f t="shared" si="1954"/>
        <v>0.14236740710445814</v>
      </c>
      <c r="BI670" s="5">
        <f t="shared" si="1955"/>
        <v>23.636548835178836</v>
      </c>
      <c r="BJ670" s="5">
        <f t="shared" si="1956"/>
        <v>7.0575488351788351</v>
      </c>
      <c r="BK670" s="5">
        <f t="shared" si="1957"/>
        <v>218.46614055335908</v>
      </c>
      <c r="BL670" s="5">
        <f t="shared" si="1958"/>
        <v>3.8129534567808228</v>
      </c>
      <c r="BM670" s="5">
        <f t="shared" si="1959"/>
        <v>247.39709197432347</v>
      </c>
      <c r="BN670" s="5">
        <f t="shared" si="1960"/>
        <v>16.493139464954897</v>
      </c>
      <c r="BO670" s="5">
        <f t="shared" si="1961"/>
        <v>16</v>
      </c>
      <c r="BP670" s="5">
        <f t="shared" si="1962"/>
        <v>29</v>
      </c>
      <c r="BQ670" s="5">
        <f t="shared" si="1963"/>
        <v>35</v>
      </c>
      <c r="BR670" s="5">
        <f t="shared" si="1964"/>
        <v>-18.08563088761149</v>
      </c>
      <c r="BS670" s="5" t="str">
        <f t="shared" si="1965"/>
        <v>NEGATIF</v>
      </c>
      <c r="BT670" s="5">
        <f t="shared" si="1966"/>
        <v>-0.31565380628920503</v>
      </c>
      <c r="BU670" s="5">
        <f t="shared" si="1967"/>
        <v>18</v>
      </c>
      <c r="BV670" s="5">
        <f t="shared" si="1968"/>
        <v>-2166</v>
      </c>
      <c r="BW670" s="5">
        <f t="shared" si="1969"/>
        <v>51</v>
      </c>
      <c r="BX670" s="5" t="str">
        <f t="shared" si="1970"/>
        <v>NEGATIF</v>
      </c>
      <c r="BY670" s="5">
        <f t="shared" si="1971"/>
        <v>-55.999005641802633</v>
      </c>
      <c r="BZ670" s="5">
        <f t="shared" si="1972"/>
        <v>124.00099435819737</v>
      </c>
      <c r="CA670" s="5">
        <f t="shared" si="1973"/>
        <v>-44.49860004223958</v>
      </c>
      <c r="CB670" s="5" t="str">
        <f t="shared" si="1974"/>
        <v>NEGATIF</v>
      </c>
      <c r="CC670" s="5">
        <f t="shared" si="1975"/>
        <v>44</v>
      </c>
      <c r="CD670" s="5">
        <f t="shared" si="1976"/>
        <v>29</v>
      </c>
      <c r="CE670" s="5">
        <f t="shared" si="1977"/>
        <v>54</v>
      </c>
      <c r="CF670" s="5"/>
      <c r="CG670" s="5">
        <f t="shared" si="1978"/>
        <v>4.3178938148111836</v>
      </c>
      <c r="CH670" s="5">
        <f t="shared" si="1979"/>
        <v>0.40902444835029433</v>
      </c>
      <c r="CI670" s="5">
        <f t="shared" si="1980"/>
        <v>0.40906049170138425</v>
      </c>
    </row>
    <row r="671" spans="1:87">
      <c r="A671">
        <f t="shared" ref="A671:E671" si="1996">A573</f>
        <v>-7.0027777777777782</v>
      </c>
      <c r="B671">
        <f t="shared" si="1996"/>
        <v>111.315</v>
      </c>
      <c r="C671">
        <f t="shared" si="1996"/>
        <v>7</v>
      </c>
      <c r="D671">
        <f t="shared" si="1996"/>
        <v>2014</v>
      </c>
      <c r="E671">
        <f t="shared" si="1996"/>
        <v>3</v>
      </c>
      <c r="F671">
        <f t="shared" si="1986"/>
        <v>28</v>
      </c>
      <c r="G671">
        <f t="shared" ref="G671:M671" si="1997">G573</f>
        <v>-0.12222152900771403</v>
      </c>
      <c r="H671">
        <f t="shared" si="1997"/>
        <v>18</v>
      </c>
      <c r="I671">
        <f t="shared" si="1997"/>
        <v>30</v>
      </c>
      <c r="J671">
        <f t="shared" si="1997"/>
        <v>18.5</v>
      </c>
      <c r="K671">
        <f t="shared" si="1997"/>
        <v>0</v>
      </c>
      <c r="L671">
        <f t="shared" si="1997"/>
        <v>20</v>
      </c>
      <c r="M671">
        <f t="shared" si="1997"/>
        <v>-13</v>
      </c>
      <c r="N671">
        <f t="shared" si="1911"/>
        <v>2456744.979166667</v>
      </c>
      <c r="O671">
        <f t="shared" si="1844"/>
        <v>7.9449039617955674E-4</v>
      </c>
      <c r="P671">
        <f t="shared" si="1912"/>
        <v>2456744.9799611573</v>
      </c>
      <c r="Q671">
        <f t="shared" si="1913"/>
        <v>0.14236769229725696</v>
      </c>
      <c r="R671">
        <f t="shared" si="1914"/>
        <v>240.67971103316654</v>
      </c>
      <c r="S671">
        <f t="shared" si="1915"/>
        <v>32.652899037188035</v>
      </c>
      <c r="T671">
        <f t="shared" si="1916"/>
        <v>4.2006534002772797</v>
      </c>
      <c r="U671">
        <f t="shared" si="1917"/>
        <v>0.56990059852021757</v>
      </c>
      <c r="V671">
        <f t="shared" si="1918"/>
        <v>209.6816668847988</v>
      </c>
      <c r="W671">
        <f t="shared" si="1919"/>
        <v>3.6596354682097005</v>
      </c>
      <c r="X671">
        <f t="shared" si="1920"/>
        <v>5.8124034566271803</v>
      </c>
      <c r="Y671">
        <f t="shared" si="1921"/>
        <v>0.10144557777244372</v>
      </c>
      <c r="Z671">
        <f t="shared" si="1922"/>
        <v>82.62767339356833</v>
      </c>
      <c r="AA671">
        <f t="shared" si="1923"/>
        <v>1.4421249539802838</v>
      </c>
      <c r="AB671">
        <f t="shared" si="1924"/>
        <v>12545.601633704651</v>
      </c>
      <c r="AC671">
        <f t="shared" si="1925"/>
        <v>124.89518915258188</v>
      </c>
      <c r="AD671">
        <f t="shared" si="1926"/>
        <v>193.90369705639861</v>
      </c>
      <c r="AE671">
        <f t="shared" si="1927"/>
        <v>-541.90624863202254</v>
      </c>
      <c r="AF671">
        <f t="shared" si="1928"/>
        <v>-215.35641126429383</v>
      </c>
      <c r="AG671">
        <f t="shared" si="1929"/>
        <v>4429.5852269560855</v>
      </c>
      <c r="AH671">
        <f t="shared" si="1930"/>
        <v>16536.723086973401</v>
      </c>
      <c r="AI671">
        <f t="shared" si="1931"/>
        <v>4.5935341908259444</v>
      </c>
      <c r="AJ671">
        <f t="shared" si="1932"/>
        <v>245.27324522399249</v>
      </c>
      <c r="AK671">
        <f t="shared" si="1933"/>
        <v>4.2808256962101261</v>
      </c>
      <c r="AL671">
        <f t="shared" si="1934"/>
        <v>245</v>
      </c>
      <c r="AM671">
        <f t="shared" si="1935"/>
        <v>16</v>
      </c>
      <c r="AN671">
        <f t="shared" si="1936"/>
        <v>23</v>
      </c>
      <c r="AP671">
        <f t="shared" si="1937"/>
        <v>3.1552902958860574</v>
      </c>
      <c r="AQ671">
        <f t="shared" si="1938"/>
        <v>5.5070204519437796E-2</v>
      </c>
      <c r="AR671" t="str">
        <f t="shared" si="1939"/>
        <v>POSITIF</v>
      </c>
      <c r="AS671">
        <f t="shared" si="1940"/>
        <v>3</v>
      </c>
      <c r="AT671">
        <f t="shared" si="1941"/>
        <v>9</v>
      </c>
      <c r="AU671">
        <f t="shared" si="1942"/>
        <v>19</v>
      </c>
      <c r="AV671">
        <f t="shared" si="1943"/>
        <v>0.99455368935554711</v>
      </c>
      <c r="AW671" s="4">
        <f t="shared" si="1944"/>
        <v>4.143973705648113E-2</v>
      </c>
      <c r="AX671">
        <f t="shared" si="1945"/>
        <v>1.7358236467111179E-2</v>
      </c>
      <c r="AY671">
        <f t="shared" si="1946"/>
        <v>0.27099631953549275</v>
      </c>
      <c r="AZ671" s="4">
        <f t="shared" si="1947"/>
        <v>1.1291513313978865E-2</v>
      </c>
      <c r="BA671">
        <f t="shared" si="1948"/>
        <v>367452.0919302635</v>
      </c>
      <c r="BB671" t="s">
        <v>191</v>
      </c>
      <c r="BC671">
        <f t="shared" si="1949"/>
        <v>1.6702620556923516E-2</v>
      </c>
      <c r="BD671">
        <f t="shared" si="1950"/>
        <v>209.6860040753526</v>
      </c>
      <c r="BE671">
        <f t="shared" si="1951"/>
        <v>23.437439736326859</v>
      </c>
      <c r="BF671">
        <f t="shared" si="1952"/>
        <v>-2.0651555043776334E-3</v>
      </c>
      <c r="BG671">
        <f t="shared" si="1953"/>
        <v>23.435374580822479</v>
      </c>
      <c r="BH671" s="19">
        <f t="shared" si="1954"/>
        <v>0.14236769229725696</v>
      </c>
      <c r="BI671">
        <f t="shared" si="1955"/>
        <v>23.887233309665074</v>
      </c>
      <c r="BJ671">
        <f t="shared" si="1956"/>
        <v>7.3082333096650736</v>
      </c>
      <c r="BK671">
        <f t="shared" si="1957"/>
        <v>222.20489622085839</v>
      </c>
      <c r="BL671">
        <f t="shared" si="1958"/>
        <v>3.878207053106284</v>
      </c>
      <c r="BM671">
        <f t="shared" si="1959"/>
        <v>247.41860342411772</v>
      </c>
      <c r="BN671">
        <f t="shared" si="1960"/>
        <v>16.494573561607847</v>
      </c>
      <c r="BO671">
        <f t="shared" si="1961"/>
        <v>16</v>
      </c>
      <c r="BP671">
        <f t="shared" si="1962"/>
        <v>29</v>
      </c>
      <c r="BQ671">
        <f t="shared" si="1963"/>
        <v>40</v>
      </c>
      <c r="BR671">
        <f t="shared" si="1964"/>
        <v>-18.071262308978316</v>
      </c>
      <c r="BS671" t="str">
        <f t="shared" si="1965"/>
        <v>NEGATIF</v>
      </c>
      <c r="BT671">
        <f t="shared" si="1966"/>
        <v>-0.31540302728322445</v>
      </c>
      <c r="BU671">
        <f t="shared" si="1967"/>
        <v>18</v>
      </c>
      <c r="BV671">
        <f t="shared" si="1968"/>
        <v>-2165</v>
      </c>
      <c r="BW671">
        <f t="shared" si="1969"/>
        <v>43</v>
      </c>
      <c r="BX671" t="str">
        <f t="shared" si="1970"/>
        <v>NEGATIF</v>
      </c>
      <c r="BY671">
        <f t="shared" si="1971"/>
        <v>-58.345148918647809</v>
      </c>
      <c r="BZ671">
        <f t="shared" si="1972"/>
        <v>121.65485108135219</v>
      </c>
      <c r="CA671">
        <f t="shared" si="1973"/>
        <v>-41.386509334458601</v>
      </c>
      <c r="CB671" t="str">
        <f t="shared" si="1974"/>
        <v>NEGATIF</v>
      </c>
      <c r="CC671">
        <f t="shared" si="1975"/>
        <v>41</v>
      </c>
      <c r="CD671">
        <f t="shared" si="1976"/>
        <v>23</v>
      </c>
      <c r="CE671">
        <f t="shared" si="1977"/>
        <v>11</v>
      </c>
      <c r="CG671">
        <f t="shared" si="1978"/>
        <v>4.3182692604369706</v>
      </c>
      <c r="CH671">
        <f t="shared" si="1979"/>
        <v>0.4090244478735382</v>
      </c>
      <c r="CI671">
        <f t="shared" si="1980"/>
        <v>0.40906049163665531</v>
      </c>
    </row>
    <row r="672" spans="1:87">
      <c r="A672">
        <f t="shared" ref="A672:E672" si="1998">A574</f>
        <v>-7.0027777777777782</v>
      </c>
      <c r="B672">
        <f t="shared" si="1998"/>
        <v>111.315</v>
      </c>
      <c r="C672">
        <f t="shared" si="1998"/>
        <v>7</v>
      </c>
      <c r="D672">
        <f t="shared" si="1998"/>
        <v>2014</v>
      </c>
      <c r="E672">
        <f t="shared" si="1998"/>
        <v>3</v>
      </c>
      <c r="F672">
        <f t="shared" si="1986"/>
        <v>28</v>
      </c>
      <c r="G672">
        <f t="shared" ref="G672:M672" si="1999">G574</f>
        <v>-0.12222152900771403</v>
      </c>
      <c r="H672">
        <f t="shared" si="1999"/>
        <v>18</v>
      </c>
      <c r="I672">
        <f t="shared" si="1999"/>
        <v>45</v>
      </c>
      <c r="J672">
        <f t="shared" si="1999"/>
        <v>18.75</v>
      </c>
      <c r="K672">
        <f t="shared" si="1999"/>
        <v>0</v>
      </c>
      <c r="L672">
        <f t="shared" si="1999"/>
        <v>20</v>
      </c>
      <c r="M672">
        <f t="shared" si="1999"/>
        <v>-13</v>
      </c>
      <c r="N672">
        <f t="shared" si="1911"/>
        <v>2456744.9895833335</v>
      </c>
      <c r="O672">
        <f t="shared" si="1844"/>
        <v>7.9449039617955674E-4</v>
      </c>
      <c r="P672">
        <f t="shared" si="1912"/>
        <v>2456744.9903778238</v>
      </c>
      <c r="Q672">
        <f t="shared" si="1913"/>
        <v>0.14236797749004304</v>
      </c>
      <c r="R672">
        <f t="shared" si="1914"/>
        <v>240.67971103316654</v>
      </c>
      <c r="S672">
        <f t="shared" si="1915"/>
        <v>32.788992706438876</v>
      </c>
      <c r="T672">
        <f t="shared" si="1916"/>
        <v>4.2006534002772797</v>
      </c>
      <c r="U672">
        <f t="shared" si="1917"/>
        <v>0.57227588113976491</v>
      </c>
      <c r="V672">
        <f t="shared" si="1918"/>
        <v>209.68111528145317</v>
      </c>
      <c r="W672">
        <f t="shared" si="1919"/>
        <v>3.6596258409151545</v>
      </c>
      <c r="X672">
        <f t="shared" si="1920"/>
        <v>5.8226706162395203</v>
      </c>
      <c r="Y672">
        <f t="shared" si="1921"/>
        <v>0.10162477351250684</v>
      </c>
      <c r="Z672">
        <f t="shared" si="1922"/>
        <v>82.637940062933922</v>
      </c>
      <c r="AA672">
        <f t="shared" si="1923"/>
        <v>1.442304141163927</v>
      </c>
      <c r="AB672">
        <f t="shared" si="1924"/>
        <v>12590.844418469003</v>
      </c>
      <c r="AC672">
        <f t="shared" si="1925"/>
        <v>124.83606212876188</v>
      </c>
      <c r="AD672">
        <f t="shared" si="1926"/>
        <v>242.36259006251018</v>
      </c>
      <c r="AE672">
        <f t="shared" si="1927"/>
        <v>-545.88769120271547</v>
      </c>
      <c r="AF672">
        <f t="shared" si="1928"/>
        <v>-216.13553264354618</v>
      </c>
      <c r="AG672">
        <f t="shared" si="1929"/>
        <v>4426.1123314373754</v>
      </c>
      <c r="AH672">
        <f t="shared" si="1930"/>
        <v>16622.132178251388</v>
      </c>
      <c r="AI672">
        <f t="shared" si="1931"/>
        <v>4.6172589384031637</v>
      </c>
      <c r="AJ672">
        <f t="shared" si="1932"/>
        <v>245.29696997156969</v>
      </c>
      <c r="AK672">
        <f t="shared" si="1933"/>
        <v>4.2812397711695525</v>
      </c>
      <c r="AL672">
        <f t="shared" si="1934"/>
        <v>245</v>
      </c>
      <c r="AM672">
        <f t="shared" si="1935"/>
        <v>17</v>
      </c>
      <c r="AN672">
        <f t="shared" si="1936"/>
        <v>49</v>
      </c>
      <c r="AP672">
        <f t="shared" si="1937"/>
        <v>3.1464033549164481</v>
      </c>
      <c r="AQ672">
        <f t="shared" si="1938"/>
        <v>5.491509813908773E-2</v>
      </c>
      <c r="AR672" t="str">
        <f t="shared" si="1939"/>
        <v>POSITIF</v>
      </c>
      <c r="AS672">
        <f t="shared" si="1940"/>
        <v>3</v>
      </c>
      <c r="AT672">
        <f t="shared" si="1941"/>
        <v>8</v>
      </c>
      <c r="AU672">
        <f t="shared" si="1942"/>
        <v>47</v>
      </c>
      <c r="AV672">
        <f t="shared" si="1943"/>
        <v>0.99450174894649956</v>
      </c>
      <c r="AW672" s="4">
        <f t="shared" si="1944"/>
        <v>4.1437572872770813E-2</v>
      </c>
      <c r="AX672">
        <f t="shared" si="1945"/>
        <v>1.7357329935958465E-2</v>
      </c>
      <c r="AY672">
        <f t="shared" si="1946"/>
        <v>0.27098216811143311</v>
      </c>
      <c r="AZ672" s="4">
        <f t="shared" si="1947"/>
        <v>1.1290923671309712E-2</v>
      </c>
      <c r="BA672">
        <f t="shared" si="1948"/>
        <v>367471.28113240126</v>
      </c>
      <c r="BB672" t="s">
        <v>191</v>
      </c>
      <c r="BC672">
        <f t="shared" si="1949"/>
        <v>1.670262054494542E-2</v>
      </c>
      <c r="BD672">
        <f t="shared" si="1950"/>
        <v>209.68545247364395</v>
      </c>
      <c r="BE672">
        <f t="shared" si="1951"/>
        <v>23.437439732618163</v>
      </c>
      <c r="BF672">
        <f t="shared" si="1952"/>
        <v>-2.0651791315041451E-3</v>
      </c>
      <c r="BG672">
        <f t="shared" si="1953"/>
        <v>23.43537455348666</v>
      </c>
      <c r="BH672" s="19">
        <f t="shared" si="1954"/>
        <v>0.14236797749004304</v>
      </c>
      <c r="BI672">
        <f t="shared" si="1955"/>
        <v>0.13791777294439575</v>
      </c>
      <c r="BJ672">
        <f t="shared" si="1956"/>
        <v>7.5589177729443957</v>
      </c>
      <c r="BK672">
        <f t="shared" si="1957"/>
        <v>225.94368720484874</v>
      </c>
      <c r="BL672">
        <f t="shared" si="1958"/>
        <v>3.9434612658207944</v>
      </c>
      <c r="BM672">
        <f t="shared" si="1959"/>
        <v>247.44007938931716</v>
      </c>
      <c r="BN672">
        <f t="shared" si="1960"/>
        <v>16.496005292621145</v>
      </c>
      <c r="BO672">
        <f t="shared" si="1961"/>
        <v>16</v>
      </c>
      <c r="BP672">
        <f t="shared" si="1962"/>
        <v>29</v>
      </c>
      <c r="BQ672">
        <f t="shared" si="1963"/>
        <v>45</v>
      </c>
      <c r="BR672">
        <f t="shared" si="1964"/>
        <v>-18.084155879456617</v>
      </c>
      <c r="BS672" t="str">
        <f t="shared" si="1965"/>
        <v>NEGATIF</v>
      </c>
      <c r="BT672">
        <f t="shared" si="1966"/>
        <v>-0.31562806254040876</v>
      </c>
      <c r="BU672">
        <f t="shared" si="1967"/>
        <v>18</v>
      </c>
      <c r="BV672">
        <f t="shared" si="1968"/>
        <v>-2166</v>
      </c>
      <c r="BW672">
        <f t="shared" si="1969"/>
        <v>57</v>
      </c>
      <c r="BX672" t="str">
        <f t="shared" si="1970"/>
        <v>NEGATIF</v>
      </c>
      <c r="BY672">
        <f t="shared" si="1971"/>
        <v>-60.361938772426484</v>
      </c>
      <c r="BZ672">
        <f t="shared" si="1972"/>
        <v>119.63806122757352</v>
      </c>
      <c r="CA672">
        <f t="shared" si="1973"/>
        <v>-38.187670388129511</v>
      </c>
      <c r="CB672" t="str">
        <f t="shared" si="1974"/>
        <v>NEGATIF</v>
      </c>
      <c r="CC672">
        <f t="shared" si="1975"/>
        <v>38</v>
      </c>
      <c r="CD672">
        <f t="shared" si="1976"/>
        <v>11</v>
      </c>
      <c r="CE672">
        <f t="shared" si="1977"/>
        <v>15</v>
      </c>
      <c r="CG672">
        <f t="shared" si="1978"/>
        <v>4.3186440867397442</v>
      </c>
      <c r="CH672">
        <f t="shared" si="1979"/>
        <v>0.40902444739643817</v>
      </c>
      <c r="CI672">
        <f t="shared" si="1980"/>
        <v>0.40906049157192637</v>
      </c>
    </row>
    <row r="673" spans="1:87">
      <c r="A673">
        <f t="shared" ref="A673:E673" si="2000">A575</f>
        <v>-7.0027777777777782</v>
      </c>
      <c r="B673">
        <f t="shared" si="2000"/>
        <v>111.315</v>
      </c>
      <c r="C673">
        <f t="shared" si="2000"/>
        <v>7</v>
      </c>
      <c r="D673">
        <f t="shared" si="2000"/>
        <v>2014</v>
      </c>
      <c r="E673">
        <f t="shared" si="2000"/>
        <v>3</v>
      </c>
      <c r="F673">
        <f t="shared" si="1986"/>
        <v>28</v>
      </c>
      <c r="G673">
        <f t="shared" ref="G673:M673" si="2001">G575</f>
        <v>-0.12222152900771403</v>
      </c>
      <c r="H673">
        <f t="shared" si="2001"/>
        <v>19</v>
      </c>
      <c r="I673">
        <f t="shared" si="2001"/>
        <v>0</v>
      </c>
      <c r="J673">
        <f t="shared" si="2001"/>
        <v>19</v>
      </c>
      <c r="K673">
        <f t="shared" si="2001"/>
        <v>0</v>
      </c>
      <c r="L673">
        <f t="shared" si="2001"/>
        <v>20</v>
      </c>
      <c r="M673">
        <f t="shared" si="2001"/>
        <v>-13</v>
      </c>
      <c r="N673">
        <f t="shared" si="1911"/>
        <v>2456745</v>
      </c>
      <c r="O673">
        <f t="shared" si="1844"/>
        <v>7.9449039617955674E-4</v>
      </c>
      <c r="P673">
        <f t="shared" si="1912"/>
        <v>2456745.0007944903</v>
      </c>
      <c r="Q673">
        <f t="shared" si="1913"/>
        <v>0.14236826268282912</v>
      </c>
      <c r="R673">
        <f t="shared" si="1914"/>
        <v>240.67971103316654</v>
      </c>
      <c r="S673">
        <f t="shared" si="1915"/>
        <v>32.925086375704268</v>
      </c>
      <c r="T673">
        <f t="shared" si="1916"/>
        <v>4.2006534002772797</v>
      </c>
      <c r="U673">
        <f t="shared" si="1917"/>
        <v>0.57465116375956626</v>
      </c>
      <c r="V673">
        <f t="shared" si="1918"/>
        <v>209.68056367810749</v>
      </c>
      <c r="W673">
        <f t="shared" si="1919"/>
        <v>3.6596162136206072</v>
      </c>
      <c r="X673">
        <f t="shared" si="1920"/>
        <v>5.8329377758518604</v>
      </c>
      <c r="Y673">
        <f t="shared" si="1921"/>
        <v>0.10180396925256996</v>
      </c>
      <c r="Z673">
        <f t="shared" si="1922"/>
        <v>82.648206732299514</v>
      </c>
      <c r="AA673">
        <f t="shared" si="1923"/>
        <v>1.4424833283475702</v>
      </c>
      <c r="AB673">
        <f t="shared" si="1924"/>
        <v>12636.018029264107</v>
      </c>
      <c r="AC673">
        <f t="shared" si="1925"/>
        <v>124.76377568116855</v>
      </c>
      <c r="AD673">
        <f t="shared" si="1926"/>
        <v>290.71929247001589</v>
      </c>
      <c r="AE673">
        <f t="shared" si="1927"/>
        <v>-549.81159525974033</v>
      </c>
      <c r="AF673">
        <f t="shared" si="1928"/>
        <v>-216.91850721922251</v>
      </c>
      <c r="AG673">
        <f t="shared" si="1929"/>
        <v>4422.6069240404813</v>
      </c>
      <c r="AH673">
        <f t="shared" si="1930"/>
        <v>16707.37791897681</v>
      </c>
      <c r="AI673">
        <f t="shared" si="1931"/>
        <v>4.6409383108268916</v>
      </c>
      <c r="AJ673">
        <f t="shared" si="1932"/>
        <v>245.32064934399344</v>
      </c>
      <c r="AK673">
        <f t="shared" si="1933"/>
        <v>4.2816530541831526</v>
      </c>
      <c r="AL673">
        <f t="shared" si="1934"/>
        <v>245</v>
      </c>
      <c r="AM673">
        <f t="shared" si="1935"/>
        <v>19</v>
      </c>
      <c r="AN673">
        <f t="shared" si="1936"/>
        <v>14</v>
      </c>
      <c r="AP673">
        <f t="shared" si="1937"/>
        <v>3.1417224816599552</v>
      </c>
      <c r="AQ673">
        <f t="shared" si="1938"/>
        <v>5.4833401488893381E-2</v>
      </c>
      <c r="AR673" t="str">
        <f t="shared" si="1939"/>
        <v>POSITIF</v>
      </c>
      <c r="AS673">
        <f t="shared" si="1940"/>
        <v>3</v>
      </c>
      <c r="AT673">
        <f t="shared" si="1941"/>
        <v>8</v>
      </c>
      <c r="AU673">
        <f t="shared" si="1942"/>
        <v>30</v>
      </c>
      <c r="AV673">
        <f t="shared" si="1943"/>
        <v>0.99444952330433689</v>
      </c>
      <c r="AW673" s="4">
        <f t="shared" si="1944"/>
        <v>4.1435396804347373E-2</v>
      </c>
      <c r="AX673">
        <f t="shared" si="1945"/>
        <v>1.735641842654876E-2</v>
      </c>
      <c r="AY673">
        <f t="shared" si="1946"/>
        <v>0.27096793897397775</v>
      </c>
      <c r="AZ673" s="4">
        <f t="shared" si="1947"/>
        <v>1.1290330790582406E-2</v>
      </c>
      <c r="BA673">
        <f t="shared" si="1948"/>
        <v>367490.57773407362</v>
      </c>
      <c r="BB673" t="s">
        <v>191</v>
      </c>
      <c r="BC673">
        <f t="shared" si="1949"/>
        <v>1.6702620532967321E-2</v>
      </c>
      <c r="BD673">
        <f t="shared" si="1950"/>
        <v>209.6849008719353</v>
      </c>
      <c r="BE673">
        <f t="shared" si="1951"/>
        <v>23.437439728909467</v>
      </c>
      <c r="BF673">
        <f t="shared" si="1952"/>
        <v>-2.0652027783432921E-3</v>
      </c>
      <c r="BG673">
        <f t="shared" si="1953"/>
        <v>23.435374526131124</v>
      </c>
      <c r="BH673" s="19">
        <f t="shared" si="1954"/>
        <v>0.14236826268282912</v>
      </c>
      <c r="BI673">
        <f t="shared" si="1955"/>
        <v>0.38860223623923956</v>
      </c>
      <c r="BJ673">
        <f t="shared" si="1956"/>
        <v>7.8096022362392397</v>
      </c>
      <c r="BK673">
        <f t="shared" si="1957"/>
        <v>229.68251875896354</v>
      </c>
      <c r="BL673">
        <f t="shared" si="1958"/>
        <v>4.008716186617554</v>
      </c>
      <c r="BM673">
        <f t="shared" si="1959"/>
        <v>247.46151478462502</v>
      </c>
      <c r="BN673">
        <f t="shared" si="1960"/>
        <v>16.497434318975003</v>
      </c>
      <c r="BO673">
        <f t="shared" si="1961"/>
        <v>16</v>
      </c>
      <c r="BP673">
        <f t="shared" si="1962"/>
        <v>29</v>
      </c>
      <c r="BQ673">
        <f t="shared" si="1963"/>
        <v>50</v>
      </c>
      <c r="BR673">
        <f t="shared" si="1964"/>
        <v>-18.092896989725418</v>
      </c>
      <c r="BS673" t="str">
        <f t="shared" si="1965"/>
        <v>NEGATIF</v>
      </c>
      <c r="BT673">
        <f t="shared" si="1966"/>
        <v>-0.31578062369487919</v>
      </c>
      <c r="BU673">
        <f t="shared" si="1967"/>
        <v>18</v>
      </c>
      <c r="BV673">
        <f t="shared" si="1968"/>
        <v>-2166</v>
      </c>
      <c r="BW673">
        <f t="shared" si="1969"/>
        <v>25</v>
      </c>
      <c r="BX673" t="str">
        <f t="shared" si="1970"/>
        <v>NEGATIF</v>
      </c>
      <c r="BY673">
        <f t="shared" si="1971"/>
        <v>-62.132189037047283</v>
      </c>
      <c r="BZ673">
        <f t="shared" si="1972"/>
        <v>117.86781096295272</v>
      </c>
      <c r="CA673">
        <f t="shared" si="1973"/>
        <v>-34.930294289163413</v>
      </c>
      <c r="CB673" t="str">
        <f t="shared" si="1974"/>
        <v>NEGATIF</v>
      </c>
      <c r="CC673">
        <f t="shared" si="1975"/>
        <v>34</v>
      </c>
      <c r="CD673">
        <f t="shared" si="1976"/>
        <v>55</v>
      </c>
      <c r="CE673">
        <f t="shared" si="1977"/>
        <v>49</v>
      </c>
      <c r="CG673">
        <f t="shared" si="1978"/>
        <v>4.3190182049643333</v>
      </c>
      <c r="CH673">
        <f t="shared" si="1979"/>
        <v>0.40902444691899398</v>
      </c>
      <c r="CI673">
        <f t="shared" si="1980"/>
        <v>0.40906049150719742</v>
      </c>
    </row>
    <row r="674" spans="1:87">
      <c r="A674">
        <f t="shared" ref="A674:E674" si="2002">A576</f>
        <v>-7.0027777777777782</v>
      </c>
      <c r="B674">
        <f t="shared" si="2002"/>
        <v>111.315</v>
      </c>
      <c r="C674">
        <f t="shared" si="2002"/>
        <v>7</v>
      </c>
      <c r="D674">
        <f t="shared" si="2002"/>
        <v>2014</v>
      </c>
      <c r="E674">
        <f t="shared" si="2002"/>
        <v>3</v>
      </c>
      <c r="F674">
        <f t="shared" si="1986"/>
        <v>28</v>
      </c>
      <c r="G674">
        <f t="shared" ref="G674:M674" si="2003">G576</f>
        <v>-0.12222152900771403</v>
      </c>
      <c r="H674">
        <f t="shared" si="2003"/>
        <v>19</v>
      </c>
      <c r="I674">
        <f t="shared" si="2003"/>
        <v>15</v>
      </c>
      <c r="J674">
        <f t="shared" si="2003"/>
        <v>19.25</v>
      </c>
      <c r="K674">
        <f t="shared" si="2003"/>
        <v>0</v>
      </c>
      <c r="L674">
        <f t="shared" si="2003"/>
        <v>20</v>
      </c>
      <c r="M674">
        <f t="shared" si="2003"/>
        <v>-13</v>
      </c>
      <c r="N674">
        <f t="shared" si="1911"/>
        <v>2456745.010416667</v>
      </c>
      <c r="O674">
        <f t="shared" si="1844"/>
        <v>7.9449039617955674E-4</v>
      </c>
      <c r="P674">
        <f t="shared" si="1912"/>
        <v>2456745.0112111573</v>
      </c>
      <c r="Q674">
        <f t="shared" si="1913"/>
        <v>0.14236854787562794</v>
      </c>
      <c r="R674">
        <f t="shared" si="1914"/>
        <v>240.67971103316654</v>
      </c>
      <c r="S674">
        <f t="shared" si="1915"/>
        <v>33.061180051052361</v>
      </c>
      <c r="T674">
        <f t="shared" si="1916"/>
        <v>4.2006534002772797</v>
      </c>
      <c r="U674">
        <f t="shared" si="1917"/>
        <v>0.5770264464855307</v>
      </c>
      <c r="V674">
        <f t="shared" si="1918"/>
        <v>209.68001207473719</v>
      </c>
      <c r="W674">
        <f t="shared" si="1919"/>
        <v>3.6596065863256304</v>
      </c>
      <c r="X674">
        <f t="shared" si="1920"/>
        <v>5.8432049359225857</v>
      </c>
      <c r="Y674">
        <f t="shared" si="1921"/>
        <v>0.10198316500063341</v>
      </c>
      <c r="Z674">
        <f t="shared" si="1922"/>
        <v>82.6584734021244</v>
      </c>
      <c r="AA674">
        <f t="shared" si="1923"/>
        <v>1.4426625155392296</v>
      </c>
      <c r="AB674">
        <f t="shared" si="1924"/>
        <v>12681.122213231563</v>
      </c>
      <c r="AC674">
        <f t="shared" si="1925"/>
        <v>124.67833742567157</v>
      </c>
      <c r="AD674">
        <f t="shared" si="1926"/>
        <v>338.95341714249645</v>
      </c>
      <c r="AE674">
        <f t="shared" si="1927"/>
        <v>-553.67754738123222</v>
      </c>
      <c r="AF674">
        <f t="shared" si="1928"/>
        <v>-217.70531468698985</v>
      </c>
      <c r="AG674">
        <f t="shared" si="1929"/>
        <v>4419.0690304630371</v>
      </c>
      <c r="AH674">
        <f t="shared" si="1930"/>
        <v>16792.440136194549</v>
      </c>
      <c r="AI674">
        <f t="shared" si="1931"/>
        <v>4.664566704498486</v>
      </c>
      <c r="AJ674">
        <f t="shared" si="1932"/>
        <v>245.34427773766504</v>
      </c>
      <c r="AK674">
        <f t="shared" si="1933"/>
        <v>4.2820654474496793</v>
      </c>
      <c r="AL674">
        <f t="shared" si="1934"/>
        <v>245</v>
      </c>
      <c r="AM674">
        <f t="shared" si="1935"/>
        <v>20</v>
      </c>
      <c r="AN674">
        <f t="shared" si="1936"/>
        <v>39</v>
      </c>
      <c r="AP674">
        <f t="shared" si="1937"/>
        <v>3.145358044533197</v>
      </c>
      <c r="AQ674">
        <f t="shared" si="1938"/>
        <v>5.4896854031194715E-2</v>
      </c>
      <c r="AR674" t="str">
        <f t="shared" si="1939"/>
        <v>POSITIF</v>
      </c>
      <c r="AS674">
        <f t="shared" si="1940"/>
        <v>3</v>
      </c>
      <c r="AT674">
        <f t="shared" si="1941"/>
        <v>8</v>
      </c>
      <c r="AU674">
        <f t="shared" si="1942"/>
        <v>43</v>
      </c>
      <c r="AV674">
        <f t="shared" si="1943"/>
        <v>0.99439701289178317</v>
      </c>
      <c r="AW674" s="4">
        <f t="shared" si="1944"/>
        <v>4.1433208870490963E-2</v>
      </c>
      <c r="AX674">
        <f t="shared" si="1945"/>
        <v>1.7355501946958115E-2</v>
      </c>
      <c r="AY674">
        <f t="shared" si="1946"/>
        <v>0.27095363224919466</v>
      </c>
      <c r="AZ674" s="4">
        <f t="shared" si="1947"/>
        <v>1.1289734677049778E-2</v>
      </c>
      <c r="BA674">
        <f t="shared" si="1948"/>
        <v>367509.98159781256</v>
      </c>
      <c r="BB674" t="s">
        <v>191</v>
      </c>
      <c r="BC674">
        <f t="shared" si="1949"/>
        <v>1.6702620520989225E-2</v>
      </c>
      <c r="BD674">
        <f t="shared" si="1950"/>
        <v>209.68434927020203</v>
      </c>
      <c r="BE674">
        <f t="shared" si="1951"/>
        <v>23.437439725200772</v>
      </c>
      <c r="BF674">
        <f t="shared" si="1952"/>
        <v>-2.0652264448946544E-3</v>
      </c>
      <c r="BG674">
        <f t="shared" si="1953"/>
        <v>23.435374498755877</v>
      </c>
      <c r="BH674" s="19">
        <f t="shared" si="1954"/>
        <v>0.14236854787562794</v>
      </c>
      <c r="BI674">
        <f t="shared" si="1955"/>
        <v>0.63928671072547638</v>
      </c>
      <c r="BJ674">
        <f t="shared" si="1956"/>
        <v>8.0602867107254763</v>
      </c>
      <c r="BK674">
        <f t="shared" si="1957"/>
        <v>233.42139612677519</v>
      </c>
      <c r="BL674">
        <f t="shared" si="1958"/>
        <v>4.0739719070141662</v>
      </c>
      <c r="BM674">
        <f t="shared" si="1959"/>
        <v>247.48290453410698</v>
      </c>
      <c r="BN674">
        <f t="shared" si="1960"/>
        <v>16.498860302273798</v>
      </c>
      <c r="BO674">
        <f t="shared" si="1961"/>
        <v>16</v>
      </c>
      <c r="BP674">
        <f t="shared" si="1962"/>
        <v>29</v>
      </c>
      <c r="BQ674">
        <f t="shared" si="1963"/>
        <v>55</v>
      </c>
      <c r="BR674">
        <f t="shared" si="1964"/>
        <v>-18.093437079041578</v>
      </c>
      <c r="BS674" t="str">
        <f t="shared" si="1965"/>
        <v>NEGATIF</v>
      </c>
      <c r="BT674">
        <f t="shared" si="1966"/>
        <v>-0.31579005003170108</v>
      </c>
      <c r="BU674">
        <f t="shared" si="1967"/>
        <v>18</v>
      </c>
      <c r="BV674">
        <f t="shared" si="1968"/>
        <v>-2166</v>
      </c>
      <c r="BW674">
        <f t="shared" si="1969"/>
        <v>23</v>
      </c>
      <c r="BX674" t="str">
        <f t="shared" si="1970"/>
        <v>NEGATIF</v>
      </c>
      <c r="BY674">
        <f t="shared" si="1971"/>
        <v>-63.696968297898913</v>
      </c>
      <c r="BZ674">
        <f t="shared" si="1972"/>
        <v>116.30303170210109</v>
      </c>
      <c r="CA674">
        <f t="shared" si="1973"/>
        <v>-31.625712523537889</v>
      </c>
      <c r="CB674" t="str">
        <f t="shared" si="1974"/>
        <v>NEGATIF</v>
      </c>
      <c r="CC674">
        <f t="shared" si="1975"/>
        <v>31</v>
      </c>
      <c r="CD674">
        <f t="shared" si="1976"/>
        <v>37</v>
      </c>
      <c r="CE674">
        <f t="shared" si="1977"/>
        <v>32</v>
      </c>
      <c r="CG674">
        <f t="shared" si="1978"/>
        <v>4.3193915265189702</v>
      </c>
      <c r="CH674">
        <f t="shared" si="1979"/>
        <v>0.40902444644120578</v>
      </c>
      <c r="CI674">
        <f t="shared" si="1980"/>
        <v>0.40906049144246848</v>
      </c>
    </row>
    <row r="675" spans="1:87">
      <c r="A675">
        <f t="shared" ref="A675:E675" si="2004">A577</f>
        <v>-7.0027777777777782</v>
      </c>
      <c r="B675">
        <f t="shared" si="2004"/>
        <v>111.315</v>
      </c>
      <c r="C675">
        <f t="shared" si="2004"/>
        <v>7</v>
      </c>
      <c r="D675">
        <f t="shared" si="2004"/>
        <v>2014</v>
      </c>
      <c r="E675">
        <f t="shared" si="2004"/>
        <v>3</v>
      </c>
      <c r="F675">
        <f t="shared" si="1986"/>
        <v>28</v>
      </c>
      <c r="G675">
        <f t="shared" ref="G675:M675" si="2005">G577</f>
        <v>-0.12222152900771403</v>
      </c>
      <c r="H675">
        <f t="shared" si="2005"/>
        <v>19</v>
      </c>
      <c r="I675">
        <f t="shared" si="2005"/>
        <v>30</v>
      </c>
      <c r="J675">
        <f t="shared" si="2005"/>
        <v>19.5</v>
      </c>
      <c r="K675">
        <f t="shared" si="2005"/>
        <v>0</v>
      </c>
      <c r="L675">
        <f t="shared" si="2005"/>
        <v>20</v>
      </c>
      <c r="M675">
        <f t="shared" si="2005"/>
        <v>-13</v>
      </c>
      <c r="N675">
        <f t="shared" si="1911"/>
        <v>2456745.0208333335</v>
      </c>
      <c r="O675">
        <f t="shared" si="1844"/>
        <v>7.9449039617955674E-4</v>
      </c>
      <c r="P675">
        <f t="shared" si="1912"/>
        <v>2456745.0216278238</v>
      </c>
      <c r="Q675">
        <f t="shared" si="1913"/>
        <v>0.14236883306841402</v>
      </c>
      <c r="R675">
        <f t="shared" si="1914"/>
        <v>240.67971103316654</v>
      </c>
      <c r="S675">
        <f t="shared" si="1915"/>
        <v>33.197273720303201</v>
      </c>
      <c r="T675">
        <f t="shared" si="1916"/>
        <v>4.2006534002772797</v>
      </c>
      <c r="U675">
        <f t="shared" si="1917"/>
        <v>0.57940172910507803</v>
      </c>
      <c r="V675">
        <f t="shared" si="1918"/>
        <v>209.67946047139156</v>
      </c>
      <c r="W675">
        <f t="shared" si="1919"/>
        <v>3.6595969590310844</v>
      </c>
      <c r="X675">
        <f t="shared" si="1920"/>
        <v>5.8534720955349258</v>
      </c>
      <c r="Y675">
        <f t="shared" si="1921"/>
        <v>0.10216236074069653</v>
      </c>
      <c r="Z675">
        <f t="shared" si="1922"/>
        <v>82.668740071489992</v>
      </c>
      <c r="AA675">
        <f t="shared" si="1923"/>
        <v>1.4428417027228728</v>
      </c>
      <c r="AB675">
        <f t="shared" si="1924"/>
        <v>12726.156711858486</v>
      </c>
      <c r="AC675">
        <f t="shared" si="1925"/>
        <v>124.57975637625734</v>
      </c>
      <c r="AD675">
        <f t="shared" si="1926"/>
        <v>387.04462217047262</v>
      </c>
      <c r="AE675">
        <f t="shared" si="1927"/>
        <v>-557.48513973612512</v>
      </c>
      <c r="AF675">
        <f t="shared" si="1928"/>
        <v>-218.49593453689121</v>
      </c>
      <c r="AG675">
        <f t="shared" si="1929"/>
        <v>4415.4986771206013</v>
      </c>
      <c r="AH675">
        <f t="shared" si="1930"/>
        <v>16877.2986932528</v>
      </c>
      <c r="AI675">
        <f t="shared" si="1931"/>
        <v>4.6881385259035557</v>
      </c>
      <c r="AJ675">
        <f t="shared" si="1932"/>
        <v>245.36784955907009</v>
      </c>
      <c r="AK675">
        <f t="shared" si="1933"/>
        <v>4.2824768533438897</v>
      </c>
      <c r="AL675">
        <f t="shared" si="1934"/>
        <v>245</v>
      </c>
      <c r="AM675">
        <f t="shared" si="1935"/>
        <v>22</v>
      </c>
      <c r="AN675">
        <f t="shared" si="1936"/>
        <v>4</v>
      </c>
      <c r="AP675">
        <f t="shared" si="1937"/>
        <v>3.1497051020002949</v>
      </c>
      <c r="AQ675">
        <f t="shared" si="1938"/>
        <v>5.4972724496768981E-2</v>
      </c>
      <c r="AR675" t="str">
        <f t="shared" si="1939"/>
        <v>POSITIF</v>
      </c>
      <c r="AS675">
        <f t="shared" si="1940"/>
        <v>3</v>
      </c>
      <c r="AT675">
        <f t="shared" si="1941"/>
        <v>8</v>
      </c>
      <c r="AU675">
        <f t="shared" si="1942"/>
        <v>58</v>
      </c>
      <c r="AV675">
        <f t="shared" si="1943"/>
        <v>0.99434421818068608</v>
      </c>
      <c r="AW675" s="4">
        <f t="shared" si="1944"/>
        <v>4.143100909086192E-2</v>
      </c>
      <c r="AX675">
        <f t="shared" si="1945"/>
        <v>1.7354580505421834E-2</v>
      </c>
      <c r="AY675">
        <f t="shared" si="1946"/>
        <v>0.27093924806563791</v>
      </c>
      <c r="AZ675" s="4">
        <f t="shared" si="1947"/>
        <v>1.1289135336068247E-2</v>
      </c>
      <c r="BA675">
        <f t="shared" si="1948"/>
        <v>367529.49258289725</v>
      </c>
      <c r="BB675" t="s">
        <v>191</v>
      </c>
      <c r="BC675">
        <f t="shared" si="1949"/>
        <v>1.6702620509011126E-2</v>
      </c>
      <c r="BD675">
        <f t="shared" si="1950"/>
        <v>209.68379766849338</v>
      </c>
      <c r="BE675">
        <f t="shared" si="1951"/>
        <v>23.437439721492076</v>
      </c>
      <c r="BF675">
        <f t="shared" si="1952"/>
        <v>-2.0652501311546434E-3</v>
      </c>
      <c r="BG675">
        <f t="shared" si="1953"/>
        <v>23.435374471360923</v>
      </c>
      <c r="BH675" s="19">
        <f t="shared" si="1954"/>
        <v>0.14236883306841402</v>
      </c>
      <c r="BI675">
        <f t="shared" si="1955"/>
        <v>0.88997117402032022</v>
      </c>
      <c r="BJ675">
        <f t="shared" si="1956"/>
        <v>8.3109711740203203</v>
      </c>
      <c r="BK675">
        <f t="shared" si="1957"/>
        <v>237.16032403981279</v>
      </c>
      <c r="BL675">
        <f t="shared" si="1958"/>
        <v>4.1392285095913923</v>
      </c>
      <c r="BM675">
        <f t="shared" si="1959"/>
        <v>247.50424357049201</v>
      </c>
      <c r="BN675">
        <f t="shared" si="1960"/>
        <v>16.500282904699468</v>
      </c>
      <c r="BO675">
        <f t="shared" si="1961"/>
        <v>16</v>
      </c>
      <c r="BP675">
        <f t="shared" si="1962"/>
        <v>30</v>
      </c>
      <c r="BQ675">
        <f t="shared" si="1963"/>
        <v>1</v>
      </c>
      <c r="BR675">
        <f t="shared" si="1964"/>
        <v>-18.093262923095025</v>
      </c>
      <c r="BS675" t="str">
        <f t="shared" si="1965"/>
        <v>NEGATIF</v>
      </c>
      <c r="BT675">
        <f t="shared" si="1966"/>
        <v>-0.31578701043702179</v>
      </c>
      <c r="BU675">
        <f t="shared" si="1967"/>
        <v>18</v>
      </c>
      <c r="BV675">
        <f t="shared" si="1968"/>
        <v>-2166</v>
      </c>
      <c r="BW675">
        <f t="shared" si="1969"/>
        <v>24</v>
      </c>
      <c r="BX675" t="str">
        <f t="shared" si="1970"/>
        <v>NEGATIF</v>
      </c>
      <c r="BY675">
        <f t="shared" si="1971"/>
        <v>-65.077908790852447</v>
      </c>
      <c r="BZ675">
        <f t="shared" si="1972"/>
        <v>114.92209120914755</v>
      </c>
      <c r="CA675">
        <f t="shared" si="1973"/>
        <v>-28.279070723229179</v>
      </c>
      <c r="CB675" t="str">
        <f t="shared" si="1974"/>
        <v>NEGATIF</v>
      </c>
      <c r="CC675">
        <f t="shared" si="1975"/>
        <v>28</v>
      </c>
      <c r="CD675">
        <f t="shared" si="1976"/>
        <v>16</v>
      </c>
      <c r="CE675">
        <f t="shared" si="1977"/>
        <v>44</v>
      </c>
      <c r="CG675">
        <f t="shared" si="1978"/>
        <v>4.3197639629630915</v>
      </c>
      <c r="CH675">
        <f t="shared" si="1979"/>
        <v>0.40902444596307364</v>
      </c>
      <c r="CI675">
        <f t="shared" si="1980"/>
        <v>0.40906049137773953</v>
      </c>
    </row>
    <row r="676" spans="1:87">
      <c r="A676">
        <f t="shared" ref="A676:E676" si="2006">A578</f>
        <v>-7.0027777777777782</v>
      </c>
      <c r="B676">
        <f t="shared" si="2006"/>
        <v>111.315</v>
      </c>
      <c r="C676">
        <f t="shared" si="2006"/>
        <v>7</v>
      </c>
      <c r="D676">
        <f t="shared" si="2006"/>
        <v>2014</v>
      </c>
      <c r="E676">
        <f t="shared" si="2006"/>
        <v>3</v>
      </c>
      <c r="F676">
        <f t="shared" si="1986"/>
        <v>28</v>
      </c>
      <c r="G676">
        <f t="shared" ref="G676:M676" si="2007">G578</f>
        <v>-0.12222152900771403</v>
      </c>
      <c r="H676">
        <f t="shared" si="2007"/>
        <v>19</v>
      </c>
      <c r="I676">
        <f t="shared" si="2007"/>
        <v>45</v>
      </c>
      <c r="J676">
        <f t="shared" si="2007"/>
        <v>19.75</v>
      </c>
      <c r="K676">
        <f t="shared" si="2007"/>
        <v>0</v>
      </c>
      <c r="L676">
        <f t="shared" si="2007"/>
        <v>20</v>
      </c>
      <c r="M676">
        <f t="shared" si="2007"/>
        <v>-13</v>
      </c>
      <c r="N676">
        <f t="shared" si="1911"/>
        <v>2456745.03125</v>
      </c>
      <c r="O676">
        <f t="shared" si="1844"/>
        <v>7.9449039617955674E-4</v>
      </c>
      <c r="P676">
        <f t="shared" si="1912"/>
        <v>2456745.0320444903</v>
      </c>
      <c r="Q676">
        <f t="shared" si="1913"/>
        <v>0.14236911826120011</v>
      </c>
      <c r="R676">
        <f t="shared" si="1914"/>
        <v>240.67971103316654</v>
      </c>
      <c r="S676">
        <f t="shared" si="1915"/>
        <v>33.333367389568593</v>
      </c>
      <c r="T676">
        <f t="shared" si="1916"/>
        <v>4.2006534002772797</v>
      </c>
      <c r="U676">
        <f t="shared" si="1917"/>
        <v>0.58177701172487928</v>
      </c>
      <c r="V676">
        <f t="shared" si="1918"/>
        <v>209.67890886804588</v>
      </c>
      <c r="W676">
        <f t="shared" si="1919"/>
        <v>3.6595873317365371</v>
      </c>
      <c r="X676">
        <f t="shared" si="1920"/>
        <v>5.8637392551472658</v>
      </c>
      <c r="Y676">
        <f t="shared" si="1921"/>
        <v>0.10234155648075964</v>
      </c>
      <c r="Z676">
        <f t="shared" si="1922"/>
        <v>82.679006740855584</v>
      </c>
      <c r="AA676">
        <f t="shared" si="1923"/>
        <v>1.443020889906516</v>
      </c>
      <c r="AB676">
        <f t="shared" si="1924"/>
        <v>12771.121273088927</v>
      </c>
      <c r="AC676">
        <f t="shared" si="1925"/>
        <v>124.46804292119219</v>
      </c>
      <c r="AD676">
        <f t="shared" si="1926"/>
        <v>434.97263236868326</v>
      </c>
      <c r="AE676">
        <f t="shared" si="1927"/>
        <v>-561.23397116482499</v>
      </c>
      <c r="AF676">
        <f t="shared" si="1928"/>
        <v>-219.29034626509838</v>
      </c>
      <c r="AG676">
        <f t="shared" si="1929"/>
        <v>4411.8958901968381</v>
      </c>
      <c r="AH676">
        <f t="shared" si="1930"/>
        <v>16961.933521145715</v>
      </c>
      <c r="AI676">
        <f t="shared" si="1931"/>
        <v>4.7116482003182538</v>
      </c>
      <c r="AJ676">
        <f t="shared" si="1932"/>
        <v>245.39135923348479</v>
      </c>
      <c r="AK676">
        <f t="shared" si="1933"/>
        <v>4.282887174568498</v>
      </c>
      <c r="AL676">
        <f t="shared" si="1934"/>
        <v>245</v>
      </c>
      <c r="AM676">
        <f t="shared" si="1935"/>
        <v>23</v>
      </c>
      <c r="AN676">
        <f t="shared" si="1936"/>
        <v>28</v>
      </c>
      <c r="AP676">
        <f t="shared" si="1937"/>
        <v>3.1529278916860779</v>
      </c>
      <c r="AQ676">
        <f t="shared" si="1938"/>
        <v>5.5028972787885211E-2</v>
      </c>
      <c r="AR676" t="str">
        <f t="shared" si="1939"/>
        <v>POSITIF</v>
      </c>
      <c r="AS676">
        <f t="shared" si="1940"/>
        <v>3</v>
      </c>
      <c r="AT676">
        <f t="shared" si="1941"/>
        <v>9</v>
      </c>
      <c r="AU676">
        <f t="shared" si="1942"/>
        <v>10</v>
      </c>
      <c r="AV676">
        <f t="shared" si="1943"/>
        <v>0.9942911396379096</v>
      </c>
      <c r="AW676" s="4">
        <f t="shared" si="1944"/>
        <v>4.1428797484912898E-2</v>
      </c>
      <c r="AX676">
        <f t="shared" si="1945"/>
        <v>1.7353654110088223E-2</v>
      </c>
      <c r="AY676">
        <f t="shared" si="1946"/>
        <v>0.27092478655050301</v>
      </c>
      <c r="AZ676" s="4">
        <f t="shared" si="1947"/>
        <v>1.1288532772937626E-2</v>
      </c>
      <c r="BA676">
        <f t="shared" si="1948"/>
        <v>367549.11055056629</v>
      </c>
      <c r="BB676" t="s">
        <v>191</v>
      </c>
      <c r="BC676">
        <f t="shared" si="1949"/>
        <v>1.6702620497033031E-2</v>
      </c>
      <c r="BD676">
        <f t="shared" si="1950"/>
        <v>209.68324606678473</v>
      </c>
      <c r="BE676">
        <f t="shared" si="1951"/>
        <v>23.437439717783381</v>
      </c>
      <c r="BF676">
        <f t="shared" si="1952"/>
        <v>-2.0652738371228388E-3</v>
      </c>
      <c r="BG676">
        <f t="shared" si="1953"/>
        <v>23.435374443946259</v>
      </c>
      <c r="BH676" s="19">
        <f t="shared" si="1954"/>
        <v>0.14236911826120011</v>
      </c>
      <c r="BI676">
        <f t="shared" si="1955"/>
        <v>1.1406556372996419</v>
      </c>
      <c r="BJ676">
        <f t="shared" si="1956"/>
        <v>8.5616556372996424</v>
      </c>
      <c r="BK676">
        <f t="shared" si="1957"/>
        <v>240.899307716436</v>
      </c>
      <c r="BL676">
        <f t="shared" si="1958"/>
        <v>4.2044860854267903</v>
      </c>
      <c r="BM676">
        <f t="shared" si="1959"/>
        <v>247.52552684305863</v>
      </c>
      <c r="BN676">
        <f t="shared" si="1960"/>
        <v>16.501701789537243</v>
      </c>
      <c r="BO676">
        <f t="shared" si="1961"/>
        <v>16</v>
      </c>
      <c r="BP676">
        <f t="shared" si="1962"/>
        <v>30</v>
      </c>
      <c r="BQ676">
        <f t="shared" si="1963"/>
        <v>6</v>
      </c>
      <c r="BR676">
        <f t="shared" si="1964"/>
        <v>-18.094181202940383</v>
      </c>
      <c r="BS676" t="str">
        <f t="shared" si="1965"/>
        <v>NEGATIF</v>
      </c>
      <c r="BT676">
        <f t="shared" si="1966"/>
        <v>-0.31580303744377797</v>
      </c>
      <c r="BU676">
        <f t="shared" si="1967"/>
        <v>18</v>
      </c>
      <c r="BV676">
        <f t="shared" si="1968"/>
        <v>-2166</v>
      </c>
      <c r="BW676">
        <f t="shared" si="1969"/>
        <v>20</v>
      </c>
      <c r="BX676" t="str">
        <f t="shared" si="1970"/>
        <v>NEGATIF</v>
      </c>
      <c r="BY676">
        <f t="shared" si="1971"/>
        <v>-66.297908334128451</v>
      </c>
      <c r="BZ676">
        <f t="shared" si="1972"/>
        <v>113.70209166587155</v>
      </c>
      <c r="CA676">
        <f t="shared" si="1973"/>
        <v>-24.896543116638195</v>
      </c>
      <c r="CB676" t="str">
        <f t="shared" si="1974"/>
        <v>NEGATIF</v>
      </c>
      <c r="CC676">
        <f t="shared" si="1975"/>
        <v>24</v>
      </c>
      <c r="CD676">
        <f t="shared" si="1976"/>
        <v>53</v>
      </c>
      <c r="CE676">
        <f t="shared" si="1977"/>
        <v>47</v>
      </c>
      <c r="CG676">
        <f t="shared" si="1978"/>
        <v>4.3201354261449785</v>
      </c>
      <c r="CH676">
        <f t="shared" si="1979"/>
        <v>0.40902444548459749</v>
      </c>
      <c r="CI676">
        <f t="shared" si="1980"/>
        <v>0.40906049131301059</v>
      </c>
    </row>
    <row r="677" spans="1:87">
      <c r="A677">
        <f t="shared" ref="A677:E677" si="2008">A579</f>
        <v>-7.0027777777777782</v>
      </c>
      <c r="B677">
        <f t="shared" si="2008"/>
        <v>111.315</v>
      </c>
      <c r="C677">
        <f t="shared" si="2008"/>
        <v>7</v>
      </c>
      <c r="D677">
        <f t="shared" si="2008"/>
        <v>2014</v>
      </c>
      <c r="E677">
        <f t="shared" si="2008"/>
        <v>3</v>
      </c>
      <c r="F677">
        <f t="shared" si="1986"/>
        <v>28</v>
      </c>
      <c r="G677">
        <f t="shared" ref="G677:M677" si="2009">G579</f>
        <v>-0.12222152900771403</v>
      </c>
      <c r="H677">
        <f t="shared" si="2009"/>
        <v>20</v>
      </c>
      <c r="I677">
        <f t="shared" si="2009"/>
        <v>0</v>
      </c>
      <c r="J677">
        <f t="shared" si="2009"/>
        <v>20</v>
      </c>
      <c r="K677">
        <f t="shared" si="2009"/>
        <v>0</v>
      </c>
      <c r="L677">
        <f t="shared" si="2009"/>
        <v>20</v>
      </c>
      <c r="M677">
        <f t="shared" si="2009"/>
        <v>-13</v>
      </c>
      <c r="N677">
        <f t="shared" si="1911"/>
        <v>2456745.041666667</v>
      </c>
      <c r="O677">
        <f t="shared" si="1844"/>
        <v>7.9449039617955674E-4</v>
      </c>
      <c r="P677">
        <f t="shared" si="1912"/>
        <v>2456745.0424611573</v>
      </c>
      <c r="Q677">
        <f t="shared" si="1913"/>
        <v>0.14236940345399893</v>
      </c>
      <c r="R677">
        <f t="shared" si="1914"/>
        <v>240.67971103316654</v>
      </c>
      <c r="S677">
        <f t="shared" si="1915"/>
        <v>33.469461064902134</v>
      </c>
      <c r="T677">
        <f t="shared" si="1916"/>
        <v>4.2006534002772797</v>
      </c>
      <c r="U677">
        <f t="shared" si="1917"/>
        <v>0.5841522944505898</v>
      </c>
      <c r="V677">
        <f t="shared" si="1918"/>
        <v>209.67835726467558</v>
      </c>
      <c r="W677">
        <f t="shared" si="1919"/>
        <v>3.6595777044415603</v>
      </c>
      <c r="X677">
        <f t="shared" si="1920"/>
        <v>5.8740064152179912</v>
      </c>
      <c r="Y677">
        <f t="shared" si="1921"/>
        <v>0.10252075222882309</v>
      </c>
      <c r="Z677">
        <f t="shared" si="1922"/>
        <v>82.689273410680471</v>
      </c>
      <c r="AA677">
        <f t="shared" si="1923"/>
        <v>1.4432000770981754</v>
      </c>
      <c r="AB677">
        <f t="shared" si="1924"/>
        <v>12816.01564522978</v>
      </c>
      <c r="AC677">
        <f t="shared" si="1925"/>
        <v>124.34320883073215</v>
      </c>
      <c r="AD677">
        <f t="shared" si="1926"/>
        <v>482.71724133276166</v>
      </c>
      <c r="AE677">
        <f t="shared" si="1927"/>
        <v>-564.92364669083497</v>
      </c>
      <c r="AF677">
        <f t="shared" si="1928"/>
        <v>-220.08852926916947</v>
      </c>
      <c r="AG677">
        <f t="shared" si="1929"/>
        <v>4408.2606961133879</v>
      </c>
      <c r="AH677">
        <f t="shared" si="1930"/>
        <v>17046.324615546655</v>
      </c>
      <c r="AI677">
        <f t="shared" si="1931"/>
        <v>4.735090170985182</v>
      </c>
      <c r="AJ677">
        <f t="shared" si="1932"/>
        <v>245.41480120415173</v>
      </c>
      <c r="AK677">
        <f t="shared" si="1933"/>
        <v>4.2832963141397924</v>
      </c>
      <c r="AL677">
        <f t="shared" si="1934"/>
        <v>245</v>
      </c>
      <c r="AM677">
        <f t="shared" si="1935"/>
        <v>24</v>
      </c>
      <c r="AN677">
        <f t="shared" si="1936"/>
        <v>53</v>
      </c>
      <c r="AP677">
        <f t="shared" si="1937"/>
        <v>3.1552907777725832</v>
      </c>
      <c r="AQ677">
        <f t="shared" si="1938"/>
        <v>5.5070212929944289E-2</v>
      </c>
      <c r="AR677" t="str">
        <f t="shared" si="1939"/>
        <v>POSITIF</v>
      </c>
      <c r="AS677">
        <f t="shared" si="1940"/>
        <v>3</v>
      </c>
      <c r="AT677">
        <f t="shared" si="1941"/>
        <v>9</v>
      </c>
      <c r="AU677">
        <f t="shared" si="1942"/>
        <v>19</v>
      </c>
      <c r="AV677">
        <f t="shared" si="1943"/>
        <v>0.99423777773235433</v>
      </c>
      <c r="AW677" s="4">
        <f t="shared" si="1944"/>
        <v>4.1426574072181428E-2</v>
      </c>
      <c r="AX677">
        <f t="shared" si="1945"/>
        <v>1.7352722769141144E-2</v>
      </c>
      <c r="AY677">
        <f t="shared" si="1946"/>
        <v>0.27091024783154138</v>
      </c>
      <c r="AZ677" s="4">
        <f t="shared" si="1947"/>
        <v>1.128792699298089E-2</v>
      </c>
      <c r="BA677">
        <f t="shared" si="1948"/>
        <v>367568.83536142216</v>
      </c>
      <c r="BB677" t="s">
        <v>191</v>
      </c>
      <c r="BC677">
        <f t="shared" si="1949"/>
        <v>1.6702620485054932E-2</v>
      </c>
      <c r="BD677">
        <f t="shared" si="1950"/>
        <v>209.68269446505141</v>
      </c>
      <c r="BE677">
        <f t="shared" si="1951"/>
        <v>23.437439714074685</v>
      </c>
      <c r="BF677">
        <f t="shared" si="1952"/>
        <v>-2.0652975627988156E-3</v>
      </c>
      <c r="BG677">
        <f t="shared" si="1953"/>
        <v>23.435374416511888</v>
      </c>
      <c r="BH677" s="19">
        <f t="shared" si="1954"/>
        <v>0.14236940345399893</v>
      </c>
      <c r="BI677">
        <f t="shared" si="1955"/>
        <v>1.3913401118014008</v>
      </c>
      <c r="BJ677">
        <f t="shared" si="1956"/>
        <v>8.8123401118014009</v>
      </c>
      <c r="BK677">
        <f t="shared" si="1957"/>
        <v>244.63835236012648</v>
      </c>
      <c r="BL677">
        <f t="shared" si="1958"/>
        <v>4.2697447253382474</v>
      </c>
      <c r="BM677">
        <f t="shared" si="1959"/>
        <v>247.54674931689453</v>
      </c>
      <c r="BN677">
        <f t="shared" si="1960"/>
        <v>16.503116621126303</v>
      </c>
      <c r="BO677">
        <f t="shared" si="1961"/>
        <v>16</v>
      </c>
      <c r="BP677">
        <f t="shared" si="1962"/>
        <v>30</v>
      </c>
      <c r="BQ677">
        <f t="shared" si="1963"/>
        <v>11</v>
      </c>
      <c r="BR677">
        <f t="shared" si="1964"/>
        <v>-18.095930745775306</v>
      </c>
      <c r="BS677" t="str">
        <f t="shared" si="1965"/>
        <v>NEGATIF</v>
      </c>
      <c r="BT677">
        <f t="shared" si="1966"/>
        <v>-0.31583357272665202</v>
      </c>
      <c r="BU677">
        <f t="shared" si="1967"/>
        <v>18</v>
      </c>
      <c r="BV677">
        <f t="shared" si="1968"/>
        <v>-2166</v>
      </c>
      <c r="BW677">
        <f t="shared" si="1969"/>
        <v>14</v>
      </c>
      <c r="BX677" t="str">
        <f t="shared" si="1970"/>
        <v>NEGATIF</v>
      </c>
      <c r="BY677">
        <f t="shared" si="1971"/>
        <v>-67.377658819062802</v>
      </c>
      <c r="BZ677">
        <f t="shared" si="1972"/>
        <v>112.6223411809372</v>
      </c>
      <c r="CA677">
        <f t="shared" si="1973"/>
        <v>-21.483812981290463</v>
      </c>
      <c r="CB677" t="str">
        <f t="shared" si="1974"/>
        <v>NEGATIF</v>
      </c>
      <c r="CC677">
        <f t="shared" si="1975"/>
        <v>21</v>
      </c>
      <c r="CD677">
        <f t="shared" si="1976"/>
        <v>29</v>
      </c>
      <c r="CE677">
        <f t="shared" si="1977"/>
        <v>1</v>
      </c>
      <c r="CG677">
        <f t="shared" si="1978"/>
        <v>4.3205058281888338</v>
      </c>
      <c r="CH677">
        <f t="shared" si="1979"/>
        <v>0.40902444500577739</v>
      </c>
      <c r="CI677">
        <f t="shared" si="1980"/>
        <v>0.40906049124828164</v>
      </c>
    </row>
    <row r="678" spans="1:87">
      <c r="A678">
        <f t="shared" ref="A678:E678" si="2010">A580</f>
        <v>-7.0027777777777782</v>
      </c>
      <c r="B678">
        <f t="shared" si="2010"/>
        <v>111.315</v>
      </c>
      <c r="C678">
        <f t="shared" si="2010"/>
        <v>7</v>
      </c>
      <c r="D678">
        <f t="shared" si="2010"/>
        <v>2014</v>
      </c>
      <c r="E678">
        <f t="shared" si="2010"/>
        <v>3</v>
      </c>
      <c r="F678">
        <f t="shared" si="1986"/>
        <v>28</v>
      </c>
      <c r="G678">
        <f t="shared" ref="G678:M678" si="2011">G580</f>
        <v>-0.12222152900771403</v>
      </c>
      <c r="H678">
        <f t="shared" si="2011"/>
        <v>20</v>
      </c>
      <c r="I678">
        <f t="shared" si="2011"/>
        <v>15</v>
      </c>
      <c r="J678">
        <f t="shared" si="2011"/>
        <v>20.25</v>
      </c>
      <c r="K678">
        <f t="shared" si="2011"/>
        <v>0</v>
      </c>
      <c r="L678">
        <f t="shared" si="2011"/>
        <v>20</v>
      </c>
      <c r="M678">
        <f t="shared" si="2011"/>
        <v>-13</v>
      </c>
      <c r="N678">
        <f t="shared" si="1911"/>
        <v>2456745.0520833335</v>
      </c>
      <c r="O678">
        <f t="shared" si="1844"/>
        <v>7.9449039617955674E-4</v>
      </c>
      <c r="P678">
        <f t="shared" si="1912"/>
        <v>2456745.0528778238</v>
      </c>
      <c r="Q678">
        <f t="shared" si="1913"/>
        <v>0.14236968864678501</v>
      </c>
      <c r="R678">
        <f t="shared" si="1914"/>
        <v>240.67971103316654</v>
      </c>
      <c r="S678">
        <f t="shared" si="1915"/>
        <v>33.605554734167526</v>
      </c>
      <c r="T678">
        <f t="shared" si="1916"/>
        <v>4.2006534002772797</v>
      </c>
      <c r="U678">
        <f t="shared" si="1917"/>
        <v>0.58652757707039105</v>
      </c>
      <c r="V678">
        <f t="shared" si="1918"/>
        <v>209.67780566132996</v>
      </c>
      <c r="W678">
        <f t="shared" si="1919"/>
        <v>3.6595680771470143</v>
      </c>
      <c r="X678">
        <f t="shared" si="1920"/>
        <v>5.8842735748303312</v>
      </c>
      <c r="Y678">
        <f t="shared" si="1921"/>
        <v>0.10269994796888622</v>
      </c>
      <c r="Z678">
        <f t="shared" si="1922"/>
        <v>82.699540080046063</v>
      </c>
      <c r="AA678">
        <f t="shared" si="1923"/>
        <v>1.4433792642818186</v>
      </c>
      <c r="AB678">
        <f t="shared" si="1924"/>
        <v>12860.839570985067</v>
      </c>
      <c r="AC678">
        <f t="shared" si="1925"/>
        <v>124.20526727523965</v>
      </c>
      <c r="AD678">
        <f t="shared" si="1926"/>
        <v>530.25831359802851</v>
      </c>
      <c r="AE678">
        <f t="shared" si="1927"/>
        <v>-568.55377707904415</v>
      </c>
      <c r="AF678">
        <f t="shared" si="1928"/>
        <v>-220.89046274143888</v>
      </c>
      <c r="AG678">
        <f t="shared" si="1929"/>
        <v>4404.5931220209377</v>
      </c>
      <c r="AH678">
        <f t="shared" si="1930"/>
        <v>17130.452034058788</v>
      </c>
      <c r="AI678">
        <f t="shared" si="1931"/>
        <v>4.7584588983496632</v>
      </c>
      <c r="AJ678">
        <f t="shared" si="1932"/>
        <v>245.4381699315162</v>
      </c>
      <c r="AK678">
        <f t="shared" si="1933"/>
        <v>4.2837041753743028</v>
      </c>
      <c r="AL678">
        <f t="shared" si="1934"/>
        <v>245</v>
      </c>
      <c r="AM678">
        <f t="shared" si="1935"/>
        <v>26</v>
      </c>
      <c r="AN678">
        <f t="shared" si="1936"/>
        <v>17</v>
      </c>
      <c r="AP678">
        <f t="shared" si="1937"/>
        <v>3.1571877351731565</v>
      </c>
      <c r="AQ678">
        <f t="shared" si="1938"/>
        <v>5.510332108235437E-2</v>
      </c>
      <c r="AR678" t="str">
        <f t="shared" si="1939"/>
        <v>POSITIF</v>
      </c>
      <c r="AS678">
        <f t="shared" si="1940"/>
        <v>3</v>
      </c>
      <c r="AT678">
        <f t="shared" si="1941"/>
        <v>9</v>
      </c>
      <c r="AU678">
        <f t="shared" si="1942"/>
        <v>25</v>
      </c>
      <c r="AV678">
        <f t="shared" si="1943"/>
        <v>0.99418413294211327</v>
      </c>
      <c r="AW678" s="4">
        <f t="shared" si="1944"/>
        <v>4.1424338872588055E-2</v>
      </c>
      <c r="AX678">
        <f t="shared" si="1945"/>
        <v>1.7351786490924895E-2</v>
      </c>
      <c r="AY678">
        <f t="shared" si="1946"/>
        <v>0.27089563203900824</v>
      </c>
      <c r="AZ678" s="4">
        <f t="shared" si="1947"/>
        <v>1.1287318001625343E-2</v>
      </c>
      <c r="BA678">
        <f t="shared" si="1948"/>
        <v>367588.66687278461</v>
      </c>
      <c r="BB678" t="s">
        <v>191</v>
      </c>
      <c r="BC678">
        <f t="shared" si="1949"/>
        <v>1.6702620473076836E-2</v>
      </c>
      <c r="BD678">
        <f t="shared" si="1950"/>
        <v>209.68214286334276</v>
      </c>
      <c r="BE678">
        <f t="shared" si="1951"/>
        <v>23.437439710365989</v>
      </c>
      <c r="BF678">
        <f t="shared" si="1952"/>
        <v>-2.065321308178973E-3</v>
      </c>
      <c r="BG678">
        <f t="shared" si="1953"/>
        <v>23.435374389057809</v>
      </c>
      <c r="BH678" s="19">
        <f t="shared" si="1954"/>
        <v>0.14236968864678501</v>
      </c>
      <c r="BI678">
        <f t="shared" si="1955"/>
        <v>1.6420245750962446</v>
      </c>
      <c r="BJ678">
        <f t="shared" si="1956"/>
        <v>9.0630245750962448</v>
      </c>
      <c r="BK678">
        <f t="shared" si="1957"/>
        <v>248.37746265423311</v>
      </c>
      <c r="BL678">
        <f t="shared" si="1958"/>
        <v>4.3350045110656223</v>
      </c>
      <c r="BM678">
        <f t="shared" si="1959"/>
        <v>247.56790597221053</v>
      </c>
      <c r="BN678">
        <f t="shared" si="1960"/>
        <v>16.504527064814035</v>
      </c>
      <c r="BO678">
        <f t="shared" si="1961"/>
        <v>16</v>
      </c>
      <c r="BP678">
        <f t="shared" si="1962"/>
        <v>30</v>
      </c>
      <c r="BQ678">
        <f t="shared" si="1963"/>
        <v>16</v>
      </c>
      <c r="BR678">
        <f t="shared" si="1964"/>
        <v>-18.0981227200196</v>
      </c>
      <c r="BS678" t="str">
        <f t="shared" si="1965"/>
        <v>NEGATIF</v>
      </c>
      <c r="BT678">
        <f t="shared" si="1966"/>
        <v>-0.31587182989433388</v>
      </c>
      <c r="BU678">
        <f t="shared" si="1967"/>
        <v>18</v>
      </c>
      <c r="BV678">
        <f t="shared" si="1968"/>
        <v>-2166</v>
      </c>
      <c r="BW678">
        <f t="shared" si="1969"/>
        <v>6</v>
      </c>
      <c r="BX678" t="str">
        <f t="shared" si="1970"/>
        <v>NEGATIF</v>
      </c>
      <c r="BY678">
        <f t="shared" si="1971"/>
        <v>-68.334262145265399</v>
      </c>
      <c r="BZ678">
        <f t="shared" si="1972"/>
        <v>111.6657378547346</v>
      </c>
      <c r="CA678">
        <f t="shared" si="1973"/>
        <v>-18.045586882775247</v>
      </c>
      <c r="CB678" t="str">
        <f t="shared" si="1974"/>
        <v>NEGATIF</v>
      </c>
      <c r="CC678">
        <f t="shared" si="1975"/>
        <v>18</v>
      </c>
      <c r="CD678">
        <f t="shared" si="1976"/>
        <v>2</v>
      </c>
      <c r="CE678">
        <f t="shared" si="1977"/>
        <v>44</v>
      </c>
      <c r="CG678">
        <f t="shared" si="1978"/>
        <v>4.3208750814828072</v>
      </c>
      <c r="CH678">
        <f t="shared" si="1979"/>
        <v>0.40902444452661335</v>
      </c>
      <c r="CI678">
        <f t="shared" si="1980"/>
        <v>0.4090604911835527</v>
      </c>
    </row>
    <row r="679" spans="1:87">
      <c r="A679">
        <f t="shared" ref="A679:E679" si="2012">A581</f>
        <v>-7.0027777777777782</v>
      </c>
      <c r="B679">
        <f t="shared" si="2012"/>
        <v>111.315</v>
      </c>
      <c r="C679">
        <f t="shared" si="2012"/>
        <v>7</v>
      </c>
      <c r="D679">
        <f t="shared" si="2012"/>
        <v>2014</v>
      </c>
      <c r="E679">
        <f t="shared" si="2012"/>
        <v>3</v>
      </c>
      <c r="F679">
        <f t="shared" si="1986"/>
        <v>28</v>
      </c>
      <c r="G679">
        <f t="shared" ref="G679:M679" si="2013">G581</f>
        <v>-0.12222152900771403</v>
      </c>
      <c r="H679">
        <f t="shared" si="2013"/>
        <v>20</v>
      </c>
      <c r="I679">
        <f t="shared" si="2013"/>
        <v>30</v>
      </c>
      <c r="J679">
        <f t="shared" si="2013"/>
        <v>20.5</v>
      </c>
      <c r="K679">
        <f t="shared" si="2013"/>
        <v>0</v>
      </c>
      <c r="L679">
        <f t="shared" si="2013"/>
        <v>20</v>
      </c>
      <c r="M679">
        <f t="shared" si="2013"/>
        <v>-13</v>
      </c>
      <c r="N679">
        <f t="shared" si="1911"/>
        <v>2456745.0625</v>
      </c>
      <c r="O679">
        <f t="shared" si="1844"/>
        <v>7.9449039617955674E-4</v>
      </c>
      <c r="P679">
        <f t="shared" si="1912"/>
        <v>2456745.0632944903</v>
      </c>
      <c r="Q679">
        <f t="shared" si="1913"/>
        <v>0.14236997383957109</v>
      </c>
      <c r="R679">
        <f t="shared" si="1914"/>
        <v>240.67971103316654</v>
      </c>
      <c r="S679">
        <f t="shared" si="1915"/>
        <v>33.741648403432919</v>
      </c>
      <c r="T679">
        <f t="shared" si="1916"/>
        <v>4.2006534002772797</v>
      </c>
      <c r="U679">
        <f t="shared" si="1917"/>
        <v>0.5889028596901924</v>
      </c>
      <c r="V679">
        <f t="shared" si="1918"/>
        <v>209.67725405798427</v>
      </c>
      <c r="W679">
        <f t="shared" si="1919"/>
        <v>3.6595584498524669</v>
      </c>
      <c r="X679">
        <f t="shared" si="1920"/>
        <v>5.8945407344426712</v>
      </c>
      <c r="Y679">
        <f t="shared" si="1921"/>
        <v>0.10287914370894934</v>
      </c>
      <c r="Z679">
        <f t="shared" si="1922"/>
        <v>82.709806749411655</v>
      </c>
      <c r="AA679">
        <f t="shared" si="1923"/>
        <v>1.443558451465462</v>
      </c>
      <c r="AB679">
        <f t="shared" si="1924"/>
        <v>12575.366033110802</v>
      </c>
      <c r="AC679">
        <f t="shared" si="1925"/>
        <v>124.05423279035573</v>
      </c>
      <c r="AD679">
        <f t="shared" si="1926"/>
        <v>577.57580591860039</v>
      </c>
      <c r="AE679">
        <f t="shared" si="1927"/>
        <v>-572.12397986712472</v>
      </c>
      <c r="AF679">
        <f t="shared" si="1928"/>
        <v>-221.6961258830419</v>
      </c>
      <c r="AG679">
        <f t="shared" si="1929"/>
        <v>4400.8931948265781</v>
      </c>
      <c r="AH679">
        <f t="shared" si="1930"/>
        <v>16884.069160896172</v>
      </c>
      <c r="AI679">
        <f t="shared" si="1931"/>
        <v>4.6900192113600481</v>
      </c>
      <c r="AJ679">
        <f t="shared" si="1932"/>
        <v>245.36973024452658</v>
      </c>
      <c r="AK679">
        <f t="shared" si="1933"/>
        <v>4.2825096774973002</v>
      </c>
      <c r="AL679">
        <f t="shared" si="1934"/>
        <v>245</v>
      </c>
      <c r="AM679">
        <f t="shared" si="1935"/>
        <v>22</v>
      </c>
      <c r="AN679">
        <f t="shared" si="1936"/>
        <v>11</v>
      </c>
      <c r="AP679">
        <f t="shared" si="1937"/>
        <v>3.1520826216414419</v>
      </c>
      <c r="AQ679">
        <f t="shared" si="1938"/>
        <v>5.501422004253783E-2</v>
      </c>
      <c r="AR679" t="str">
        <f t="shared" si="1939"/>
        <v>POSITIF</v>
      </c>
      <c r="AS679">
        <f t="shared" si="1940"/>
        <v>3</v>
      </c>
      <c r="AT679">
        <f t="shared" si="1941"/>
        <v>9</v>
      </c>
      <c r="AU679">
        <f t="shared" si="1942"/>
        <v>7</v>
      </c>
      <c r="AV679">
        <f t="shared" si="1943"/>
        <v>0.99413020574019828</v>
      </c>
      <c r="AW679" s="4">
        <f t="shared" si="1944"/>
        <v>4.1422091905841597E-2</v>
      </c>
      <c r="AX679">
        <f t="shared" si="1945"/>
        <v>1.7350845283695092E-2</v>
      </c>
      <c r="AY679">
        <f t="shared" si="1946"/>
        <v>0.27088093930177443</v>
      </c>
      <c r="AZ679" s="4">
        <f t="shared" si="1947"/>
        <v>1.1286705804240601E-2</v>
      </c>
      <c r="BA679">
        <f t="shared" si="1948"/>
        <v>367608.60494396568</v>
      </c>
      <c r="BB679" t="s">
        <v>191</v>
      </c>
      <c r="BC679">
        <f t="shared" si="1949"/>
        <v>1.6702620461098737E-2</v>
      </c>
      <c r="BD679">
        <f t="shared" si="1950"/>
        <v>209.68159126163411</v>
      </c>
      <c r="BE679">
        <f t="shared" si="1951"/>
        <v>23.437439706657294</v>
      </c>
      <c r="BF679">
        <f t="shared" si="1952"/>
        <v>-2.0653450732628842E-3</v>
      </c>
      <c r="BG679">
        <f t="shared" si="1953"/>
        <v>23.435374361584032</v>
      </c>
      <c r="BH679" s="19">
        <f t="shared" si="1954"/>
        <v>0.14236997383957109</v>
      </c>
      <c r="BI679">
        <f t="shared" si="1955"/>
        <v>1.8927090383910885</v>
      </c>
      <c r="BJ679">
        <f t="shared" si="1956"/>
        <v>9.3137090383910888</v>
      </c>
      <c r="BK679">
        <f t="shared" si="1957"/>
        <v>252.19968944570672</v>
      </c>
      <c r="BL679">
        <f t="shared" si="1958"/>
        <v>4.4017149533347757</v>
      </c>
      <c r="BM679">
        <f t="shared" si="1959"/>
        <v>247.50594613015963</v>
      </c>
      <c r="BN679">
        <f t="shared" si="1960"/>
        <v>16.500396408677307</v>
      </c>
      <c r="BO679">
        <f t="shared" si="1961"/>
        <v>16</v>
      </c>
      <c r="BP679">
        <f t="shared" si="1962"/>
        <v>30</v>
      </c>
      <c r="BQ679">
        <f t="shared" si="1963"/>
        <v>1</v>
      </c>
      <c r="BR679">
        <f t="shared" si="1964"/>
        <v>-18.091249189213631</v>
      </c>
      <c r="BS679" t="str">
        <f t="shared" si="1965"/>
        <v>NEGATIF</v>
      </c>
      <c r="BT679">
        <f t="shared" si="1966"/>
        <v>-0.31575186415053247</v>
      </c>
      <c r="BU679">
        <f t="shared" si="1967"/>
        <v>18</v>
      </c>
      <c r="BV679">
        <f t="shared" si="1968"/>
        <v>-2166</v>
      </c>
      <c r="BW679">
        <f t="shared" si="1969"/>
        <v>31</v>
      </c>
      <c r="BX679" t="str">
        <f t="shared" si="1970"/>
        <v>NEGATIF</v>
      </c>
      <c r="BY679">
        <f t="shared" si="1971"/>
        <v>-69.208666695408226</v>
      </c>
      <c r="BZ679">
        <f t="shared" si="1972"/>
        <v>110.79133330459177</v>
      </c>
      <c r="CA679">
        <f t="shared" si="1973"/>
        <v>-14.510694466204846</v>
      </c>
      <c r="CB679" t="str">
        <f t="shared" si="1974"/>
        <v>NEGATIF</v>
      </c>
      <c r="CC679">
        <f t="shared" si="1975"/>
        <v>14</v>
      </c>
      <c r="CD679">
        <f t="shared" si="1976"/>
        <v>30</v>
      </c>
      <c r="CE679">
        <f t="shared" si="1977"/>
        <v>38</v>
      </c>
      <c r="CG679">
        <f t="shared" si="1978"/>
        <v>4.319793678235003</v>
      </c>
      <c r="CH679">
        <f t="shared" si="1979"/>
        <v>0.40902444404710547</v>
      </c>
      <c r="CI679">
        <f t="shared" si="1980"/>
        <v>0.40906049111882375</v>
      </c>
    </row>
    <row r="680" spans="1:87">
      <c r="A680">
        <f t="shared" ref="A680:E680" si="2014">A582</f>
        <v>-7.0027777777777782</v>
      </c>
      <c r="B680">
        <f t="shared" si="2014"/>
        <v>111.315</v>
      </c>
      <c r="C680">
        <f t="shared" si="2014"/>
        <v>7</v>
      </c>
      <c r="D680">
        <f t="shared" si="2014"/>
        <v>2014</v>
      </c>
      <c r="E680">
        <f t="shared" si="2014"/>
        <v>3</v>
      </c>
      <c r="F680">
        <f t="shared" si="1986"/>
        <v>28</v>
      </c>
      <c r="G680">
        <f t="shared" ref="G680:M680" si="2015">G582</f>
        <v>-0.12222152900771403</v>
      </c>
      <c r="H680">
        <f t="shared" si="2015"/>
        <v>20</v>
      </c>
      <c r="I680">
        <f t="shared" si="2015"/>
        <v>45</v>
      </c>
      <c r="J680">
        <f t="shared" si="2015"/>
        <v>20.75</v>
      </c>
      <c r="K680">
        <f t="shared" si="2015"/>
        <v>0</v>
      </c>
      <c r="L680">
        <f t="shared" si="2015"/>
        <v>20</v>
      </c>
      <c r="M680">
        <f t="shared" si="2015"/>
        <v>-13</v>
      </c>
      <c r="N680">
        <f t="shared" si="1911"/>
        <v>2456745.072916667</v>
      </c>
      <c r="O680">
        <f t="shared" si="1844"/>
        <v>7.9449039617955674E-4</v>
      </c>
      <c r="P680">
        <f t="shared" si="1912"/>
        <v>2456745.0737111573</v>
      </c>
      <c r="Q680">
        <f t="shared" si="1913"/>
        <v>0.14237025903236991</v>
      </c>
      <c r="R680">
        <f t="shared" si="1914"/>
        <v>240.67971103316654</v>
      </c>
      <c r="S680">
        <f t="shared" si="1915"/>
        <v>33.87774207876646</v>
      </c>
      <c r="T680">
        <f t="shared" si="1916"/>
        <v>4.2006534002772797</v>
      </c>
      <c r="U680">
        <f t="shared" si="1917"/>
        <v>0.59127814241590293</v>
      </c>
      <c r="V680">
        <f t="shared" si="1918"/>
        <v>209.67670245461397</v>
      </c>
      <c r="W680">
        <f t="shared" si="1919"/>
        <v>3.6595488225574901</v>
      </c>
      <c r="X680">
        <f t="shared" si="1920"/>
        <v>5.9048078945133966</v>
      </c>
      <c r="Y680">
        <f t="shared" si="1921"/>
        <v>0.10305833945701279</v>
      </c>
      <c r="Z680">
        <f t="shared" si="1922"/>
        <v>82.720073419236542</v>
      </c>
      <c r="AA680">
        <f t="shared" si="1923"/>
        <v>1.4437376386571215</v>
      </c>
      <c r="AB680">
        <f t="shared" si="1924"/>
        <v>12950.275080158432</v>
      </c>
      <c r="AC680">
        <f t="shared" si="1925"/>
        <v>123.8901212895567</v>
      </c>
      <c r="AD680">
        <f t="shared" si="1926"/>
        <v>624.64976927969497</v>
      </c>
      <c r="AE680">
        <f t="shared" si="1927"/>
        <v>-575.63387889860917</v>
      </c>
      <c r="AF680">
        <f t="shared" si="1928"/>
        <v>-222.50549779842336</v>
      </c>
      <c r="AG680">
        <f t="shared" si="1929"/>
        <v>4397.1609416734982</v>
      </c>
      <c r="AH680">
        <f t="shared" si="1930"/>
        <v>17297.836535704148</v>
      </c>
      <c r="AI680">
        <f t="shared" si="1931"/>
        <v>4.8049545932511517</v>
      </c>
      <c r="AJ680">
        <f t="shared" si="1932"/>
        <v>245.48466562641769</v>
      </c>
      <c r="AK680">
        <f t="shared" si="1933"/>
        <v>4.2845156783383374</v>
      </c>
      <c r="AL680">
        <f t="shared" si="1934"/>
        <v>245</v>
      </c>
      <c r="AM680">
        <f t="shared" si="1935"/>
        <v>29</v>
      </c>
      <c r="AN680">
        <f t="shared" si="1936"/>
        <v>4</v>
      </c>
      <c r="AP680">
        <f t="shared" si="1937"/>
        <v>3.1597991735851534</v>
      </c>
      <c r="AQ680">
        <f t="shared" si="1938"/>
        <v>5.5148899280856763E-2</v>
      </c>
      <c r="AR680" t="str">
        <f t="shared" si="1939"/>
        <v>POSITIF</v>
      </c>
      <c r="AS680">
        <f t="shared" si="1940"/>
        <v>3</v>
      </c>
      <c r="AT680">
        <f t="shared" si="1941"/>
        <v>9</v>
      </c>
      <c r="AU680">
        <f t="shared" si="1942"/>
        <v>35</v>
      </c>
      <c r="AV680">
        <f t="shared" si="1943"/>
        <v>0.99407599660161183</v>
      </c>
      <c r="AW680" s="4">
        <f t="shared" si="1944"/>
        <v>4.1419833191733826E-2</v>
      </c>
      <c r="AX680">
        <f t="shared" si="1945"/>
        <v>1.7349899155742088E-2</v>
      </c>
      <c r="AY680">
        <f t="shared" si="1946"/>
        <v>0.27086616974925332</v>
      </c>
      <c r="AZ680" s="4">
        <f t="shared" si="1947"/>
        <v>1.1286090406218889E-2</v>
      </c>
      <c r="BA680">
        <f t="shared" si="1948"/>
        <v>367628.64943365467</v>
      </c>
      <c r="BB680" t="s">
        <v>191</v>
      </c>
      <c r="BC680">
        <f t="shared" si="1949"/>
        <v>1.6702620449120641E-2</v>
      </c>
      <c r="BD680">
        <f t="shared" si="1950"/>
        <v>209.68103965990085</v>
      </c>
      <c r="BE680">
        <f t="shared" si="1951"/>
        <v>23.437439702948598</v>
      </c>
      <c r="BF680">
        <f t="shared" si="1952"/>
        <v>-2.065368858050122E-3</v>
      </c>
      <c r="BG680">
        <f t="shared" si="1953"/>
        <v>23.435374334090547</v>
      </c>
      <c r="BH680" s="19">
        <f t="shared" si="1954"/>
        <v>0.14237025903236991</v>
      </c>
      <c r="BI680">
        <f t="shared" si="1955"/>
        <v>2.1433935128773252</v>
      </c>
      <c r="BJ680">
        <f t="shared" si="1956"/>
        <v>9.5643935128773254</v>
      </c>
      <c r="BK680">
        <f t="shared" si="1957"/>
        <v>255.85590083109508</v>
      </c>
      <c r="BL680">
        <f t="shared" si="1958"/>
        <v>4.4655278801587057</v>
      </c>
      <c r="BM680">
        <f t="shared" si="1959"/>
        <v>247.61000186206485</v>
      </c>
      <c r="BN680">
        <f t="shared" si="1960"/>
        <v>16.507333457470988</v>
      </c>
      <c r="BO680">
        <f t="shared" si="1961"/>
        <v>16</v>
      </c>
      <c r="BP680">
        <f t="shared" si="1962"/>
        <v>30</v>
      </c>
      <c r="BQ680">
        <f t="shared" si="1963"/>
        <v>26</v>
      </c>
      <c r="BR680">
        <f t="shared" si="1964"/>
        <v>-18.103618386099857</v>
      </c>
      <c r="BS680" t="str">
        <f t="shared" si="1965"/>
        <v>NEGATIF</v>
      </c>
      <c r="BT680">
        <f t="shared" si="1966"/>
        <v>-0.31596774736202454</v>
      </c>
      <c r="BU680">
        <f t="shared" si="1967"/>
        <v>18</v>
      </c>
      <c r="BV680">
        <f t="shared" si="1968"/>
        <v>-2167</v>
      </c>
      <c r="BW680">
        <f t="shared" si="1969"/>
        <v>46</v>
      </c>
      <c r="BX680" t="str">
        <f t="shared" si="1970"/>
        <v>NEGATIF</v>
      </c>
      <c r="BY680">
        <f t="shared" si="1971"/>
        <v>-69.930258771427404</v>
      </c>
      <c r="BZ680">
        <f t="shared" si="1972"/>
        <v>110.0697412285726</v>
      </c>
      <c r="CA680">
        <f t="shared" si="1973"/>
        <v>-11.107344176154418</v>
      </c>
      <c r="CB680" t="str">
        <f t="shared" si="1974"/>
        <v>NEGATIF</v>
      </c>
      <c r="CC680">
        <f t="shared" si="1975"/>
        <v>11</v>
      </c>
      <c r="CD680">
        <f t="shared" si="1976"/>
        <v>6</v>
      </c>
      <c r="CE680">
        <f t="shared" si="1977"/>
        <v>26</v>
      </c>
      <c r="CG680">
        <f t="shared" si="1978"/>
        <v>4.3216097933623221</v>
      </c>
      <c r="CH680">
        <f t="shared" si="1979"/>
        <v>0.40902444356725365</v>
      </c>
      <c r="CI680">
        <f t="shared" si="1980"/>
        <v>0.40906049105409481</v>
      </c>
    </row>
    <row r="681" spans="1:87">
      <c r="A681">
        <f t="shared" ref="A681:E681" si="2016">A583</f>
        <v>-7.0027777777777782</v>
      </c>
      <c r="B681">
        <f t="shared" si="2016"/>
        <v>111.315</v>
      </c>
      <c r="C681">
        <f t="shared" si="2016"/>
        <v>7</v>
      </c>
      <c r="D681">
        <f t="shared" si="2016"/>
        <v>2014</v>
      </c>
      <c r="E681">
        <f t="shared" si="2016"/>
        <v>3</v>
      </c>
      <c r="F681">
        <f t="shared" si="1986"/>
        <v>28</v>
      </c>
      <c r="G681">
        <f t="shared" ref="G681:M681" si="2017">G583</f>
        <v>-0.12222152900771403</v>
      </c>
      <c r="H681">
        <f t="shared" si="2017"/>
        <v>21</v>
      </c>
      <c r="I681">
        <f t="shared" si="2017"/>
        <v>0</v>
      </c>
      <c r="J681">
        <f t="shared" si="2017"/>
        <v>21</v>
      </c>
      <c r="K681">
        <f t="shared" si="2017"/>
        <v>0</v>
      </c>
      <c r="L681">
        <f t="shared" si="2017"/>
        <v>20</v>
      </c>
      <c r="M681">
        <f t="shared" si="2017"/>
        <v>-13</v>
      </c>
      <c r="N681">
        <f t="shared" si="1911"/>
        <v>2456745.0833333335</v>
      </c>
      <c r="O681">
        <f t="shared" si="1844"/>
        <v>7.9449039617955674E-4</v>
      </c>
      <c r="P681">
        <f t="shared" si="1912"/>
        <v>2456745.0841278238</v>
      </c>
      <c r="Q681">
        <f t="shared" si="1913"/>
        <v>0.14237054422515599</v>
      </c>
      <c r="R681">
        <f t="shared" si="1914"/>
        <v>240.67971103316654</v>
      </c>
      <c r="S681">
        <f t="shared" si="1915"/>
        <v>34.013835748031852</v>
      </c>
      <c r="T681">
        <f t="shared" si="1916"/>
        <v>4.2006534002772797</v>
      </c>
      <c r="U681">
        <f t="shared" si="1917"/>
        <v>0.59365342503570417</v>
      </c>
      <c r="V681">
        <f t="shared" si="1918"/>
        <v>209.67615085126835</v>
      </c>
      <c r="W681">
        <f t="shared" si="1919"/>
        <v>3.6595391952629437</v>
      </c>
      <c r="X681">
        <f t="shared" si="1920"/>
        <v>5.9150750541248271</v>
      </c>
      <c r="Y681">
        <f t="shared" si="1921"/>
        <v>0.10323753519706003</v>
      </c>
      <c r="Z681">
        <f t="shared" si="1922"/>
        <v>82.730340088602134</v>
      </c>
      <c r="AA681">
        <f t="shared" si="1923"/>
        <v>1.4439168258407646</v>
      </c>
      <c r="AB681">
        <f t="shared" si="1924"/>
        <v>12994.886156990628</v>
      </c>
      <c r="AC681">
        <f t="shared" si="1925"/>
        <v>123.71295008710327</v>
      </c>
      <c r="AD681">
        <f t="shared" si="1926"/>
        <v>671.46035104570558</v>
      </c>
      <c r="AE681">
        <f t="shared" si="1927"/>
        <v>-579.08310390355655</v>
      </c>
      <c r="AF681">
        <f t="shared" si="1928"/>
        <v>-223.31855738685917</v>
      </c>
      <c r="AG681">
        <f t="shared" si="1929"/>
        <v>4393.3963904466546</v>
      </c>
      <c r="AH681">
        <f t="shared" si="1930"/>
        <v>17381.054187279675</v>
      </c>
      <c r="AI681">
        <f t="shared" si="1931"/>
        <v>4.8280706075776871</v>
      </c>
      <c r="AJ681">
        <f t="shared" si="1932"/>
        <v>245.50778164074424</v>
      </c>
      <c r="AK681">
        <f t="shared" si="1933"/>
        <v>4.2849191288982738</v>
      </c>
      <c r="AL681">
        <f t="shared" si="1934"/>
        <v>245</v>
      </c>
      <c r="AM681">
        <f t="shared" si="1935"/>
        <v>30</v>
      </c>
      <c r="AN681">
        <f t="shared" si="1936"/>
        <v>28</v>
      </c>
      <c r="AP681">
        <f t="shared" si="1937"/>
        <v>3.1599696514226721</v>
      </c>
      <c r="AQ681">
        <f t="shared" si="1938"/>
        <v>5.5151874680423145E-2</v>
      </c>
      <c r="AR681" t="str">
        <f t="shared" si="1939"/>
        <v>POSITIF</v>
      </c>
      <c r="AS681">
        <f t="shared" si="1940"/>
        <v>3</v>
      </c>
      <c r="AT681">
        <f t="shared" si="1941"/>
        <v>9</v>
      </c>
      <c r="AU681">
        <f t="shared" si="1942"/>
        <v>35</v>
      </c>
      <c r="AV681">
        <f t="shared" si="1943"/>
        <v>0.99402150601064765</v>
      </c>
      <c r="AW681" s="4">
        <f t="shared" si="1944"/>
        <v>4.141756275044365E-2</v>
      </c>
      <c r="AX681">
        <f t="shared" si="1945"/>
        <v>1.7348948115518407E-2</v>
      </c>
      <c r="AY681">
        <f t="shared" si="1946"/>
        <v>0.27085132351338997</v>
      </c>
      <c r="AZ681" s="4">
        <f t="shared" si="1947"/>
        <v>1.1285471813057916E-2</v>
      </c>
      <c r="BA681">
        <f t="shared" si="1948"/>
        <v>367648.80019721662</v>
      </c>
      <c r="BB681" t="s">
        <v>191</v>
      </c>
      <c r="BC681">
        <f t="shared" si="1949"/>
        <v>1.6702620437142542E-2</v>
      </c>
      <c r="BD681">
        <f t="shared" si="1950"/>
        <v>209.6804880581922</v>
      </c>
      <c r="BE681">
        <f t="shared" si="1951"/>
        <v>23.437439699239903</v>
      </c>
      <c r="BF681">
        <f t="shared" si="1952"/>
        <v>-2.0653926625370687E-3</v>
      </c>
      <c r="BG681">
        <f t="shared" si="1953"/>
        <v>23.435374306577366</v>
      </c>
      <c r="BH681" s="19">
        <f t="shared" si="1954"/>
        <v>0.14237054422515599</v>
      </c>
      <c r="BI681">
        <f t="shared" si="1955"/>
        <v>2.3940779761721691</v>
      </c>
      <c r="BJ681">
        <f t="shared" si="1956"/>
        <v>9.8150779761721694</v>
      </c>
      <c r="BK681">
        <f t="shared" si="1957"/>
        <v>259.59523847377125</v>
      </c>
      <c r="BL681">
        <f t="shared" si="1958"/>
        <v>4.5307916338671674</v>
      </c>
      <c r="BM681">
        <f t="shared" si="1959"/>
        <v>247.63093116881129</v>
      </c>
      <c r="BN681">
        <f t="shared" si="1960"/>
        <v>16.508728744587419</v>
      </c>
      <c r="BO681">
        <f t="shared" si="1961"/>
        <v>16</v>
      </c>
      <c r="BP681">
        <f t="shared" si="1962"/>
        <v>30</v>
      </c>
      <c r="BQ681">
        <f t="shared" si="1963"/>
        <v>31</v>
      </c>
      <c r="BR681">
        <f t="shared" si="1964"/>
        <v>-18.107456071305787</v>
      </c>
      <c r="BS681" t="str">
        <f t="shared" si="1965"/>
        <v>NEGATIF</v>
      </c>
      <c r="BT681">
        <f t="shared" si="1966"/>
        <v>-0.31603472760452311</v>
      </c>
      <c r="BU681">
        <f t="shared" si="1967"/>
        <v>18</v>
      </c>
      <c r="BV681">
        <f t="shared" si="1968"/>
        <v>-2167</v>
      </c>
      <c r="BW681">
        <f t="shared" si="1969"/>
        <v>33</v>
      </c>
      <c r="BX681" t="str">
        <f t="shared" si="1970"/>
        <v>NEGATIF</v>
      </c>
      <c r="BY681">
        <f t="shared" si="1971"/>
        <v>-70.589188796497382</v>
      </c>
      <c r="BZ681">
        <f t="shared" si="1972"/>
        <v>109.41081120350262</v>
      </c>
      <c r="CA681">
        <f t="shared" si="1973"/>
        <v>-7.6131683288315504</v>
      </c>
      <c r="CB681" t="str">
        <f t="shared" si="1974"/>
        <v>NEGATIF</v>
      </c>
      <c r="CC681">
        <f t="shared" si="1975"/>
        <v>7</v>
      </c>
      <c r="CD681">
        <f t="shared" si="1976"/>
        <v>36</v>
      </c>
      <c r="CE681">
        <f t="shared" si="1977"/>
        <v>47</v>
      </c>
      <c r="CG681">
        <f t="shared" si="1978"/>
        <v>4.3219750786752069</v>
      </c>
      <c r="CH681">
        <f t="shared" si="1979"/>
        <v>0.40902444308705804</v>
      </c>
      <c r="CI681">
        <f t="shared" si="1980"/>
        <v>0.40906049098936581</v>
      </c>
    </row>
    <row r="682" spans="1:87">
      <c r="A682">
        <f t="shared" ref="A682:E682" si="2018">A584</f>
        <v>-7.0027777777777782</v>
      </c>
      <c r="B682">
        <f t="shared" si="2018"/>
        <v>111.315</v>
      </c>
      <c r="C682">
        <f t="shared" si="2018"/>
        <v>7</v>
      </c>
      <c r="D682">
        <f t="shared" si="2018"/>
        <v>2014</v>
      </c>
      <c r="E682">
        <f t="shared" si="2018"/>
        <v>3</v>
      </c>
      <c r="F682">
        <f t="shared" si="1986"/>
        <v>28</v>
      </c>
      <c r="G682">
        <f t="shared" ref="G682:M682" si="2019">G584</f>
        <v>-0.12222152900771403</v>
      </c>
      <c r="H682">
        <f t="shared" si="2019"/>
        <v>21</v>
      </c>
      <c r="I682">
        <f t="shared" si="2019"/>
        <v>15</v>
      </c>
      <c r="J682">
        <f t="shared" si="2019"/>
        <v>21.25</v>
      </c>
      <c r="K682">
        <f t="shared" si="2019"/>
        <v>0</v>
      </c>
      <c r="L682">
        <f t="shared" si="2019"/>
        <v>20</v>
      </c>
      <c r="M682">
        <f t="shared" si="2019"/>
        <v>-13</v>
      </c>
      <c r="N682">
        <f t="shared" si="1911"/>
        <v>2456745.09375</v>
      </c>
      <c r="O682">
        <f t="shared" si="1844"/>
        <v>7.9449039617955674E-4</v>
      </c>
      <c r="P682">
        <f t="shared" si="1912"/>
        <v>2456745.0945444903</v>
      </c>
      <c r="Q682">
        <f t="shared" si="1913"/>
        <v>0.14237082941794205</v>
      </c>
      <c r="R682">
        <f t="shared" si="1914"/>
        <v>240.67971103316654</v>
      </c>
      <c r="S682">
        <f t="shared" si="1915"/>
        <v>34.149929417282692</v>
      </c>
      <c r="T682">
        <f t="shared" si="1916"/>
        <v>4.2006534002772797</v>
      </c>
      <c r="U682">
        <f t="shared" si="1917"/>
        <v>0.59602870765525151</v>
      </c>
      <c r="V682">
        <f t="shared" si="1918"/>
        <v>209.67559924792272</v>
      </c>
      <c r="W682">
        <f t="shared" si="1919"/>
        <v>3.6595295679683977</v>
      </c>
      <c r="X682">
        <f t="shared" si="1920"/>
        <v>5.9253422137362577</v>
      </c>
      <c r="Y682">
        <f t="shared" si="1921"/>
        <v>0.10341673093710728</v>
      </c>
      <c r="Z682">
        <f t="shared" si="1922"/>
        <v>82.740606757966816</v>
      </c>
      <c r="AA682">
        <f t="shared" si="1923"/>
        <v>1.4440960130243918</v>
      </c>
      <c r="AB682">
        <f t="shared" si="1924"/>
        <v>13039.425780254674</v>
      </c>
      <c r="AC682">
        <f t="shared" si="1925"/>
        <v>123.5227378522078</v>
      </c>
      <c r="AD682">
        <f t="shared" si="1926"/>
        <v>717.98781595286562</v>
      </c>
      <c r="AE682">
        <f t="shared" si="1927"/>
        <v>-582.47129147939847</v>
      </c>
      <c r="AF682">
        <f t="shared" si="1928"/>
        <v>-224.13528355948961</v>
      </c>
      <c r="AG682">
        <f t="shared" si="1929"/>
        <v>4389.5995687740688</v>
      </c>
      <c r="AH682">
        <f t="shared" si="1930"/>
        <v>17463.929327794929</v>
      </c>
      <c r="AI682">
        <f t="shared" si="1931"/>
        <v>4.8510914799430358</v>
      </c>
      <c r="AJ682">
        <f t="shared" si="1932"/>
        <v>245.53080251310956</v>
      </c>
      <c r="AK682">
        <f t="shared" si="1933"/>
        <v>4.2853209189177299</v>
      </c>
      <c r="AL682">
        <f t="shared" si="1934"/>
        <v>245</v>
      </c>
      <c r="AM682">
        <f t="shared" si="1935"/>
        <v>31</v>
      </c>
      <c r="AN682">
        <f t="shared" si="1936"/>
        <v>50</v>
      </c>
      <c r="AP682">
        <f t="shared" si="1937"/>
        <v>3.1591346473102275</v>
      </c>
      <c r="AQ682">
        <f t="shared" si="1938"/>
        <v>5.5137301109393293E-2</v>
      </c>
      <c r="AR682" t="str">
        <f t="shared" si="1939"/>
        <v>POSITIF</v>
      </c>
      <c r="AS682">
        <f t="shared" si="1940"/>
        <v>3</v>
      </c>
      <c r="AT682">
        <f t="shared" si="1941"/>
        <v>9</v>
      </c>
      <c r="AU682">
        <f t="shared" si="1942"/>
        <v>32</v>
      </c>
      <c r="AV682">
        <f t="shared" si="1943"/>
        <v>0.9939667344463905</v>
      </c>
      <c r="AW682" s="4">
        <f t="shared" si="1944"/>
        <v>4.141528060193294E-2</v>
      </c>
      <c r="AX682">
        <f t="shared" si="1945"/>
        <v>1.7347992171385652E-2</v>
      </c>
      <c r="AY682">
        <f t="shared" si="1946"/>
        <v>0.27083640072470955</v>
      </c>
      <c r="AZ682" s="4">
        <f t="shared" si="1947"/>
        <v>1.1284850030196232E-2</v>
      </c>
      <c r="BA682">
        <f t="shared" si="1948"/>
        <v>367669.05709205347</v>
      </c>
      <c r="BB682" t="s">
        <v>191</v>
      </c>
      <c r="BC682">
        <f t="shared" si="1949"/>
        <v>1.6702620425164447E-2</v>
      </c>
      <c r="BD682">
        <f t="shared" si="1950"/>
        <v>209.6799364564836</v>
      </c>
      <c r="BE682">
        <f t="shared" si="1951"/>
        <v>23.437439695531207</v>
      </c>
      <c r="BF682">
        <f t="shared" si="1952"/>
        <v>-2.0654164867232932E-3</v>
      </c>
      <c r="BG682">
        <f t="shared" si="1953"/>
        <v>23.435374279044485</v>
      </c>
      <c r="BH682" s="19">
        <f t="shared" si="1954"/>
        <v>0.14237082941794205</v>
      </c>
      <c r="BI682">
        <f t="shared" si="1955"/>
        <v>2.6447624394670131</v>
      </c>
      <c r="BJ682">
        <f t="shared" si="1956"/>
        <v>10.065762439467013</v>
      </c>
      <c r="BK682">
        <f t="shared" si="1957"/>
        <v>263.33466178350807</v>
      </c>
      <c r="BL682">
        <f t="shared" si="1958"/>
        <v>4.5960568827478987</v>
      </c>
      <c r="BM682">
        <f t="shared" si="1959"/>
        <v>247.65177480849712</v>
      </c>
      <c r="BN682">
        <f t="shared" si="1960"/>
        <v>16.510118320566473</v>
      </c>
      <c r="BO682">
        <f t="shared" si="1961"/>
        <v>16</v>
      </c>
      <c r="BP682">
        <f t="shared" si="1962"/>
        <v>30</v>
      </c>
      <c r="BQ682">
        <f t="shared" si="1963"/>
        <v>36</v>
      </c>
      <c r="BR682">
        <f t="shared" si="1964"/>
        <v>-18.112264092067395</v>
      </c>
      <c r="BS682" t="str">
        <f t="shared" si="1965"/>
        <v>NEGATIF</v>
      </c>
      <c r="BT682">
        <f t="shared" si="1966"/>
        <v>-0.31611864339731743</v>
      </c>
      <c r="BU682">
        <f t="shared" si="1967"/>
        <v>18</v>
      </c>
      <c r="BV682">
        <f t="shared" si="1968"/>
        <v>-2167</v>
      </c>
      <c r="BW682">
        <f t="shared" si="1969"/>
        <v>15</v>
      </c>
      <c r="BX682" t="str">
        <f t="shared" si="1970"/>
        <v>NEGATIF</v>
      </c>
      <c r="BY682">
        <f t="shared" si="1971"/>
        <v>-71.165297578378215</v>
      </c>
      <c r="BZ682">
        <f t="shared" si="1972"/>
        <v>108.83470242162178</v>
      </c>
      <c r="CA682">
        <f t="shared" si="1973"/>
        <v>-4.1055403998314404</v>
      </c>
      <c r="CB682" t="str">
        <f t="shared" si="1974"/>
        <v>NEGATIF</v>
      </c>
      <c r="CC682">
        <f t="shared" si="1975"/>
        <v>4</v>
      </c>
      <c r="CD682">
        <f t="shared" si="1976"/>
        <v>6</v>
      </c>
      <c r="CE682">
        <f t="shared" si="1977"/>
        <v>19</v>
      </c>
      <c r="CG682">
        <f t="shared" si="1978"/>
        <v>4.322338868815824</v>
      </c>
      <c r="CH682">
        <f t="shared" si="1979"/>
        <v>0.4090244426065186</v>
      </c>
      <c r="CI682">
        <f t="shared" si="1980"/>
        <v>0.40906049092463687</v>
      </c>
    </row>
    <row r="683" spans="1:87">
      <c r="A683">
        <f t="shared" ref="A683:E683" si="2020">A585</f>
        <v>-7.0027777777777782</v>
      </c>
      <c r="B683">
        <f t="shared" si="2020"/>
        <v>111.315</v>
      </c>
      <c r="C683">
        <f t="shared" si="2020"/>
        <v>7</v>
      </c>
      <c r="D683">
        <f t="shared" si="2020"/>
        <v>2014</v>
      </c>
      <c r="E683">
        <f t="shared" si="2020"/>
        <v>3</v>
      </c>
      <c r="F683">
        <f t="shared" si="1986"/>
        <v>28</v>
      </c>
      <c r="G683">
        <f t="shared" ref="G683:M683" si="2021">G585</f>
        <v>-0.12222152900771403</v>
      </c>
      <c r="H683">
        <f t="shared" si="2021"/>
        <v>21</v>
      </c>
      <c r="I683">
        <f t="shared" si="2021"/>
        <v>30</v>
      </c>
      <c r="J683">
        <f t="shared" si="2021"/>
        <v>21.5</v>
      </c>
      <c r="K683">
        <f t="shared" si="2021"/>
        <v>0</v>
      </c>
      <c r="L683">
        <f t="shared" si="2021"/>
        <v>20</v>
      </c>
      <c r="M683">
        <f t="shared" si="2021"/>
        <v>-13</v>
      </c>
      <c r="N683">
        <f t="shared" si="1911"/>
        <v>2456745.104166667</v>
      </c>
      <c r="O683">
        <f t="shared" si="1844"/>
        <v>7.9449039617955674E-4</v>
      </c>
      <c r="P683">
        <f t="shared" si="1912"/>
        <v>2456745.1049611573</v>
      </c>
      <c r="Q683">
        <f t="shared" si="1913"/>
        <v>0.1423711146107409</v>
      </c>
      <c r="R683">
        <f t="shared" si="1914"/>
        <v>240.67971103316654</v>
      </c>
      <c r="S683">
        <f t="shared" si="1915"/>
        <v>34.286023092630785</v>
      </c>
      <c r="T683">
        <f t="shared" si="1916"/>
        <v>4.2006534002772797</v>
      </c>
      <c r="U683">
        <f t="shared" si="1917"/>
        <v>0.59840399038121594</v>
      </c>
      <c r="V683">
        <f t="shared" si="1918"/>
        <v>209.67504764455236</v>
      </c>
      <c r="W683">
        <f t="shared" si="1919"/>
        <v>3.65951994067342</v>
      </c>
      <c r="X683">
        <f t="shared" si="1920"/>
        <v>5.9356093738078926</v>
      </c>
      <c r="Y683">
        <f t="shared" si="1921"/>
        <v>0.10359592668518659</v>
      </c>
      <c r="Z683">
        <f t="shared" si="1922"/>
        <v>82.750873427792612</v>
      </c>
      <c r="AA683">
        <f t="shared" si="1923"/>
        <v>1.4442752002160673</v>
      </c>
      <c r="AB683">
        <f t="shared" si="1924"/>
        <v>13083.893700654999</v>
      </c>
      <c r="AC683">
        <f t="shared" si="1925"/>
        <v>123.3195046264334</v>
      </c>
      <c r="AD683">
        <f t="shared" si="1926"/>
        <v>764.21254806521154</v>
      </c>
      <c r="AE683">
        <f t="shared" si="1927"/>
        <v>-585.79808464739801</v>
      </c>
      <c r="AF683">
        <f t="shared" si="1928"/>
        <v>-224.95565513273303</v>
      </c>
      <c r="AG683">
        <f t="shared" si="1929"/>
        <v>4385.7705045177863</v>
      </c>
      <c r="AH683">
        <f t="shared" si="1930"/>
        <v>17546.442518084299</v>
      </c>
      <c r="AI683">
        <f t="shared" si="1931"/>
        <v>4.8740118105789723</v>
      </c>
      <c r="AJ683">
        <f t="shared" si="1932"/>
        <v>245.5537228437455</v>
      </c>
      <c r="AK683">
        <f t="shared" si="1933"/>
        <v>4.2857209541529722</v>
      </c>
      <c r="AL683">
        <f t="shared" si="1934"/>
        <v>245</v>
      </c>
      <c r="AM683">
        <f t="shared" si="1935"/>
        <v>33</v>
      </c>
      <c r="AN683">
        <f t="shared" si="1936"/>
        <v>13</v>
      </c>
      <c r="AP683">
        <f t="shared" si="1937"/>
        <v>3.1591943653739523</v>
      </c>
      <c r="AQ683">
        <f t="shared" si="1938"/>
        <v>5.5138343386228209E-2</v>
      </c>
      <c r="AR683" t="str">
        <f t="shared" si="1939"/>
        <v>POSITIF</v>
      </c>
      <c r="AS683">
        <f t="shared" si="1940"/>
        <v>3</v>
      </c>
      <c r="AT683">
        <f t="shared" si="1941"/>
        <v>9</v>
      </c>
      <c r="AU683">
        <f t="shared" si="1942"/>
        <v>33</v>
      </c>
      <c r="AV683">
        <f t="shared" si="1943"/>
        <v>0.9939116823898706</v>
      </c>
      <c r="AW683" s="4">
        <f t="shared" si="1944"/>
        <v>4.1412986766244608E-2</v>
      </c>
      <c r="AX683">
        <f t="shared" si="1945"/>
        <v>1.7347031331739385E-2</v>
      </c>
      <c r="AY683">
        <f t="shared" si="1946"/>
        <v>0.27082140151426787</v>
      </c>
      <c r="AZ683" s="4">
        <f t="shared" si="1947"/>
        <v>1.1284225063094495E-2</v>
      </c>
      <c r="BA683">
        <f t="shared" si="1948"/>
        <v>367689.41997495666</v>
      </c>
      <c r="BB683" t="s">
        <v>191</v>
      </c>
      <c r="BC683">
        <f t="shared" si="1949"/>
        <v>1.6702620413186351E-2</v>
      </c>
      <c r="BD683">
        <f t="shared" si="1950"/>
        <v>209.67938485475028</v>
      </c>
      <c r="BE683">
        <f t="shared" si="1951"/>
        <v>23.437439691822512</v>
      </c>
      <c r="BF683">
        <f t="shared" si="1952"/>
        <v>-2.0654403306083688E-3</v>
      </c>
      <c r="BG683">
        <f t="shared" si="1953"/>
        <v>23.435374251491904</v>
      </c>
      <c r="BH683" s="19">
        <f t="shared" si="1954"/>
        <v>0.1423711146107409</v>
      </c>
      <c r="BI683">
        <f t="shared" si="1955"/>
        <v>2.8954469139532497</v>
      </c>
      <c r="BJ683">
        <f t="shared" si="1956"/>
        <v>10.31644691395325</v>
      </c>
      <c r="BK683">
        <f t="shared" si="1957"/>
        <v>267.0741758235601</v>
      </c>
      <c r="BL683">
        <f t="shared" si="1958"/>
        <v>4.6613237151713616</v>
      </c>
      <c r="BM683">
        <f t="shared" si="1959"/>
        <v>247.67252788573865</v>
      </c>
      <c r="BN683">
        <f t="shared" si="1960"/>
        <v>16.511501859049243</v>
      </c>
      <c r="BO683">
        <f t="shared" si="1961"/>
        <v>16</v>
      </c>
      <c r="BP683">
        <f t="shared" si="1962"/>
        <v>30</v>
      </c>
      <c r="BQ683">
        <f t="shared" si="1963"/>
        <v>41</v>
      </c>
      <c r="BR683">
        <f t="shared" si="1964"/>
        <v>-18.116170140871066</v>
      </c>
      <c r="BS683" t="str">
        <f t="shared" si="1965"/>
        <v>NEGATIF</v>
      </c>
      <c r="BT683">
        <f t="shared" si="1966"/>
        <v>-0.31618681680968508</v>
      </c>
      <c r="BU683">
        <f t="shared" si="1967"/>
        <v>18</v>
      </c>
      <c r="BV683">
        <f t="shared" si="1968"/>
        <v>-2167</v>
      </c>
      <c r="BW683">
        <f t="shared" si="1969"/>
        <v>1</v>
      </c>
      <c r="BX683" t="str">
        <f t="shared" si="1970"/>
        <v>NEGATIF</v>
      </c>
      <c r="BY683">
        <f t="shared" si="1971"/>
        <v>-71.665978823913036</v>
      </c>
      <c r="BZ683">
        <f t="shared" si="1972"/>
        <v>108.33402117608696</v>
      </c>
      <c r="CA683">
        <f t="shared" si="1973"/>
        <v>-0.58679287595593066</v>
      </c>
      <c r="CB683" t="str">
        <f t="shared" si="1974"/>
        <v>NEGATIF</v>
      </c>
      <c r="CC683">
        <f t="shared" si="1975"/>
        <v>0</v>
      </c>
      <c r="CD683">
        <f t="shared" si="1976"/>
        <v>35</v>
      </c>
      <c r="CE683">
        <f t="shared" si="1977"/>
        <v>12</v>
      </c>
      <c r="CG683">
        <f t="shared" si="1978"/>
        <v>4.3227010783436093</v>
      </c>
      <c r="CH683">
        <f t="shared" si="1979"/>
        <v>0.40902444212563538</v>
      </c>
      <c r="CI683">
        <f t="shared" si="1980"/>
        <v>0.40906049085990792</v>
      </c>
    </row>
    <row r="684" spans="1:87">
      <c r="A684">
        <f t="shared" ref="A684:E684" si="2022">A586</f>
        <v>-7.0027777777777782</v>
      </c>
      <c r="B684">
        <f t="shared" si="2022"/>
        <v>111.315</v>
      </c>
      <c r="C684">
        <f t="shared" si="2022"/>
        <v>7</v>
      </c>
      <c r="D684">
        <f t="shared" si="2022"/>
        <v>2014</v>
      </c>
      <c r="E684">
        <f t="shared" si="2022"/>
        <v>3</v>
      </c>
      <c r="F684">
        <f t="shared" si="1986"/>
        <v>28</v>
      </c>
      <c r="G684">
        <f t="shared" ref="G684:M684" si="2023">G586</f>
        <v>-0.12222152900771403</v>
      </c>
      <c r="H684">
        <f t="shared" si="2023"/>
        <v>21</v>
      </c>
      <c r="I684">
        <f t="shared" si="2023"/>
        <v>45</v>
      </c>
      <c r="J684">
        <f t="shared" si="2023"/>
        <v>21.75</v>
      </c>
      <c r="K684">
        <f t="shared" si="2023"/>
        <v>0</v>
      </c>
      <c r="L684">
        <f t="shared" si="2023"/>
        <v>20</v>
      </c>
      <c r="M684">
        <f t="shared" si="2023"/>
        <v>-13</v>
      </c>
      <c r="N684">
        <f t="shared" si="1911"/>
        <v>2456745.1145833335</v>
      </c>
      <c r="O684">
        <f t="shared" si="1844"/>
        <v>7.9449039617955674E-4</v>
      </c>
      <c r="P684">
        <f t="shared" si="1912"/>
        <v>2456745.1153778238</v>
      </c>
      <c r="Q684">
        <f t="shared" si="1913"/>
        <v>0.14237139980352695</v>
      </c>
      <c r="R684">
        <f t="shared" si="1914"/>
        <v>240.67971103316654</v>
      </c>
      <c r="S684">
        <f t="shared" si="1915"/>
        <v>34.422116761881625</v>
      </c>
      <c r="T684">
        <f t="shared" si="1916"/>
        <v>4.2006534002772797</v>
      </c>
      <c r="U684">
        <f t="shared" si="1917"/>
        <v>0.60077927300076328</v>
      </c>
      <c r="V684">
        <f t="shared" si="1918"/>
        <v>209.67449604120679</v>
      </c>
      <c r="W684">
        <f t="shared" si="1919"/>
        <v>3.6595103133788744</v>
      </c>
      <c r="X684">
        <f t="shared" si="1920"/>
        <v>5.9458765334193231</v>
      </c>
      <c r="Y684">
        <f t="shared" si="1921"/>
        <v>0.10377512242523385</v>
      </c>
      <c r="Z684">
        <f t="shared" si="1922"/>
        <v>82.761140097157295</v>
      </c>
      <c r="AA684">
        <f t="shared" si="1923"/>
        <v>1.4444543873996945</v>
      </c>
      <c r="AB684">
        <f t="shared" si="1924"/>
        <v>13128.289663320658</v>
      </c>
      <c r="AC684">
        <f t="shared" si="1925"/>
        <v>123.10327185155315</v>
      </c>
      <c r="AD684">
        <f t="shared" si="1926"/>
        <v>810.11505288351566</v>
      </c>
      <c r="AE684">
        <f t="shared" si="1927"/>
        <v>-589.06313245283081</v>
      </c>
      <c r="AF684">
        <f t="shared" si="1928"/>
        <v>-225.77965071742577</v>
      </c>
      <c r="AG684">
        <f t="shared" si="1929"/>
        <v>4381.9092262966278</v>
      </c>
      <c r="AH684">
        <f t="shared" si="1930"/>
        <v>17628.574431182096</v>
      </c>
      <c r="AI684">
        <f t="shared" si="1931"/>
        <v>4.8968262308839154</v>
      </c>
      <c r="AJ684">
        <f t="shared" si="1932"/>
        <v>245.57653726405044</v>
      </c>
      <c r="AK684">
        <f t="shared" si="1933"/>
        <v>4.2861191409042272</v>
      </c>
      <c r="AL684">
        <f t="shared" si="1934"/>
        <v>245</v>
      </c>
      <c r="AM684">
        <f t="shared" si="1935"/>
        <v>34</v>
      </c>
      <c r="AN684">
        <f t="shared" si="1936"/>
        <v>35</v>
      </c>
      <c r="AP684">
        <f t="shared" si="1937"/>
        <v>3.1666428019521828</v>
      </c>
      <c r="AQ684">
        <f t="shared" si="1938"/>
        <v>5.5268343128644308E-2</v>
      </c>
      <c r="AR684" t="str">
        <f t="shared" si="1939"/>
        <v>POSITIF</v>
      </c>
      <c r="AS684">
        <f t="shared" si="1940"/>
        <v>3</v>
      </c>
      <c r="AT684">
        <f t="shared" si="1941"/>
        <v>9</v>
      </c>
      <c r="AU684">
        <f t="shared" si="1942"/>
        <v>59</v>
      </c>
      <c r="AV684">
        <f t="shared" si="1943"/>
        <v>0.99385635033154318</v>
      </c>
      <c r="AW684" s="4">
        <f t="shared" si="1944"/>
        <v>4.1410681263814302E-2</v>
      </c>
      <c r="AX684">
        <f t="shared" si="1945"/>
        <v>1.7346065605139665E-2</v>
      </c>
      <c r="AY684">
        <f t="shared" si="1946"/>
        <v>0.27080632601568838</v>
      </c>
      <c r="AZ684" s="4">
        <f t="shared" si="1947"/>
        <v>1.128359691732035E-2</v>
      </c>
      <c r="BA684">
        <f t="shared" si="1948"/>
        <v>367709.88869933982</v>
      </c>
      <c r="BB684" t="s">
        <v>191</v>
      </c>
      <c r="BC684">
        <f t="shared" si="1949"/>
        <v>1.6702620401208252E-2</v>
      </c>
      <c r="BD684">
        <f t="shared" si="1950"/>
        <v>209.67883325304163</v>
      </c>
      <c r="BE684">
        <f t="shared" si="1951"/>
        <v>23.437439688113816</v>
      </c>
      <c r="BF684">
        <f t="shared" si="1952"/>
        <v>-2.0654641941886577E-3</v>
      </c>
      <c r="BG684">
        <f t="shared" si="1953"/>
        <v>23.435374223919627</v>
      </c>
      <c r="BH684" s="19">
        <f t="shared" si="1954"/>
        <v>0.14237139980352695</v>
      </c>
      <c r="BI684">
        <f t="shared" si="1955"/>
        <v>3.1461313772480937</v>
      </c>
      <c r="BJ684">
        <f t="shared" si="1956"/>
        <v>10.567131377248094</v>
      </c>
      <c r="BK684">
        <f t="shared" si="1957"/>
        <v>270.81378512575816</v>
      </c>
      <c r="BL684">
        <f t="shared" si="1958"/>
        <v>4.7265922102329254</v>
      </c>
      <c r="BM684">
        <f t="shared" si="1959"/>
        <v>247.69318553296324</v>
      </c>
      <c r="BN684">
        <f t="shared" si="1960"/>
        <v>16.512879035530883</v>
      </c>
      <c r="BO684">
        <f t="shared" si="1961"/>
        <v>16</v>
      </c>
      <c r="BP684">
        <f t="shared" si="1962"/>
        <v>30</v>
      </c>
      <c r="BQ684">
        <f t="shared" si="1963"/>
        <v>46</v>
      </c>
      <c r="BR684">
        <f t="shared" si="1964"/>
        <v>-18.11277721127399</v>
      </c>
      <c r="BS684" t="str">
        <f t="shared" si="1965"/>
        <v>NEGATIF</v>
      </c>
      <c r="BT684">
        <f t="shared" si="1966"/>
        <v>-0.31612759901692772</v>
      </c>
      <c r="BU684">
        <f t="shared" si="1967"/>
        <v>18</v>
      </c>
      <c r="BV684">
        <f t="shared" si="1968"/>
        <v>-2167</v>
      </c>
      <c r="BW684">
        <f t="shared" si="1969"/>
        <v>14</v>
      </c>
      <c r="BX684" t="str">
        <f t="shared" si="1970"/>
        <v>NEGATIF</v>
      </c>
      <c r="BY684">
        <f t="shared" si="1971"/>
        <v>-72.101713522535306</v>
      </c>
      <c r="BZ684">
        <f t="shared" si="1972"/>
        <v>107.89828647746469</v>
      </c>
      <c r="CA684">
        <f t="shared" si="1973"/>
        <v>2.940620464889979</v>
      </c>
      <c r="CB684" t="str">
        <f t="shared" si="1974"/>
        <v>POSITIF</v>
      </c>
      <c r="CC684">
        <f t="shared" si="1975"/>
        <v>2</v>
      </c>
      <c r="CD684">
        <f t="shared" si="1976"/>
        <v>56</v>
      </c>
      <c r="CE684">
        <f t="shared" si="1977"/>
        <v>26</v>
      </c>
      <c r="CG684">
        <f t="shared" si="1978"/>
        <v>4.3230616223033946</v>
      </c>
      <c r="CH684">
        <f t="shared" si="1979"/>
        <v>0.40902444164440832</v>
      </c>
      <c r="CI684">
        <f t="shared" si="1980"/>
        <v>0.40906049079517898</v>
      </c>
    </row>
    <row r="685" spans="1:87">
      <c r="A685">
        <f t="shared" ref="A685:E685" si="2024">A587</f>
        <v>-7.0027777777777782</v>
      </c>
      <c r="B685">
        <f t="shared" si="2024"/>
        <v>111.315</v>
      </c>
      <c r="C685">
        <f t="shared" si="2024"/>
        <v>7</v>
      </c>
      <c r="D685">
        <f t="shared" si="2024"/>
        <v>2014</v>
      </c>
      <c r="E685">
        <f t="shared" si="2024"/>
        <v>3</v>
      </c>
      <c r="F685">
        <f t="shared" si="1986"/>
        <v>28</v>
      </c>
      <c r="G685">
        <f t="shared" ref="G685:M685" si="2025">G587</f>
        <v>-0.12222152900771403</v>
      </c>
      <c r="H685">
        <f t="shared" si="2025"/>
        <v>22</v>
      </c>
      <c r="I685">
        <f t="shared" si="2025"/>
        <v>0</v>
      </c>
      <c r="J685">
        <f t="shared" si="2025"/>
        <v>22</v>
      </c>
      <c r="K685">
        <f t="shared" si="2025"/>
        <v>0</v>
      </c>
      <c r="L685">
        <f t="shared" si="2025"/>
        <v>20</v>
      </c>
      <c r="M685">
        <f t="shared" si="2025"/>
        <v>-13</v>
      </c>
      <c r="N685">
        <f t="shared" si="1911"/>
        <v>2456745.125</v>
      </c>
      <c r="O685">
        <f t="shared" si="1844"/>
        <v>7.9449039617955674E-4</v>
      </c>
      <c r="P685">
        <f t="shared" si="1912"/>
        <v>2456745.1257944903</v>
      </c>
      <c r="Q685">
        <f t="shared" si="1913"/>
        <v>0.14237168499631303</v>
      </c>
      <c r="R685">
        <f t="shared" si="1914"/>
        <v>240.67971103316654</v>
      </c>
      <c r="S685">
        <f t="shared" si="1915"/>
        <v>34.558210431147018</v>
      </c>
      <c r="T685">
        <f t="shared" si="1916"/>
        <v>4.2006534002772797</v>
      </c>
      <c r="U685">
        <f t="shared" si="1917"/>
        <v>0.60315455562056464</v>
      </c>
      <c r="V685">
        <f t="shared" si="1918"/>
        <v>209.67394443786111</v>
      </c>
      <c r="W685">
        <f t="shared" si="1919"/>
        <v>3.6595006860843275</v>
      </c>
      <c r="X685">
        <f t="shared" si="1920"/>
        <v>5.9561436930316631</v>
      </c>
      <c r="Y685">
        <f t="shared" si="1921"/>
        <v>0.10395431816529696</v>
      </c>
      <c r="Z685">
        <f t="shared" si="1922"/>
        <v>82.771406766522887</v>
      </c>
      <c r="AA685">
        <f t="shared" si="1923"/>
        <v>1.4446335745833379</v>
      </c>
      <c r="AB685">
        <f t="shared" si="1924"/>
        <v>13172.613419769785</v>
      </c>
      <c r="AC685">
        <f t="shared" si="1925"/>
        <v>122.87406231261232</v>
      </c>
      <c r="AD685">
        <f t="shared" si="1926"/>
        <v>855.67597800016927</v>
      </c>
      <c r="AE685">
        <f t="shared" si="1927"/>
        <v>-592.2660908990697</v>
      </c>
      <c r="AF685">
        <f t="shared" si="1928"/>
        <v>-226.60724894008132</v>
      </c>
      <c r="AG685">
        <f t="shared" si="1929"/>
        <v>4378.0157624558324</v>
      </c>
      <c r="AH685">
        <f t="shared" si="1930"/>
        <v>17710.305882699249</v>
      </c>
      <c r="AI685">
        <f t="shared" si="1931"/>
        <v>4.9195294118609025</v>
      </c>
      <c r="AJ685">
        <f t="shared" si="1932"/>
        <v>245.59924044502745</v>
      </c>
      <c r="AK685">
        <f t="shared" si="1933"/>
        <v>4.2865153861629528</v>
      </c>
      <c r="AL685">
        <f t="shared" si="1934"/>
        <v>245</v>
      </c>
      <c r="AM685">
        <f t="shared" si="1935"/>
        <v>35</v>
      </c>
      <c r="AN685">
        <f t="shared" si="1936"/>
        <v>57</v>
      </c>
      <c r="AP685">
        <f t="shared" si="1937"/>
        <v>3.1796490881136314</v>
      </c>
      <c r="AQ685">
        <f t="shared" si="1938"/>
        <v>5.5495345645618165E-2</v>
      </c>
      <c r="AR685" t="str">
        <f t="shared" si="1939"/>
        <v>POSITIF</v>
      </c>
      <c r="AS685">
        <f t="shared" si="1940"/>
        <v>3</v>
      </c>
      <c r="AT685">
        <f t="shared" si="1941"/>
        <v>10</v>
      </c>
      <c r="AU685">
        <f t="shared" si="1942"/>
        <v>46</v>
      </c>
      <c r="AV685">
        <f t="shared" si="1943"/>
        <v>0.99380073875647124</v>
      </c>
      <c r="AW685" s="4">
        <f t="shared" si="1944"/>
        <v>4.140836411485297E-2</v>
      </c>
      <c r="AX685">
        <f t="shared" si="1945"/>
        <v>1.7345095000052442E-2</v>
      </c>
      <c r="AY685">
        <f t="shared" si="1946"/>
        <v>0.27079117436112549</v>
      </c>
      <c r="AZ685" s="4">
        <f t="shared" si="1947"/>
        <v>1.1282965598380228E-2</v>
      </c>
      <c r="BA685">
        <f t="shared" si="1948"/>
        <v>367730.46312071738</v>
      </c>
      <c r="BB685" t="s">
        <v>191</v>
      </c>
      <c r="BC685">
        <f t="shared" si="1949"/>
        <v>1.6702620389230156E-2</v>
      </c>
      <c r="BD685">
        <f t="shared" si="1950"/>
        <v>209.67828165133298</v>
      </c>
      <c r="BE685">
        <f t="shared" si="1951"/>
        <v>23.43743968440512</v>
      </c>
      <c r="BF685">
        <f t="shared" si="1952"/>
        <v>-2.0654880774637302E-3</v>
      </c>
      <c r="BG685">
        <f t="shared" si="1953"/>
        <v>23.435374196327658</v>
      </c>
      <c r="BH685" s="19">
        <f t="shared" si="1954"/>
        <v>0.14237168499631303</v>
      </c>
      <c r="BI685">
        <f t="shared" si="1955"/>
        <v>3.3968158405584594</v>
      </c>
      <c r="BJ685">
        <f t="shared" si="1956"/>
        <v>10.81781584055846</v>
      </c>
      <c r="BK685">
        <f t="shared" si="1957"/>
        <v>274.55349469031864</v>
      </c>
      <c r="BL685">
        <f t="shared" si="1958"/>
        <v>4.7918624552028293</v>
      </c>
      <c r="BM685">
        <f t="shared" si="1959"/>
        <v>247.71374291805827</v>
      </c>
      <c r="BN685">
        <f t="shared" si="1960"/>
        <v>16.51424952787055</v>
      </c>
      <c r="BO685">
        <f t="shared" si="1961"/>
        <v>16</v>
      </c>
      <c r="BP685">
        <f t="shared" si="1962"/>
        <v>30</v>
      </c>
      <c r="BQ685">
        <f t="shared" si="1963"/>
        <v>51</v>
      </c>
      <c r="BR685">
        <f t="shared" si="1964"/>
        <v>-18.103887136782919</v>
      </c>
      <c r="BS685" t="str">
        <f t="shared" si="1965"/>
        <v>NEGATIF</v>
      </c>
      <c r="BT685">
        <f t="shared" si="1966"/>
        <v>-0.31597243794631097</v>
      </c>
      <c r="BU685">
        <f t="shared" si="1967"/>
        <v>18</v>
      </c>
      <c r="BV685">
        <f t="shared" si="1968"/>
        <v>-2167</v>
      </c>
      <c r="BW685">
        <f t="shared" si="1969"/>
        <v>46</v>
      </c>
      <c r="BX685" t="str">
        <f t="shared" si="1970"/>
        <v>NEGATIF</v>
      </c>
      <c r="BY685">
        <f t="shared" si="1971"/>
        <v>-72.473650195582238</v>
      </c>
      <c r="BZ685">
        <f t="shared" si="1972"/>
        <v>107.52634980441776</v>
      </c>
      <c r="CA685">
        <f t="shared" si="1973"/>
        <v>6.4756791671705427</v>
      </c>
      <c r="CB685" t="str">
        <f t="shared" si="1974"/>
        <v>POSITIF</v>
      </c>
      <c r="CC685">
        <f t="shared" si="1975"/>
        <v>6</v>
      </c>
      <c r="CD685">
        <f t="shared" si="1976"/>
        <v>28</v>
      </c>
      <c r="CE685">
        <f t="shared" si="1977"/>
        <v>32</v>
      </c>
      <c r="CG685">
        <f t="shared" si="1978"/>
        <v>4.3234204163589025</v>
      </c>
      <c r="CH685">
        <f t="shared" si="1979"/>
        <v>0.40902444116283765</v>
      </c>
      <c r="CI685">
        <f t="shared" si="1980"/>
        <v>0.40906049073045003</v>
      </c>
    </row>
    <row r="686" spans="1:87">
      <c r="A686">
        <f t="shared" ref="A686:E686" si="2026">A588</f>
        <v>-7.0027777777777782</v>
      </c>
      <c r="B686">
        <f t="shared" si="2026"/>
        <v>111.315</v>
      </c>
      <c r="C686">
        <f t="shared" si="2026"/>
        <v>7</v>
      </c>
      <c r="D686">
        <f t="shared" si="2026"/>
        <v>2014</v>
      </c>
      <c r="E686">
        <f t="shared" si="2026"/>
        <v>3</v>
      </c>
      <c r="F686">
        <f t="shared" si="1986"/>
        <v>28</v>
      </c>
      <c r="G686">
        <f t="shared" ref="G686:M686" si="2027">G588</f>
        <v>-0.12222152900771403</v>
      </c>
      <c r="H686">
        <f t="shared" si="2027"/>
        <v>22</v>
      </c>
      <c r="I686">
        <f t="shared" si="2027"/>
        <v>15</v>
      </c>
      <c r="J686">
        <f t="shared" si="2027"/>
        <v>22.25</v>
      </c>
      <c r="K686">
        <f t="shared" si="2027"/>
        <v>0</v>
      </c>
      <c r="L686">
        <f t="shared" si="2027"/>
        <v>20</v>
      </c>
      <c r="M686">
        <f t="shared" si="2027"/>
        <v>-13</v>
      </c>
      <c r="N686">
        <f t="shared" si="1911"/>
        <v>2456745.135416667</v>
      </c>
      <c r="O686">
        <f t="shared" si="1844"/>
        <v>7.9449039617955674E-4</v>
      </c>
      <c r="P686">
        <f t="shared" si="1912"/>
        <v>2456745.1362111573</v>
      </c>
      <c r="Q686">
        <f t="shared" si="1913"/>
        <v>0.14237197018911185</v>
      </c>
      <c r="R686">
        <f t="shared" si="1914"/>
        <v>240.67971103316654</v>
      </c>
      <c r="S686">
        <f t="shared" si="1915"/>
        <v>34.694304106480558</v>
      </c>
      <c r="T686">
        <f t="shared" si="1916"/>
        <v>4.2006534002772797</v>
      </c>
      <c r="U686">
        <f t="shared" si="1917"/>
        <v>0.60552983834627505</v>
      </c>
      <c r="V686">
        <f t="shared" si="1918"/>
        <v>209.67339283449081</v>
      </c>
      <c r="W686">
        <f t="shared" si="1919"/>
        <v>3.6594910587893508</v>
      </c>
      <c r="X686">
        <f t="shared" si="1920"/>
        <v>5.9664108531023885</v>
      </c>
      <c r="Y686">
        <f t="shared" si="1921"/>
        <v>0.10413351391336041</v>
      </c>
      <c r="Z686">
        <f t="shared" si="1922"/>
        <v>82.781673436346864</v>
      </c>
      <c r="AA686">
        <f t="shared" si="1923"/>
        <v>1.4448127617749813</v>
      </c>
      <c r="AB686">
        <f t="shared" si="1924"/>
        <v>13216.864721896007</v>
      </c>
      <c r="AC686">
        <f t="shared" si="1925"/>
        <v>122.6319001603411</v>
      </c>
      <c r="AD686">
        <f t="shared" si="1926"/>
        <v>900.87611495510112</v>
      </c>
      <c r="AE686">
        <f t="shared" si="1927"/>
        <v>-595.40662252137463</v>
      </c>
      <c r="AF686">
        <f t="shared" si="1928"/>
        <v>-227.43842833347202</v>
      </c>
      <c r="AG686">
        <f t="shared" si="1929"/>
        <v>4374.0901415770795</v>
      </c>
      <c r="AH686">
        <f t="shared" si="1930"/>
        <v>17791.617827733684</v>
      </c>
      <c r="AI686">
        <f t="shared" si="1931"/>
        <v>4.9421160632593564</v>
      </c>
      <c r="AJ686">
        <f t="shared" si="1932"/>
        <v>245.6218270964259</v>
      </c>
      <c r="AK686">
        <f t="shared" si="1933"/>
        <v>4.2869095975968561</v>
      </c>
      <c r="AL686">
        <f t="shared" si="1934"/>
        <v>245</v>
      </c>
      <c r="AM686">
        <f t="shared" si="1935"/>
        <v>37</v>
      </c>
      <c r="AN686">
        <f t="shared" si="1936"/>
        <v>18</v>
      </c>
      <c r="AP686">
        <f t="shared" si="1937"/>
        <v>3.167677931001009</v>
      </c>
      <c r="AQ686">
        <f t="shared" si="1938"/>
        <v>5.5286409538729368E-2</v>
      </c>
      <c r="AR686" t="str">
        <f t="shared" si="1939"/>
        <v>POSITIF</v>
      </c>
      <c r="AS686">
        <f t="shared" si="1940"/>
        <v>3</v>
      </c>
      <c r="AT686">
        <f t="shared" si="1941"/>
        <v>10</v>
      </c>
      <c r="AU686">
        <f t="shared" si="1942"/>
        <v>3</v>
      </c>
      <c r="AV686">
        <f t="shared" si="1943"/>
        <v>0.99374484815169162</v>
      </c>
      <c r="AW686" s="4">
        <f t="shared" si="1944"/>
        <v>4.140603533965382E-2</v>
      </c>
      <c r="AX686">
        <f t="shared" si="1945"/>
        <v>1.7344119524978104E-2</v>
      </c>
      <c r="AY686">
        <f t="shared" si="1946"/>
        <v>0.27077594668327098</v>
      </c>
      <c r="AZ686" s="4">
        <f t="shared" si="1947"/>
        <v>1.1282331111802957E-2</v>
      </c>
      <c r="BA686">
        <f t="shared" si="1948"/>
        <v>367751.1430939798</v>
      </c>
      <c r="BB686" t="s">
        <v>191</v>
      </c>
      <c r="BC686">
        <f t="shared" si="1949"/>
        <v>1.6702620377252057E-2</v>
      </c>
      <c r="BD686">
        <f t="shared" si="1950"/>
        <v>209.67773004959972</v>
      </c>
      <c r="BE686">
        <f t="shared" si="1951"/>
        <v>23.437439680696425</v>
      </c>
      <c r="BF686">
        <f t="shared" si="1952"/>
        <v>-2.0655119804331465E-3</v>
      </c>
      <c r="BG686">
        <f t="shared" si="1953"/>
        <v>23.435374168715992</v>
      </c>
      <c r="BH686" s="19">
        <f t="shared" si="1954"/>
        <v>0.14237197018911185</v>
      </c>
      <c r="BI686">
        <f t="shared" si="1955"/>
        <v>3.6475003150602183</v>
      </c>
      <c r="BJ686">
        <f t="shared" si="1956"/>
        <v>11.068500315060218</v>
      </c>
      <c r="BK686">
        <f t="shared" si="1957"/>
        <v>278.29330948229932</v>
      </c>
      <c r="BL686">
        <f t="shared" si="1958"/>
        <v>4.8571345367376795</v>
      </c>
      <c r="BM686">
        <f t="shared" si="1959"/>
        <v>247.73419524360398</v>
      </c>
      <c r="BN686">
        <f t="shared" si="1960"/>
        <v>16.515613016240266</v>
      </c>
      <c r="BO686">
        <f t="shared" si="1961"/>
        <v>16</v>
      </c>
      <c r="BP686">
        <f t="shared" si="1962"/>
        <v>30</v>
      </c>
      <c r="BQ686">
        <f t="shared" si="1963"/>
        <v>56</v>
      </c>
      <c r="BR686">
        <f t="shared" si="1964"/>
        <v>-18.119575020270783</v>
      </c>
      <c r="BS686" t="str">
        <f t="shared" si="1965"/>
        <v>NEGATIF</v>
      </c>
      <c r="BT686">
        <f t="shared" si="1966"/>
        <v>-0.31624624316584343</v>
      </c>
      <c r="BU686">
        <f t="shared" si="1967"/>
        <v>18</v>
      </c>
      <c r="BV686">
        <f t="shared" si="1968"/>
        <v>-2168</v>
      </c>
      <c r="BW686">
        <f t="shared" si="1969"/>
        <v>49</v>
      </c>
      <c r="BX686" t="str">
        <f t="shared" si="1970"/>
        <v>NEGATIF</v>
      </c>
      <c r="BY686">
        <f t="shared" si="1971"/>
        <v>-72.75312034474436</v>
      </c>
      <c r="BZ686">
        <f t="shared" si="1972"/>
        <v>107.24687965525564</v>
      </c>
      <c r="CA686">
        <f t="shared" si="1973"/>
        <v>10.019394391067401</v>
      </c>
      <c r="CB686" t="str">
        <f t="shared" si="1974"/>
        <v>POSITIF</v>
      </c>
      <c r="CC686">
        <f t="shared" si="1975"/>
        <v>10</v>
      </c>
      <c r="CD686">
        <f t="shared" si="1976"/>
        <v>1</v>
      </c>
      <c r="CE686">
        <f t="shared" si="1977"/>
        <v>9</v>
      </c>
      <c r="CG686">
        <f t="shared" si="1978"/>
        <v>4.3237773767793648</v>
      </c>
      <c r="CH686">
        <f t="shared" si="1979"/>
        <v>0.40902444068092314</v>
      </c>
      <c r="CI686">
        <f t="shared" si="1980"/>
        <v>0.40906049066572109</v>
      </c>
    </row>
    <row r="687" spans="1:87">
      <c r="A687">
        <f t="shared" ref="A687:E687" si="2028">A589</f>
        <v>-7.0027777777777782</v>
      </c>
      <c r="B687">
        <f t="shared" si="2028"/>
        <v>111.315</v>
      </c>
      <c r="C687">
        <f t="shared" si="2028"/>
        <v>7</v>
      </c>
      <c r="D687">
        <f t="shared" si="2028"/>
        <v>2014</v>
      </c>
      <c r="E687">
        <f t="shared" si="2028"/>
        <v>3</v>
      </c>
      <c r="F687">
        <f t="shared" si="1986"/>
        <v>28</v>
      </c>
      <c r="G687">
        <f t="shared" ref="G687:M687" si="2029">G589</f>
        <v>-0.12222152900771403</v>
      </c>
      <c r="H687">
        <f t="shared" si="2029"/>
        <v>22</v>
      </c>
      <c r="I687">
        <f t="shared" si="2029"/>
        <v>30</v>
      </c>
      <c r="J687">
        <f t="shared" si="2029"/>
        <v>22.5</v>
      </c>
      <c r="K687">
        <f t="shared" si="2029"/>
        <v>0</v>
      </c>
      <c r="L687">
        <f t="shared" si="2029"/>
        <v>20</v>
      </c>
      <c r="M687">
        <f t="shared" si="2029"/>
        <v>-13</v>
      </c>
      <c r="N687">
        <f t="shared" si="1911"/>
        <v>2456745.1458333335</v>
      </c>
      <c r="O687">
        <f t="shared" si="1844"/>
        <v>7.9449039617955674E-4</v>
      </c>
      <c r="P687">
        <f t="shared" si="1912"/>
        <v>2456745.1466278238</v>
      </c>
      <c r="Q687">
        <f t="shared" si="1913"/>
        <v>0.14237225538189793</v>
      </c>
      <c r="R687">
        <f t="shared" si="1914"/>
        <v>240.67971103316654</v>
      </c>
      <c r="S687">
        <f t="shared" si="1915"/>
        <v>34.830397775745951</v>
      </c>
      <c r="T687">
        <f t="shared" si="1916"/>
        <v>4.2006534002772797</v>
      </c>
      <c r="U687">
        <f t="shared" si="1917"/>
        <v>0.60790512096607641</v>
      </c>
      <c r="V687">
        <f t="shared" si="1918"/>
        <v>209.67284123114518</v>
      </c>
      <c r="W687">
        <f t="shared" si="1919"/>
        <v>3.6594814314948043</v>
      </c>
      <c r="X687">
        <f t="shared" si="1920"/>
        <v>5.9766780127147285</v>
      </c>
      <c r="Y687">
        <f t="shared" si="1921"/>
        <v>0.10431270965342353</v>
      </c>
      <c r="Z687">
        <f t="shared" si="1922"/>
        <v>82.791940105713365</v>
      </c>
      <c r="AA687">
        <f t="shared" si="1923"/>
        <v>1.4449919489586405</v>
      </c>
      <c r="AB687">
        <f t="shared" si="1924"/>
        <v>13261.043316088881</v>
      </c>
      <c r="AC687">
        <f t="shared" si="1925"/>
        <v>122.37681094355645</v>
      </c>
      <c r="AD687">
        <f t="shared" si="1926"/>
        <v>945.69640137077977</v>
      </c>
      <c r="AE687">
        <f t="shared" si="1927"/>
        <v>-598.48439601632424</v>
      </c>
      <c r="AF687">
        <f t="shared" si="1928"/>
        <v>-228.27316722570635</v>
      </c>
      <c r="AG687">
        <f t="shared" si="1929"/>
        <v>4370.1323930079443</v>
      </c>
      <c r="AH687">
        <f t="shared" si="1930"/>
        <v>17872.491358169133</v>
      </c>
      <c r="AI687">
        <f t="shared" si="1931"/>
        <v>4.9645809328247594</v>
      </c>
      <c r="AJ687">
        <f t="shared" si="1932"/>
        <v>245.6442919659913</v>
      </c>
      <c r="AK687">
        <f t="shared" si="1933"/>
        <v>4.2873016835368025</v>
      </c>
      <c r="AL687">
        <f t="shared" si="1934"/>
        <v>245</v>
      </c>
      <c r="AM687">
        <f t="shared" si="1935"/>
        <v>38</v>
      </c>
      <c r="AN687">
        <f t="shared" si="1936"/>
        <v>39</v>
      </c>
      <c r="AP687">
        <f t="shared" si="1937"/>
        <v>3.1799245667652061</v>
      </c>
      <c r="AQ687">
        <f t="shared" si="1938"/>
        <v>5.5500153655107097E-2</v>
      </c>
      <c r="AR687" t="str">
        <f t="shared" si="1939"/>
        <v>POSITIF</v>
      </c>
      <c r="AS687">
        <f t="shared" si="1940"/>
        <v>3</v>
      </c>
      <c r="AT687">
        <f t="shared" si="1941"/>
        <v>10</v>
      </c>
      <c r="AU687">
        <f t="shared" si="1942"/>
        <v>47</v>
      </c>
      <c r="AV687">
        <f t="shared" si="1943"/>
        <v>0.99368867901370905</v>
      </c>
      <c r="AW687" s="4">
        <f t="shared" si="1944"/>
        <v>4.1403694958904544E-2</v>
      </c>
      <c r="AX687">
        <f t="shared" si="1945"/>
        <v>1.7343139188582303E-2</v>
      </c>
      <c r="AY687">
        <f t="shared" si="1946"/>
        <v>0.270760643117397</v>
      </c>
      <c r="AZ687" s="4">
        <f t="shared" si="1947"/>
        <v>1.1281693463224876E-2</v>
      </c>
      <c r="BA687">
        <f t="shared" si="1948"/>
        <v>367771.92847061815</v>
      </c>
      <c r="BB687" t="s">
        <v>191</v>
      </c>
      <c r="BC687">
        <f t="shared" si="1949"/>
        <v>1.6702620365273962E-2</v>
      </c>
      <c r="BD687">
        <f t="shared" si="1950"/>
        <v>209.67717844789107</v>
      </c>
      <c r="BE687">
        <f t="shared" si="1951"/>
        <v>23.437439676987729</v>
      </c>
      <c r="BF687">
        <f t="shared" si="1952"/>
        <v>-2.0655359030932654E-3</v>
      </c>
      <c r="BG687">
        <f t="shared" si="1953"/>
        <v>23.435374141084637</v>
      </c>
      <c r="BH687" s="19">
        <f t="shared" si="1954"/>
        <v>0.14237225538189793</v>
      </c>
      <c r="BI687">
        <f t="shared" si="1955"/>
        <v>3.8981847783550618</v>
      </c>
      <c r="BJ687">
        <f t="shared" si="1956"/>
        <v>11.319184778355062</v>
      </c>
      <c r="BK687">
        <f t="shared" si="1957"/>
        <v>282.03323392912216</v>
      </c>
      <c r="BL687">
        <f t="shared" si="1958"/>
        <v>4.9224085321105653</v>
      </c>
      <c r="BM687">
        <f t="shared" si="1959"/>
        <v>247.75453774620379</v>
      </c>
      <c r="BN687">
        <f t="shared" si="1960"/>
        <v>16.516969183080253</v>
      </c>
      <c r="BO687">
        <f t="shared" si="1961"/>
        <v>16</v>
      </c>
      <c r="BP687">
        <f t="shared" si="1962"/>
        <v>31</v>
      </c>
      <c r="BQ687">
        <f t="shared" si="1963"/>
        <v>1</v>
      </c>
      <c r="BR687">
        <f t="shared" si="1964"/>
        <v>-18.111384785682709</v>
      </c>
      <c r="BS687" t="str">
        <f t="shared" si="1965"/>
        <v>NEGATIF</v>
      </c>
      <c r="BT687">
        <f t="shared" si="1966"/>
        <v>-0.31610329660577086</v>
      </c>
      <c r="BU687">
        <f t="shared" si="1967"/>
        <v>18</v>
      </c>
      <c r="BV687">
        <f t="shared" si="1968"/>
        <v>-2167</v>
      </c>
      <c r="BW687">
        <f t="shared" si="1969"/>
        <v>19</v>
      </c>
      <c r="BX687" t="str">
        <f t="shared" si="1970"/>
        <v>NEGATIF</v>
      </c>
      <c r="BY687">
        <f t="shared" si="1971"/>
        <v>-72.989263344836317</v>
      </c>
      <c r="BZ687">
        <f t="shared" si="1972"/>
        <v>107.01073665516368</v>
      </c>
      <c r="CA687">
        <f t="shared" si="1973"/>
        <v>13.566364069024848</v>
      </c>
      <c r="CB687" t="str">
        <f t="shared" si="1974"/>
        <v>POSITIF</v>
      </c>
      <c r="CC687">
        <f t="shared" si="1975"/>
        <v>13</v>
      </c>
      <c r="CD687">
        <f t="shared" si="1976"/>
        <v>33</v>
      </c>
      <c r="CE687">
        <f t="shared" si="1977"/>
        <v>58</v>
      </c>
      <c r="CG687">
        <f t="shared" si="1978"/>
        <v>4.3241324204278273</v>
      </c>
      <c r="CH687">
        <f t="shared" si="1979"/>
        <v>0.40902444019866502</v>
      </c>
      <c r="CI687">
        <f t="shared" si="1980"/>
        <v>0.40906049060099214</v>
      </c>
    </row>
    <row r="688" spans="1:87">
      <c r="A688">
        <f t="shared" ref="A688:E688" si="2030">A590</f>
        <v>-7.0027777777777782</v>
      </c>
      <c r="B688">
        <f t="shared" si="2030"/>
        <v>111.315</v>
      </c>
      <c r="C688">
        <f t="shared" si="2030"/>
        <v>7</v>
      </c>
      <c r="D688">
        <f t="shared" si="2030"/>
        <v>2014</v>
      </c>
      <c r="E688">
        <f t="shared" si="2030"/>
        <v>3</v>
      </c>
      <c r="F688">
        <f t="shared" si="1986"/>
        <v>28</v>
      </c>
      <c r="G688">
        <f t="shared" ref="G688:M688" si="2031">G590</f>
        <v>-0.12222152900771403</v>
      </c>
      <c r="H688">
        <f t="shared" si="2031"/>
        <v>22</v>
      </c>
      <c r="I688">
        <f t="shared" si="2031"/>
        <v>45</v>
      </c>
      <c r="J688">
        <f t="shared" si="2031"/>
        <v>22.75</v>
      </c>
      <c r="K688">
        <f t="shared" si="2031"/>
        <v>0</v>
      </c>
      <c r="L688">
        <f t="shared" si="2031"/>
        <v>20</v>
      </c>
      <c r="M688">
        <f t="shared" si="2031"/>
        <v>-13</v>
      </c>
      <c r="N688">
        <f t="shared" si="1911"/>
        <v>2456745.15625</v>
      </c>
      <c r="O688">
        <f t="shared" si="1844"/>
        <v>7.9449039617955674E-4</v>
      </c>
      <c r="P688">
        <f t="shared" si="1912"/>
        <v>2456745.1570444903</v>
      </c>
      <c r="Q688">
        <f t="shared" si="1913"/>
        <v>0.14237254057468401</v>
      </c>
      <c r="R688">
        <f t="shared" si="1914"/>
        <v>240.67971103316654</v>
      </c>
      <c r="S688">
        <f t="shared" si="1915"/>
        <v>34.966491445011343</v>
      </c>
      <c r="T688">
        <f t="shared" si="1916"/>
        <v>4.2006534002772797</v>
      </c>
      <c r="U688">
        <f t="shared" si="1917"/>
        <v>0.61028040358587765</v>
      </c>
      <c r="V688">
        <f t="shared" si="1918"/>
        <v>209.6722896277995</v>
      </c>
      <c r="W688">
        <f t="shared" si="1919"/>
        <v>3.6594718042002574</v>
      </c>
      <c r="X688">
        <f t="shared" si="1920"/>
        <v>5.9869451723270686</v>
      </c>
      <c r="Y688">
        <f t="shared" si="1921"/>
        <v>0.10449190539348666</v>
      </c>
      <c r="Z688">
        <f t="shared" si="1922"/>
        <v>82.802206775078957</v>
      </c>
      <c r="AA688">
        <f t="shared" si="1923"/>
        <v>1.4451711361422837</v>
      </c>
      <c r="AB688">
        <f t="shared" si="1924"/>
        <v>13305.148955069024</v>
      </c>
      <c r="AC688">
        <f t="shared" si="1925"/>
        <v>122.10882154161875</v>
      </c>
      <c r="AD688">
        <f t="shared" si="1926"/>
        <v>990.11794109320624</v>
      </c>
      <c r="AE688">
        <f t="shared" si="1927"/>
        <v>-601.49908711666126</v>
      </c>
      <c r="AF688">
        <f t="shared" si="1928"/>
        <v>-229.11144396309612</v>
      </c>
      <c r="AG688">
        <f t="shared" si="1929"/>
        <v>4366.1425458116528</v>
      </c>
      <c r="AH688">
        <f t="shared" si="1930"/>
        <v>17952.907732435742</v>
      </c>
      <c r="AI688">
        <f t="shared" si="1931"/>
        <v>4.9869188145654837</v>
      </c>
      <c r="AJ688">
        <f t="shared" si="1932"/>
        <v>245.66662984773203</v>
      </c>
      <c r="AK688">
        <f t="shared" si="1933"/>
        <v>4.2876915531210997</v>
      </c>
      <c r="AL688">
        <f t="shared" si="1934"/>
        <v>245</v>
      </c>
      <c r="AM688">
        <f t="shared" si="1935"/>
        <v>39</v>
      </c>
      <c r="AN688">
        <f t="shared" si="1936"/>
        <v>59</v>
      </c>
      <c r="AP688">
        <f t="shared" si="1937"/>
        <v>3.1676516199583644</v>
      </c>
      <c r="AQ688">
        <f t="shared" si="1938"/>
        <v>5.5285950324405586E-2</v>
      </c>
      <c r="AR688" t="str">
        <f t="shared" si="1939"/>
        <v>POSITIF</v>
      </c>
      <c r="AS688">
        <f t="shared" si="1940"/>
        <v>3</v>
      </c>
      <c r="AT688">
        <f t="shared" si="1941"/>
        <v>10</v>
      </c>
      <c r="AU688">
        <f t="shared" si="1942"/>
        <v>3</v>
      </c>
      <c r="AV688">
        <f t="shared" si="1943"/>
        <v>0.99363223183354388</v>
      </c>
      <c r="AW688" s="4">
        <f t="shared" si="1944"/>
        <v>4.1401342993064326E-2</v>
      </c>
      <c r="AX688">
        <f t="shared" si="1945"/>
        <v>1.7342153999434954E-2</v>
      </c>
      <c r="AY688">
        <f t="shared" si="1946"/>
        <v>0.27074526379728048</v>
      </c>
      <c r="AZ688" s="4">
        <f t="shared" si="1947"/>
        <v>1.128105265822002E-2</v>
      </c>
      <c r="BA688">
        <f t="shared" si="1948"/>
        <v>367792.81910425617</v>
      </c>
      <c r="BB688" t="s">
        <v>191</v>
      </c>
      <c r="BC688">
        <f t="shared" si="1949"/>
        <v>1.6702620353295863E-2</v>
      </c>
      <c r="BD688">
        <f t="shared" si="1950"/>
        <v>209.67662684618242</v>
      </c>
      <c r="BE688">
        <f t="shared" si="1951"/>
        <v>23.437439673279034</v>
      </c>
      <c r="BF688">
        <f t="shared" si="1952"/>
        <v>-2.065559845443645E-3</v>
      </c>
      <c r="BG688">
        <f t="shared" si="1953"/>
        <v>23.435374113433589</v>
      </c>
      <c r="BH688" s="19">
        <f t="shared" si="1954"/>
        <v>0.14237254057468401</v>
      </c>
      <c r="BI688">
        <f t="shared" si="1955"/>
        <v>4.1488692416499058</v>
      </c>
      <c r="BJ688">
        <f t="shared" si="1956"/>
        <v>11.569869241649906</v>
      </c>
      <c r="BK688">
        <f t="shared" si="1957"/>
        <v>285.77327292076808</v>
      </c>
      <c r="BL688">
        <f t="shared" si="1958"/>
        <v>4.9876845266677554</v>
      </c>
      <c r="BM688">
        <f t="shared" si="1959"/>
        <v>247.77476570398048</v>
      </c>
      <c r="BN688">
        <f t="shared" si="1960"/>
        <v>16.518317713598698</v>
      </c>
      <c r="BO688">
        <f t="shared" si="1961"/>
        <v>16</v>
      </c>
      <c r="BP688">
        <f t="shared" si="1962"/>
        <v>31</v>
      </c>
      <c r="BQ688">
        <f t="shared" si="1963"/>
        <v>5</v>
      </c>
      <c r="BR688">
        <f t="shared" si="1964"/>
        <v>-18.127321127265436</v>
      </c>
      <c r="BS688" t="str">
        <f t="shared" si="1965"/>
        <v>NEGATIF</v>
      </c>
      <c r="BT688">
        <f t="shared" si="1966"/>
        <v>-0.3163814382371119</v>
      </c>
      <c r="BU688">
        <f t="shared" si="1967"/>
        <v>18</v>
      </c>
      <c r="BV688">
        <f t="shared" si="1968"/>
        <v>-2168</v>
      </c>
      <c r="BW688">
        <f t="shared" si="1969"/>
        <v>21</v>
      </c>
      <c r="BX688" t="str">
        <f t="shared" si="1970"/>
        <v>NEGATIF</v>
      </c>
      <c r="BY688">
        <f t="shared" si="1971"/>
        <v>-73.132035503843156</v>
      </c>
      <c r="BZ688">
        <f t="shared" si="1972"/>
        <v>106.86796449615684</v>
      </c>
      <c r="CA688">
        <f t="shared" si="1973"/>
        <v>17.118245416662493</v>
      </c>
      <c r="CB688" t="str">
        <f t="shared" si="1974"/>
        <v>POSITIF</v>
      </c>
      <c r="CC688">
        <f t="shared" si="1975"/>
        <v>17</v>
      </c>
      <c r="CD688">
        <f t="shared" si="1976"/>
        <v>7</v>
      </c>
      <c r="CE688">
        <f t="shared" si="1977"/>
        <v>5</v>
      </c>
      <c r="CG688">
        <f t="shared" si="1978"/>
        <v>4.3244854648919855</v>
      </c>
      <c r="CH688">
        <f t="shared" si="1979"/>
        <v>0.40902443971606323</v>
      </c>
      <c r="CI688">
        <f t="shared" si="1980"/>
        <v>0.4090604905362632</v>
      </c>
    </row>
    <row r="689" spans="1:87">
      <c r="A689">
        <f t="shared" ref="A689:E689" si="2032">A591</f>
        <v>-7.0027777777777782</v>
      </c>
      <c r="B689">
        <f t="shared" si="2032"/>
        <v>111.315</v>
      </c>
      <c r="C689">
        <f t="shared" si="2032"/>
        <v>7</v>
      </c>
      <c r="D689">
        <f t="shared" si="2032"/>
        <v>2014</v>
      </c>
      <c r="E689">
        <f t="shared" si="2032"/>
        <v>3</v>
      </c>
      <c r="F689">
        <f t="shared" si="1986"/>
        <v>28</v>
      </c>
      <c r="G689">
        <f t="shared" ref="G689:M689" si="2033">G591</f>
        <v>-0.12222152900771403</v>
      </c>
      <c r="H689">
        <f t="shared" si="2033"/>
        <v>23</v>
      </c>
      <c r="I689">
        <f t="shared" si="2033"/>
        <v>0</v>
      </c>
      <c r="J689">
        <f t="shared" si="2033"/>
        <v>23</v>
      </c>
      <c r="K689">
        <f t="shared" si="2033"/>
        <v>0</v>
      </c>
      <c r="L689">
        <f t="shared" si="2033"/>
        <v>20</v>
      </c>
      <c r="M689">
        <f t="shared" si="2033"/>
        <v>-13</v>
      </c>
      <c r="N689">
        <f t="shared" si="1911"/>
        <v>2456745.166666667</v>
      </c>
      <c r="O689">
        <f t="shared" si="1844"/>
        <v>7.9449039617955674E-4</v>
      </c>
      <c r="P689">
        <f t="shared" si="1912"/>
        <v>2456745.1674611573</v>
      </c>
      <c r="Q689">
        <f t="shared" si="1913"/>
        <v>0.14237282576748284</v>
      </c>
      <c r="R689">
        <f t="shared" si="1914"/>
        <v>240.67971103316654</v>
      </c>
      <c r="S689">
        <f t="shared" si="1915"/>
        <v>35.102585120344884</v>
      </c>
      <c r="T689">
        <f t="shared" si="1916"/>
        <v>4.2006534002772797</v>
      </c>
      <c r="U689">
        <f t="shared" si="1917"/>
        <v>0.61265568631158818</v>
      </c>
      <c r="V689">
        <f t="shared" si="1918"/>
        <v>209.6717380244292</v>
      </c>
      <c r="W689">
        <f t="shared" si="1919"/>
        <v>3.6594621769052806</v>
      </c>
      <c r="X689">
        <f t="shared" si="1920"/>
        <v>5.9972123323977939</v>
      </c>
      <c r="Y689">
        <f t="shared" si="1921"/>
        <v>0.10467110114155011</v>
      </c>
      <c r="Z689">
        <f t="shared" si="1922"/>
        <v>82.812473444902935</v>
      </c>
      <c r="AA689">
        <f t="shared" si="1923"/>
        <v>1.4453503233339271</v>
      </c>
      <c r="AB689">
        <f t="shared" si="1924"/>
        <v>13349.181391955655</v>
      </c>
      <c r="AC689">
        <f t="shared" si="1925"/>
        <v>121.82796019144034</v>
      </c>
      <c r="AD689">
        <f t="shared" si="1926"/>
        <v>1034.1220060261205</v>
      </c>
      <c r="AE689">
        <f t="shared" si="1927"/>
        <v>-604.45037819379331</v>
      </c>
      <c r="AF689">
        <f t="shared" si="1928"/>
        <v>-229.95323680023654</v>
      </c>
      <c r="AG689">
        <f t="shared" si="1929"/>
        <v>4362.1206292856214</v>
      </c>
      <c r="AH689">
        <f t="shared" si="1930"/>
        <v>18032.848372464807</v>
      </c>
      <c r="AI689">
        <f t="shared" si="1931"/>
        <v>5.0091245479068904</v>
      </c>
      <c r="AJ689">
        <f t="shared" si="1932"/>
        <v>245.68883558107342</v>
      </c>
      <c r="AK689">
        <f t="shared" si="1933"/>
        <v>4.288079116280727</v>
      </c>
      <c r="AL689">
        <f t="shared" si="1934"/>
        <v>245</v>
      </c>
      <c r="AM689">
        <f t="shared" si="1935"/>
        <v>41</v>
      </c>
      <c r="AN689">
        <f t="shared" si="1936"/>
        <v>19</v>
      </c>
      <c r="AP689">
        <f t="shared" si="1937"/>
        <v>3.1789796605816445</v>
      </c>
      <c r="AQ689">
        <f t="shared" si="1938"/>
        <v>5.5483661931081493E-2</v>
      </c>
      <c r="AR689" t="str">
        <f t="shared" si="1939"/>
        <v>POSITIF</v>
      </c>
      <c r="AS689">
        <f t="shared" si="1940"/>
        <v>3</v>
      </c>
      <c r="AT689">
        <f t="shared" si="1941"/>
        <v>10</v>
      </c>
      <c r="AU689">
        <f t="shared" si="1942"/>
        <v>44</v>
      </c>
      <c r="AV689">
        <f t="shared" si="1943"/>
        <v>0.99357550710414533</v>
      </c>
      <c r="AW689" s="4">
        <f t="shared" si="1944"/>
        <v>4.1398979462672722E-2</v>
      </c>
      <c r="AX689">
        <f t="shared" si="1945"/>
        <v>1.7341163966139647E-2</v>
      </c>
      <c r="AY689">
        <f t="shared" si="1946"/>
        <v>0.27072980885722481</v>
      </c>
      <c r="AZ689" s="4">
        <f t="shared" si="1947"/>
        <v>1.1280408702384366E-2</v>
      </c>
      <c r="BA689">
        <f t="shared" si="1948"/>
        <v>367813.81484790554</v>
      </c>
      <c r="BB689" t="s">
        <v>191</v>
      </c>
      <c r="BC689">
        <f t="shared" si="1949"/>
        <v>1.6702620341317767E-2</v>
      </c>
      <c r="BD689">
        <f t="shared" si="1950"/>
        <v>209.67607524444915</v>
      </c>
      <c r="BE689">
        <f t="shared" si="1951"/>
        <v>23.437439669570338</v>
      </c>
      <c r="BF689">
        <f t="shared" si="1952"/>
        <v>-2.0655838074838426E-3</v>
      </c>
      <c r="BG689">
        <f t="shared" si="1953"/>
        <v>23.435374085762856</v>
      </c>
      <c r="BH689" s="19">
        <f t="shared" si="1954"/>
        <v>0.14237282576748284</v>
      </c>
      <c r="BI689">
        <f t="shared" si="1955"/>
        <v>4.3995537161516642</v>
      </c>
      <c r="BJ689">
        <f t="shared" si="1956"/>
        <v>11.820553716151665</v>
      </c>
      <c r="BK689">
        <f t="shared" si="1957"/>
        <v>289.51343130645438</v>
      </c>
      <c r="BL689">
        <f t="shared" si="1958"/>
        <v>5.0529626050440575</v>
      </c>
      <c r="BM689">
        <f t="shared" si="1959"/>
        <v>247.79487443582059</v>
      </c>
      <c r="BN689">
        <f t="shared" si="1960"/>
        <v>16.519658295721374</v>
      </c>
      <c r="BO689">
        <f t="shared" si="1961"/>
        <v>16</v>
      </c>
      <c r="BP689">
        <f t="shared" si="1962"/>
        <v>31</v>
      </c>
      <c r="BQ689">
        <f t="shared" si="1963"/>
        <v>10</v>
      </c>
      <c r="BR689">
        <f t="shared" si="1964"/>
        <v>-18.119984039435398</v>
      </c>
      <c r="BS689" t="str">
        <f t="shared" si="1965"/>
        <v>NEGATIF</v>
      </c>
      <c r="BT689">
        <f t="shared" si="1966"/>
        <v>-0.31625338189696972</v>
      </c>
      <c r="BU689">
        <f t="shared" si="1967"/>
        <v>18</v>
      </c>
      <c r="BV689">
        <f t="shared" si="1968"/>
        <v>-2168</v>
      </c>
      <c r="BW689">
        <f t="shared" si="1969"/>
        <v>48</v>
      </c>
      <c r="BX689" t="str">
        <f t="shared" si="1970"/>
        <v>NEGATIF</v>
      </c>
      <c r="BY689">
        <f t="shared" si="1971"/>
        <v>-73.228141035406637</v>
      </c>
      <c r="BZ689">
        <f t="shared" si="1972"/>
        <v>106.77185896459336</v>
      </c>
      <c r="CA689">
        <f t="shared" si="1973"/>
        <v>20.671628632221022</v>
      </c>
      <c r="CB689" t="str">
        <f t="shared" si="1974"/>
        <v>POSITIF</v>
      </c>
      <c r="CC689">
        <f t="shared" si="1975"/>
        <v>20</v>
      </c>
      <c r="CD689">
        <f t="shared" si="1976"/>
        <v>40</v>
      </c>
      <c r="CE689">
        <f t="shared" si="1977"/>
        <v>17</v>
      </c>
      <c r="CG689">
        <f t="shared" si="1978"/>
        <v>4.3248364284709959</v>
      </c>
      <c r="CH689">
        <f t="shared" si="1979"/>
        <v>0.40902443923311782</v>
      </c>
      <c r="CI689">
        <f t="shared" si="1980"/>
        <v>0.40906049047153425</v>
      </c>
    </row>
    <row r="690" spans="1:87">
      <c r="A690">
        <f t="shared" ref="A690:E690" si="2034">A592</f>
        <v>-7.0027777777777782</v>
      </c>
      <c r="B690">
        <f t="shared" si="2034"/>
        <v>111.315</v>
      </c>
      <c r="C690">
        <f t="shared" si="2034"/>
        <v>7</v>
      </c>
      <c r="D690">
        <f t="shared" si="2034"/>
        <v>2014</v>
      </c>
      <c r="E690">
        <f t="shared" si="2034"/>
        <v>3</v>
      </c>
      <c r="F690">
        <f t="shared" si="1986"/>
        <v>28</v>
      </c>
      <c r="G690">
        <f t="shared" ref="G690:M690" si="2035">G592</f>
        <v>-0.12222152900771403</v>
      </c>
      <c r="H690">
        <f t="shared" si="2035"/>
        <v>23</v>
      </c>
      <c r="I690">
        <f t="shared" si="2035"/>
        <v>15</v>
      </c>
      <c r="J690">
        <f t="shared" si="2035"/>
        <v>23.25</v>
      </c>
      <c r="K690">
        <f t="shared" si="2035"/>
        <v>0</v>
      </c>
      <c r="L690">
        <f t="shared" si="2035"/>
        <v>20</v>
      </c>
      <c r="M690">
        <f t="shared" si="2035"/>
        <v>-13</v>
      </c>
      <c r="N690">
        <f t="shared" si="1911"/>
        <v>2456745.1770833335</v>
      </c>
      <c r="O690">
        <f t="shared" si="1844"/>
        <v>7.9449039617955674E-4</v>
      </c>
      <c r="P690">
        <f t="shared" si="1912"/>
        <v>2456745.1778778238</v>
      </c>
      <c r="Q690">
        <f t="shared" si="1913"/>
        <v>0.14237311096026892</v>
      </c>
      <c r="R690">
        <f t="shared" si="1914"/>
        <v>240.67971103316654</v>
      </c>
      <c r="S690">
        <f t="shared" si="1915"/>
        <v>35.238678789610276</v>
      </c>
      <c r="T690">
        <f t="shared" si="1916"/>
        <v>4.2006534002772797</v>
      </c>
      <c r="U690">
        <f t="shared" si="1917"/>
        <v>0.61503096893138953</v>
      </c>
      <c r="V690">
        <f t="shared" si="1918"/>
        <v>209.67118642108352</v>
      </c>
      <c r="W690">
        <f t="shared" si="1919"/>
        <v>3.6594525496107333</v>
      </c>
      <c r="X690">
        <f t="shared" si="1920"/>
        <v>6.007479492010134</v>
      </c>
      <c r="Y690">
        <f t="shared" si="1921"/>
        <v>0.10485029688161322</v>
      </c>
      <c r="Z690">
        <f t="shared" si="1922"/>
        <v>82.822740114269436</v>
      </c>
      <c r="AA690">
        <f t="shared" si="1923"/>
        <v>1.4455295105175863</v>
      </c>
      <c r="AB690">
        <f t="shared" si="1924"/>
        <v>13393.140374392673</v>
      </c>
      <c r="AC690">
        <f t="shared" si="1925"/>
        <v>121.53425652471689</v>
      </c>
      <c r="AD690">
        <f t="shared" si="1926"/>
        <v>1077.6900382147205</v>
      </c>
      <c r="AE690">
        <f t="shared" si="1927"/>
        <v>-607.33795790781039</v>
      </c>
      <c r="AF690">
        <f t="shared" si="1928"/>
        <v>-230.79852378725482</v>
      </c>
      <c r="AG690">
        <f t="shared" si="1929"/>
        <v>4358.0666735057557</v>
      </c>
      <c r="AH690">
        <f t="shared" si="1930"/>
        <v>18112.294860942802</v>
      </c>
      <c r="AI690">
        <f t="shared" si="1931"/>
        <v>5.0311930169285564</v>
      </c>
      <c r="AJ690">
        <f t="shared" si="1932"/>
        <v>245.71090405009511</v>
      </c>
      <c r="AK690">
        <f t="shared" si="1933"/>
        <v>4.2884642837260296</v>
      </c>
      <c r="AL690">
        <f t="shared" si="1934"/>
        <v>245</v>
      </c>
      <c r="AM690">
        <f t="shared" si="1935"/>
        <v>42</v>
      </c>
      <c r="AN690">
        <f t="shared" si="1936"/>
        <v>39</v>
      </c>
      <c r="AP690">
        <f t="shared" si="1937"/>
        <v>3.1874832580027235</v>
      </c>
      <c r="AQ690">
        <f t="shared" si="1938"/>
        <v>5.5632077704343419E-2</v>
      </c>
      <c r="AR690" t="str">
        <f t="shared" si="1939"/>
        <v>POSITIF</v>
      </c>
      <c r="AS690">
        <f t="shared" si="1940"/>
        <v>3</v>
      </c>
      <c r="AT690">
        <f t="shared" si="1941"/>
        <v>11</v>
      </c>
      <c r="AU690">
        <f t="shared" si="1942"/>
        <v>14</v>
      </c>
      <c r="AV690">
        <f t="shared" si="1943"/>
        <v>0.99351850532802666</v>
      </c>
      <c r="AW690" s="4">
        <f t="shared" si="1944"/>
        <v>4.1396604388667775E-2</v>
      </c>
      <c r="AX690">
        <f t="shared" si="1945"/>
        <v>1.7340169097466891E-2</v>
      </c>
      <c r="AY690">
        <f t="shared" si="1946"/>
        <v>0.27071427843413831</v>
      </c>
      <c r="AZ690" s="4">
        <f t="shared" si="1947"/>
        <v>1.127976160142243E-2</v>
      </c>
      <c r="BA690">
        <f t="shared" si="1948"/>
        <v>367834.91555113887</v>
      </c>
      <c r="BB690" t="s">
        <v>191</v>
      </c>
      <c r="BC690">
        <f t="shared" si="1949"/>
        <v>1.6702620329339668E-2</v>
      </c>
      <c r="BD690">
        <f t="shared" si="1950"/>
        <v>209.6755236427405</v>
      </c>
      <c r="BE690">
        <f t="shared" si="1951"/>
        <v>23.437439665861643</v>
      </c>
      <c r="BF690">
        <f t="shared" si="1952"/>
        <v>-2.0656077892102043E-3</v>
      </c>
      <c r="BG690">
        <f t="shared" si="1953"/>
        <v>23.435374058072433</v>
      </c>
      <c r="BH690" s="19">
        <f t="shared" si="1954"/>
        <v>0.14237311096026892</v>
      </c>
      <c r="BI690">
        <f t="shared" si="1955"/>
        <v>4.6502381794465082</v>
      </c>
      <c r="BJ690">
        <f t="shared" si="1956"/>
        <v>12.071238179446508</v>
      </c>
      <c r="BK690">
        <f t="shared" si="1957"/>
        <v>293.25371339100263</v>
      </c>
      <c r="BL690">
        <f t="shared" si="1958"/>
        <v>5.1182428423727817</v>
      </c>
      <c r="BM690">
        <f t="shared" si="1959"/>
        <v>247.81485930069499</v>
      </c>
      <c r="BN690">
        <f t="shared" si="1960"/>
        <v>16.520990620046334</v>
      </c>
      <c r="BO690">
        <f t="shared" si="1961"/>
        <v>16</v>
      </c>
      <c r="BP690">
        <f t="shared" si="1962"/>
        <v>31</v>
      </c>
      <c r="BQ690">
        <f t="shared" si="1963"/>
        <v>15</v>
      </c>
      <c r="BR690">
        <f t="shared" si="1964"/>
        <v>-18.115401863207861</v>
      </c>
      <c r="BS690" t="str">
        <f t="shared" si="1965"/>
        <v>NEGATIF</v>
      </c>
      <c r="BT690">
        <f t="shared" si="1966"/>
        <v>-0.31617340783489262</v>
      </c>
      <c r="BU690">
        <f t="shared" si="1967"/>
        <v>18</v>
      </c>
      <c r="BV690">
        <f t="shared" si="1968"/>
        <v>-2167</v>
      </c>
      <c r="BW690">
        <f t="shared" si="1969"/>
        <v>4</v>
      </c>
      <c r="BX690" t="str">
        <f t="shared" si="1970"/>
        <v>NEGATIF</v>
      </c>
      <c r="BY690">
        <f t="shared" si="1971"/>
        <v>-73.246740809368347</v>
      </c>
      <c r="BZ690">
        <f t="shared" si="1972"/>
        <v>106.75325919063165</v>
      </c>
      <c r="CA690">
        <f t="shared" si="1973"/>
        <v>24.226366938489495</v>
      </c>
      <c r="CB690" t="str">
        <f t="shared" si="1974"/>
        <v>POSITIF</v>
      </c>
      <c r="CC690">
        <f t="shared" si="1975"/>
        <v>24</v>
      </c>
      <c r="CD690">
        <f t="shared" si="1976"/>
        <v>13</v>
      </c>
      <c r="CE690">
        <f t="shared" si="1977"/>
        <v>34</v>
      </c>
      <c r="CG690">
        <f t="shared" si="1978"/>
        <v>4.32518523016362</v>
      </c>
      <c r="CH690">
        <f t="shared" si="1979"/>
        <v>0.40902443874982874</v>
      </c>
      <c r="CI690">
        <f t="shared" si="1980"/>
        <v>0.40906049040680531</v>
      </c>
    </row>
    <row r="691" spans="1:87">
      <c r="A691">
        <f t="shared" ref="A691:E691" si="2036">A593</f>
        <v>-7.0027777777777782</v>
      </c>
      <c r="B691">
        <f t="shared" si="2036"/>
        <v>111.315</v>
      </c>
      <c r="C691">
        <f t="shared" si="2036"/>
        <v>7</v>
      </c>
      <c r="D691">
        <f t="shared" si="2036"/>
        <v>2014</v>
      </c>
      <c r="E691">
        <f t="shared" si="2036"/>
        <v>3</v>
      </c>
      <c r="F691">
        <f t="shared" si="1986"/>
        <v>28</v>
      </c>
      <c r="G691">
        <f t="shared" ref="G691:M691" si="2037">G593</f>
        <v>-0.12222152900771403</v>
      </c>
      <c r="H691">
        <f t="shared" si="2037"/>
        <v>23</v>
      </c>
      <c r="I691">
        <f t="shared" si="2037"/>
        <v>30</v>
      </c>
      <c r="J691">
        <f t="shared" si="2037"/>
        <v>23.5</v>
      </c>
      <c r="K691">
        <f t="shared" si="2037"/>
        <v>0</v>
      </c>
      <c r="L691">
        <f t="shared" si="2037"/>
        <v>20</v>
      </c>
      <c r="M691">
        <f t="shared" si="2037"/>
        <v>-13</v>
      </c>
      <c r="N691">
        <f t="shared" si="1911"/>
        <v>2456745.1875</v>
      </c>
      <c r="O691">
        <f t="shared" si="1844"/>
        <v>7.9449039617955674E-4</v>
      </c>
      <c r="P691">
        <f t="shared" si="1912"/>
        <v>2456745.1882944903</v>
      </c>
      <c r="Q691">
        <f t="shared" si="1913"/>
        <v>0.142373396153055</v>
      </c>
      <c r="R691">
        <f t="shared" si="1914"/>
        <v>240.67971103316654</v>
      </c>
      <c r="S691">
        <f t="shared" si="1915"/>
        <v>35.374772458875668</v>
      </c>
      <c r="T691">
        <f t="shared" si="1916"/>
        <v>4.2006534002772797</v>
      </c>
      <c r="U691">
        <f t="shared" si="1917"/>
        <v>0.61740625155119078</v>
      </c>
      <c r="V691">
        <f t="shared" si="1918"/>
        <v>209.67063481773789</v>
      </c>
      <c r="W691">
        <f t="shared" si="1919"/>
        <v>3.6594429223161868</v>
      </c>
      <c r="X691">
        <f t="shared" si="1920"/>
        <v>6.017746651622474</v>
      </c>
      <c r="Y691">
        <f t="shared" si="1921"/>
        <v>0.10502949262167634</v>
      </c>
      <c r="Z691">
        <f t="shared" si="1922"/>
        <v>82.833006783635028</v>
      </c>
      <c r="AA691">
        <f t="shared" si="1923"/>
        <v>1.4457086977012295</v>
      </c>
      <c r="AB691">
        <f t="shared" si="1924"/>
        <v>13437.025656329997</v>
      </c>
      <c r="AC691">
        <f t="shared" si="1925"/>
        <v>121.22774148956903</v>
      </c>
      <c r="AD691">
        <f t="shared" si="1926"/>
        <v>1120.8036694576613</v>
      </c>
      <c r="AE691">
        <f t="shared" si="1927"/>
        <v>-610.16152203016543</v>
      </c>
      <c r="AF691">
        <f t="shared" si="1928"/>
        <v>-231.64728299560534</v>
      </c>
      <c r="AG691">
        <f t="shared" si="1929"/>
        <v>4353.9807082500793</v>
      </c>
      <c r="AH691">
        <f t="shared" si="1930"/>
        <v>18191.228970501536</v>
      </c>
      <c r="AI691">
        <f t="shared" si="1931"/>
        <v>5.0531191584726489</v>
      </c>
      <c r="AJ691">
        <f t="shared" si="1932"/>
        <v>245.73283019163918</v>
      </c>
      <c r="AK691">
        <f t="shared" si="1933"/>
        <v>4.2888469670882321</v>
      </c>
      <c r="AL691">
        <f t="shared" si="1934"/>
        <v>245</v>
      </c>
      <c r="AM691">
        <f t="shared" si="1935"/>
        <v>43</v>
      </c>
      <c r="AN691">
        <f t="shared" si="1936"/>
        <v>58</v>
      </c>
      <c r="AP691">
        <f t="shared" si="1937"/>
        <v>3.1892319194782726</v>
      </c>
      <c r="AQ691">
        <f t="shared" si="1938"/>
        <v>5.5662597604594535E-2</v>
      </c>
      <c r="AR691" t="str">
        <f t="shared" si="1939"/>
        <v>POSITIF</v>
      </c>
      <c r="AS691">
        <f t="shared" si="1940"/>
        <v>3</v>
      </c>
      <c r="AT691">
        <f t="shared" si="1941"/>
        <v>11</v>
      </c>
      <c r="AU691">
        <f t="shared" si="1942"/>
        <v>21</v>
      </c>
      <c r="AV691">
        <f t="shared" si="1943"/>
        <v>0.99346122700208339</v>
      </c>
      <c r="AW691" s="4">
        <f t="shared" si="1944"/>
        <v>4.1394217791753472E-2</v>
      </c>
      <c r="AX691">
        <f t="shared" si="1945"/>
        <v>1.7339169402089152E-2</v>
      </c>
      <c r="AY691">
        <f t="shared" si="1946"/>
        <v>0.27069867266339931</v>
      </c>
      <c r="AZ691" s="4">
        <f t="shared" si="1947"/>
        <v>1.1279111360974972E-2</v>
      </c>
      <c r="BA691">
        <f t="shared" si="1948"/>
        <v>367856.121065707</v>
      </c>
      <c r="BB691" t="s">
        <v>191</v>
      </c>
      <c r="BC691">
        <f t="shared" si="1949"/>
        <v>1.6702620317361572E-2</v>
      </c>
      <c r="BD691">
        <f t="shared" si="1950"/>
        <v>209.67497204103185</v>
      </c>
      <c r="BE691">
        <f t="shared" si="1951"/>
        <v>23.437439662152947</v>
      </c>
      <c r="BF691">
        <f t="shared" si="1952"/>
        <v>-2.0656317906222821E-3</v>
      </c>
      <c r="BG691">
        <f t="shared" si="1953"/>
        <v>23.435374030362325</v>
      </c>
      <c r="BH691" s="19">
        <f t="shared" si="1954"/>
        <v>0.142373396153055</v>
      </c>
      <c r="BI691">
        <f t="shared" si="1955"/>
        <v>4.9009226427413521</v>
      </c>
      <c r="BJ691">
        <f t="shared" si="1956"/>
        <v>12.321922642741352</v>
      </c>
      <c r="BK691">
        <f t="shared" si="1957"/>
        <v>296.99412393610743</v>
      </c>
      <c r="BL691">
        <f t="shared" si="1958"/>
        <v>5.1835253217611754</v>
      </c>
      <c r="BM691">
        <f t="shared" si="1959"/>
        <v>247.83471570501285</v>
      </c>
      <c r="BN691">
        <f t="shared" si="1960"/>
        <v>16.522314380334191</v>
      </c>
      <c r="BO691">
        <f t="shared" si="1961"/>
        <v>16</v>
      </c>
      <c r="BP691">
        <f t="shared" si="1962"/>
        <v>31</v>
      </c>
      <c r="BQ691">
        <f t="shared" si="1963"/>
        <v>20</v>
      </c>
      <c r="BR691">
        <f t="shared" si="1964"/>
        <v>-18.117445944498336</v>
      </c>
      <c r="BS691" t="str">
        <f t="shared" si="1965"/>
        <v>NEGATIF</v>
      </c>
      <c r="BT691">
        <f t="shared" si="1966"/>
        <v>-0.31620908378358981</v>
      </c>
      <c r="BU691">
        <f t="shared" si="1967"/>
        <v>18</v>
      </c>
      <c r="BV691">
        <f t="shared" si="1968"/>
        <v>-2168</v>
      </c>
      <c r="BW691">
        <f t="shared" si="1969"/>
        <v>57</v>
      </c>
      <c r="BX691" t="str">
        <f t="shared" si="1970"/>
        <v>NEGATIF</v>
      </c>
      <c r="BY691">
        <f t="shared" si="1971"/>
        <v>-73.177392652387013</v>
      </c>
      <c r="BZ691">
        <f t="shared" si="1972"/>
        <v>106.82260734761299</v>
      </c>
      <c r="CA691">
        <f t="shared" si="1973"/>
        <v>27.780746147269173</v>
      </c>
      <c r="CB691" t="str">
        <f t="shared" si="1974"/>
        <v>POSITIF</v>
      </c>
      <c r="CC691">
        <f t="shared" si="1975"/>
        <v>27</v>
      </c>
      <c r="CD691">
        <f t="shared" si="1976"/>
        <v>46</v>
      </c>
      <c r="CE691">
        <f t="shared" si="1977"/>
        <v>50</v>
      </c>
      <c r="CG691">
        <f t="shared" si="1978"/>
        <v>4.3255317897965737</v>
      </c>
      <c r="CH691">
        <f t="shared" si="1979"/>
        <v>0.40902443826619611</v>
      </c>
      <c r="CI691">
        <f t="shared" si="1980"/>
        <v>0.40906049034207637</v>
      </c>
    </row>
    <row r="692" spans="1:87">
      <c r="A692">
        <f t="shared" ref="A692:E692" si="2038">A594</f>
        <v>-7.0027777777777782</v>
      </c>
      <c r="B692">
        <f t="shared" si="2038"/>
        <v>111.315</v>
      </c>
      <c r="C692">
        <f t="shared" si="2038"/>
        <v>7</v>
      </c>
      <c r="D692">
        <f t="shared" si="2038"/>
        <v>2014</v>
      </c>
      <c r="E692">
        <f t="shared" si="2038"/>
        <v>3</v>
      </c>
      <c r="F692">
        <f t="shared" si="1986"/>
        <v>28</v>
      </c>
      <c r="G692">
        <f t="shared" ref="G692:M692" si="2039">G594</f>
        <v>-0.12222152900771403</v>
      </c>
      <c r="H692">
        <f t="shared" si="2039"/>
        <v>23</v>
      </c>
      <c r="I692">
        <f t="shared" si="2039"/>
        <v>45</v>
      </c>
      <c r="J692">
        <f t="shared" si="2039"/>
        <v>23.75</v>
      </c>
      <c r="K692">
        <f t="shared" si="2039"/>
        <v>0</v>
      </c>
      <c r="L692">
        <f t="shared" si="2039"/>
        <v>20</v>
      </c>
      <c r="M692">
        <f t="shared" si="2039"/>
        <v>-13</v>
      </c>
      <c r="N692">
        <f t="shared" si="1911"/>
        <v>2456745.197916667</v>
      </c>
      <c r="O692">
        <f t="shared" si="1844"/>
        <v>7.9449039617955674E-4</v>
      </c>
      <c r="P692">
        <f t="shared" si="1912"/>
        <v>2456745.1987111573</v>
      </c>
      <c r="Q692">
        <f t="shared" si="1913"/>
        <v>0.14237368134585382</v>
      </c>
      <c r="R692">
        <f t="shared" si="1914"/>
        <v>240.67971103316654</v>
      </c>
      <c r="S692">
        <f t="shared" si="1915"/>
        <v>35.510866134209209</v>
      </c>
      <c r="T692">
        <f t="shared" si="1916"/>
        <v>4.2006534002772797</v>
      </c>
      <c r="U692">
        <f t="shared" si="1917"/>
        <v>0.6197815342769013</v>
      </c>
      <c r="V692">
        <f t="shared" si="1918"/>
        <v>209.67008321436759</v>
      </c>
      <c r="W692">
        <f t="shared" si="1919"/>
        <v>3.6594332950212101</v>
      </c>
      <c r="X692">
        <f t="shared" si="1920"/>
        <v>6.0280138116931994</v>
      </c>
      <c r="Y692">
        <f t="shared" si="1921"/>
        <v>0.10520868836973979</v>
      </c>
      <c r="Z692">
        <f t="shared" si="1922"/>
        <v>82.843273453459005</v>
      </c>
      <c r="AA692">
        <f t="shared" si="1923"/>
        <v>1.4458878848928731</v>
      </c>
      <c r="AB692">
        <f t="shared" si="1924"/>
        <v>13480.836992120221</v>
      </c>
      <c r="AC692">
        <f t="shared" si="1925"/>
        <v>120.90844738232254</v>
      </c>
      <c r="AD692">
        <f t="shared" si="1926"/>
        <v>1163.4447230676528</v>
      </c>
      <c r="AE692">
        <f t="shared" si="1927"/>
        <v>-612.92077306912165</v>
      </c>
      <c r="AF692">
        <f t="shared" si="1928"/>
        <v>-232.49949240673047</v>
      </c>
      <c r="AG692">
        <f t="shared" si="1929"/>
        <v>4349.8627635301209</v>
      </c>
      <c r="AH692">
        <f t="shared" si="1930"/>
        <v>18269.632660624466</v>
      </c>
      <c r="AI692">
        <f t="shared" si="1931"/>
        <v>5.0748979612845737</v>
      </c>
      <c r="AJ692">
        <f t="shared" si="1932"/>
        <v>245.7546089944511</v>
      </c>
      <c r="AK692">
        <f t="shared" si="1933"/>
        <v>4.2892270789044424</v>
      </c>
      <c r="AL692">
        <f t="shared" si="1934"/>
        <v>245</v>
      </c>
      <c r="AM692">
        <f t="shared" si="1935"/>
        <v>45</v>
      </c>
      <c r="AN692">
        <f t="shared" si="1936"/>
        <v>16</v>
      </c>
      <c r="AP692">
        <f t="shared" si="1937"/>
        <v>3.1857742539021685</v>
      </c>
      <c r="AQ692">
        <f t="shared" si="1938"/>
        <v>5.5602249955858649E-2</v>
      </c>
      <c r="AR692" t="str">
        <f t="shared" si="1939"/>
        <v>POSITIF</v>
      </c>
      <c r="AS692">
        <f t="shared" si="1940"/>
        <v>3</v>
      </c>
      <c r="AT692">
        <f t="shared" si="1941"/>
        <v>11</v>
      </c>
      <c r="AU692">
        <f t="shared" si="1942"/>
        <v>8</v>
      </c>
      <c r="AV692">
        <f t="shared" si="1943"/>
        <v>0.99340367262511897</v>
      </c>
      <c r="AW692" s="4">
        <f t="shared" si="1944"/>
        <v>4.1391819692713293E-2</v>
      </c>
      <c r="AX692">
        <f t="shared" si="1945"/>
        <v>1.7338164888712187E-2</v>
      </c>
      <c r="AY692">
        <f t="shared" si="1946"/>
        <v>0.27068299168090554</v>
      </c>
      <c r="AZ692" s="4">
        <f t="shared" si="1947"/>
        <v>1.1278457986704397E-2</v>
      </c>
      <c r="BA692">
        <f t="shared" si="1948"/>
        <v>367877.43124275311</v>
      </c>
      <c r="BB692" t="s">
        <v>191</v>
      </c>
      <c r="BC692">
        <f t="shared" si="1949"/>
        <v>1.6702620305383473E-2</v>
      </c>
      <c r="BD692">
        <f t="shared" si="1950"/>
        <v>209.67442043929853</v>
      </c>
      <c r="BE692">
        <f t="shared" si="1951"/>
        <v>23.437439658444251</v>
      </c>
      <c r="BF692">
        <f t="shared" si="1952"/>
        <v>-2.0656558117196303E-3</v>
      </c>
      <c r="BG692">
        <f t="shared" si="1953"/>
        <v>23.435374002632532</v>
      </c>
      <c r="BH692" s="19">
        <f t="shared" si="1954"/>
        <v>0.14237368134585382</v>
      </c>
      <c r="BI692">
        <f t="shared" si="1955"/>
        <v>5.1516071172586333</v>
      </c>
      <c r="BJ692">
        <f t="shared" si="1956"/>
        <v>12.572607117258634</v>
      </c>
      <c r="BK692">
        <f t="shared" si="1957"/>
        <v>300.73466765702426</v>
      </c>
      <c r="BL692">
        <f t="shared" si="1958"/>
        <v>5.2488101255059743</v>
      </c>
      <c r="BM692">
        <f t="shared" si="1959"/>
        <v>247.85443910185526</v>
      </c>
      <c r="BN692">
        <f t="shared" si="1960"/>
        <v>16.523629273457018</v>
      </c>
      <c r="BO692">
        <f t="shared" si="1961"/>
        <v>16</v>
      </c>
      <c r="BP692">
        <f t="shared" si="1962"/>
        <v>31</v>
      </c>
      <c r="BQ692">
        <f t="shared" si="1963"/>
        <v>25</v>
      </c>
      <c r="BR692">
        <f t="shared" si="1964"/>
        <v>-18.124590422650293</v>
      </c>
      <c r="BS692" t="str">
        <f t="shared" si="1965"/>
        <v>NEGATIF</v>
      </c>
      <c r="BT692">
        <f t="shared" si="1966"/>
        <v>-0.31633377845067823</v>
      </c>
      <c r="BU692">
        <f t="shared" si="1967"/>
        <v>18</v>
      </c>
      <c r="BV692">
        <f t="shared" si="1968"/>
        <v>-2168</v>
      </c>
      <c r="BW692">
        <f t="shared" si="1969"/>
        <v>31</v>
      </c>
      <c r="BX692" t="str">
        <f t="shared" si="1970"/>
        <v>NEGATIF</v>
      </c>
      <c r="BY692">
        <f t="shared" si="1971"/>
        <v>-73.01295687403362</v>
      </c>
      <c r="BZ692">
        <f t="shared" si="1972"/>
        <v>106.98704312596638</v>
      </c>
      <c r="CA692">
        <f t="shared" si="1973"/>
        <v>31.332834369031314</v>
      </c>
      <c r="CB692" t="str">
        <f t="shared" si="1974"/>
        <v>POSITIF</v>
      </c>
      <c r="CC692">
        <f t="shared" si="1975"/>
        <v>31</v>
      </c>
      <c r="CD692">
        <f t="shared" si="1976"/>
        <v>19</v>
      </c>
      <c r="CE692">
        <f t="shared" si="1977"/>
        <v>58</v>
      </c>
      <c r="CG692">
        <f t="shared" si="1978"/>
        <v>4.3258760280111517</v>
      </c>
      <c r="CH692">
        <f t="shared" si="1979"/>
        <v>0.40902443778221992</v>
      </c>
      <c r="CI692">
        <f t="shared" si="1980"/>
        <v>0.40906049027734742</v>
      </c>
    </row>
    <row r="693" spans="1:87">
      <c r="A693">
        <f t="shared" ref="A693:E693" si="2040">A595</f>
        <v>-7.0027777777777782</v>
      </c>
      <c r="B693">
        <f t="shared" si="2040"/>
        <v>111.315</v>
      </c>
      <c r="C693">
        <f t="shared" si="2040"/>
        <v>7</v>
      </c>
      <c r="D693">
        <f t="shared" si="2040"/>
        <v>2014</v>
      </c>
      <c r="E693">
        <f t="shared" si="2040"/>
        <v>3</v>
      </c>
      <c r="F693">
        <f t="shared" si="1986"/>
        <v>28</v>
      </c>
      <c r="G693">
        <f t="shared" ref="G693:M693" si="2041">G595</f>
        <v>-0.12222152900771403</v>
      </c>
      <c r="H693">
        <f t="shared" si="2041"/>
        <v>24</v>
      </c>
      <c r="I693">
        <f t="shared" si="2041"/>
        <v>0</v>
      </c>
      <c r="J693">
        <f t="shared" si="2041"/>
        <v>24</v>
      </c>
      <c r="K693">
        <f t="shared" si="2041"/>
        <v>0</v>
      </c>
      <c r="L693">
        <f t="shared" si="2041"/>
        <v>20</v>
      </c>
      <c r="M693">
        <f t="shared" si="2041"/>
        <v>-13</v>
      </c>
      <c r="N693">
        <f t="shared" si="1911"/>
        <v>2456745.2083333335</v>
      </c>
      <c r="O693">
        <f t="shared" si="1844"/>
        <v>7.9449039617955674E-4</v>
      </c>
      <c r="P693">
        <f t="shared" si="1912"/>
        <v>2456745.2091278238</v>
      </c>
      <c r="Q693">
        <f t="shared" si="1913"/>
        <v>0.1423739665386399</v>
      </c>
      <c r="R693">
        <f t="shared" si="1914"/>
        <v>240.67971103316654</v>
      </c>
      <c r="S693">
        <f t="shared" si="1915"/>
        <v>35.646959803474601</v>
      </c>
      <c r="T693">
        <f t="shared" si="1916"/>
        <v>4.2006534002772797</v>
      </c>
      <c r="U693">
        <f t="shared" si="1917"/>
        <v>0.62215681689670255</v>
      </c>
      <c r="V693">
        <f t="shared" si="1918"/>
        <v>209.66953161102191</v>
      </c>
      <c r="W693">
        <f t="shared" si="1919"/>
        <v>3.6594236677266632</v>
      </c>
      <c r="X693">
        <f t="shared" si="1920"/>
        <v>6.0382809713046299</v>
      </c>
      <c r="Y693">
        <f t="shared" si="1921"/>
        <v>0.10538788410978703</v>
      </c>
      <c r="Z693">
        <f t="shared" si="1922"/>
        <v>82.853540122824597</v>
      </c>
      <c r="AA693">
        <f t="shared" si="1923"/>
        <v>1.4460670720765163</v>
      </c>
      <c r="AB693">
        <f t="shared" si="1924"/>
        <v>13524.5741306744</v>
      </c>
      <c r="AC693">
        <f t="shared" si="1925"/>
        <v>120.57640788947167</v>
      </c>
      <c r="AD693">
        <f t="shared" si="1926"/>
        <v>1205.5952159126784</v>
      </c>
      <c r="AE693">
        <f t="shared" si="1927"/>
        <v>-615.61541994337063</v>
      </c>
      <c r="AF693">
        <f t="shared" si="1928"/>
        <v>-233.35512979792392</v>
      </c>
      <c r="AG693">
        <f t="shared" si="1929"/>
        <v>4345.7128701481388</v>
      </c>
      <c r="AH693">
        <f t="shared" si="1930"/>
        <v>18347.488074883393</v>
      </c>
      <c r="AI693">
        <f t="shared" si="1931"/>
        <v>5.0965244652453867</v>
      </c>
      <c r="AJ693">
        <f t="shared" si="1932"/>
        <v>245.77623549841192</v>
      </c>
      <c r="AK693">
        <f t="shared" si="1933"/>
        <v>4.2896045326042547</v>
      </c>
      <c r="AL693">
        <f t="shared" si="1934"/>
        <v>245</v>
      </c>
      <c r="AM693">
        <f t="shared" si="1935"/>
        <v>46</v>
      </c>
      <c r="AN693">
        <f t="shared" si="1936"/>
        <v>34</v>
      </c>
      <c r="AP693">
        <f t="shared" si="1937"/>
        <v>3.1768660639758743</v>
      </c>
      <c r="AQ693">
        <f t="shared" si="1938"/>
        <v>5.5446772711251827E-2</v>
      </c>
      <c r="AR693" t="str">
        <f t="shared" si="1939"/>
        <v>POSITIF</v>
      </c>
      <c r="AS693">
        <f t="shared" si="1940"/>
        <v>3</v>
      </c>
      <c r="AT693">
        <f t="shared" si="1941"/>
        <v>10</v>
      </c>
      <c r="AU693">
        <f t="shared" si="1942"/>
        <v>36</v>
      </c>
      <c r="AV693">
        <f t="shared" si="1943"/>
        <v>0.99334584270558934</v>
      </c>
      <c r="AW693" s="4">
        <f t="shared" si="1944"/>
        <v>4.1389410112732887E-2</v>
      </c>
      <c r="AX693">
        <f t="shared" si="1945"/>
        <v>1.7337155566210231E-2</v>
      </c>
      <c r="AY693">
        <f t="shared" si="1946"/>
        <v>0.27066723562518497</v>
      </c>
      <c r="AZ693" s="4">
        <f t="shared" si="1947"/>
        <v>1.1277801484382706E-2</v>
      </c>
      <c r="BA693">
        <f t="shared" si="1948"/>
        <v>367898.84592994308</v>
      </c>
      <c r="BB693" t="s">
        <v>191</v>
      </c>
      <c r="BC693">
        <f t="shared" si="1949"/>
        <v>1.6702620293405378E-2</v>
      </c>
      <c r="BD693">
        <f t="shared" si="1950"/>
        <v>209.67386883758988</v>
      </c>
      <c r="BE693">
        <f t="shared" si="1951"/>
        <v>23.437439654735556</v>
      </c>
      <c r="BF693">
        <f t="shared" si="1952"/>
        <v>-2.0656798524985786E-3</v>
      </c>
      <c r="BG693">
        <f t="shared" si="1953"/>
        <v>23.435373974883056</v>
      </c>
      <c r="BH693" s="19">
        <f t="shared" si="1954"/>
        <v>0.1423739665386399</v>
      </c>
      <c r="BI693">
        <f t="shared" si="1955"/>
        <v>5.4022915805689991</v>
      </c>
      <c r="BJ693">
        <f t="shared" si="1956"/>
        <v>12.823291580568998</v>
      </c>
      <c r="BK693">
        <f t="shared" si="1957"/>
        <v>304.47534871824303</v>
      </c>
      <c r="BL693">
        <f t="shared" si="1958"/>
        <v>5.3140973262912379</v>
      </c>
      <c r="BM693">
        <f t="shared" si="1959"/>
        <v>247.87402499029196</v>
      </c>
      <c r="BN693">
        <f t="shared" si="1960"/>
        <v>16.524934999352798</v>
      </c>
      <c r="BO693">
        <f t="shared" si="1961"/>
        <v>16</v>
      </c>
      <c r="BP693">
        <f t="shared" si="1962"/>
        <v>31</v>
      </c>
      <c r="BQ693">
        <f t="shared" si="1963"/>
        <v>29</v>
      </c>
      <c r="BR693">
        <f t="shared" si="1964"/>
        <v>-18.137075453394161</v>
      </c>
      <c r="BS693" t="str">
        <f t="shared" si="1965"/>
        <v>NEGATIF</v>
      </c>
      <c r="BT693">
        <f t="shared" si="1966"/>
        <v>-0.31655168334437145</v>
      </c>
      <c r="BU693">
        <f t="shared" si="1967"/>
        <v>18</v>
      </c>
      <c r="BV693">
        <f t="shared" si="1968"/>
        <v>-2169</v>
      </c>
      <c r="BW693">
        <f t="shared" si="1969"/>
        <v>46</v>
      </c>
      <c r="BX693" t="str">
        <f t="shared" si="1970"/>
        <v>NEGATIF</v>
      </c>
      <c r="BY693">
        <f t="shared" si="1971"/>
        <v>-72.741253912634619</v>
      </c>
      <c r="BZ693">
        <f t="shared" si="1972"/>
        <v>107.25874608736538</v>
      </c>
      <c r="CA693">
        <f t="shared" si="1973"/>
        <v>34.880457719514176</v>
      </c>
      <c r="CB693" t="str">
        <f t="shared" si="1974"/>
        <v>POSITIF</v>
      </c>
      <c r="CC693">
        <f t="shared" si="1975"/>
        <v>34</v>
      </c>
      <c r="CD693">
        <f t="shared" si="1976"/>
        <v>52</v>
      </c>
      <c r="CE693">
        <f t="shared" si="1977"/>
        <v>49</v>
      </c>
      <c r="CG693">
        <f t="shared" si="1978"/>
        <v>4.3262178662512998</v>
      </c>
      <c r="CH693">
        <f t="shared" si="1979"/>
        <v>0.40902443729790022</v>
      </c>
      <c r="CI693">
        <f t="shared" si="1980"/>
        <v>0.40906049021261848</v>
      </c>
    </row>
    <row r="694" spans="1:87">
      <c r="A694">
        <f t="shared" ref="A694:E694" si="2042">A596</f>
        <v>-7.0027777777777782</v>
      </c>
      <c r="B694">
        <f t="shared" si="2042"/>
        <v>111.315</v>
      </c>
      <c r="C694">
        <f t="shared" si="2042"/>
        <v>7</v>
      </c>
      <c r="D694">
        <f t="shared" si="2042"/>
        <v>2014</v>
      </c>
      <c r="E694">
        <f t="shared" si="2042"/>
        <v>3</v>
      </c>
      <c r="F694">
        <f t="shared" si="1986"/>
        <v>28</v>
      </c>
      <c r="G694">
        <f t="shared" ref="G694:M694" si="2043">G596</f>
        <v>-0.12222152900771403</v>
      </c>
      <c r="H694">
        <f t="shared" si="2043"/>
        <v>24</v>
      </c>
      <c r="I694">
        <f t="shared" si="2043"/>
        <v>15</v>
      </c>
      <c r="J694">
        <f t="shared" si="2043"/>
        <v>24.25</v>
      </c>
      <c r="K694">
        <f t="shared" si="2043"/>
        <v>0</v>
      </c>
      <c r="L694">
        <f t="shared" si="2043"/>
        <v>20</v>
      </c>
      <c r="M694">
        <f t="shared" si="2043"/>
        <v>-13</v>
      </c>
      <c r="N694">
        <f t="shared" si="1911"/>
        <v>2456745.21875</v>
      </c>
      <c r="O694">
        <f t="shared" ref="O694:O696" si="2044">O400</f>
        <v>7.9449039617955674E-4</v>
      </c>
      <c r="P694">
        <f t="shared" si="1912"/>
        <v>2456745.2195444903</v>
      </c>
      <c r="Q694">
        <f t="shared" si="1913"/>
        <v>0.14237425173142598</v>
      </c>
      <c r="R694">
        <f t="shared" si="1914"/>
        <v>240.67971103316654</v>
      </c>
      <c r="S694">
        <f t="shared" si="1915"/>
        <v>35.783053472725442</v>
      </c>
      <c r="T694">
        <f t="shared" si="1916"/>
        <v>4.2006534002772797</v>
      </c>
      <c r="U694">
        <f t="shared" si="1917"/>
        <v>0.62453209951624988</v>
      </c>
      <c r="V694">
        <f t="shared" si="1918"/>
        <v>209.66898000767628</v>
      </c>
      <c r="W694">
        <f t="shared" si="1919"/>
        <v>3.6594140404321167</v>
      </c>
      <c r="X694">
        <f t="shared" si="1920"/>
        <v>6.04854813091697</v>
      </c>
      <c r="Y694">
        <f t="shared" si="1921"/>
        <v>0.10556707984985016</v>
      </c>
      <c r="Z694">
        <f t="shared" si="1922"/>
        <v>82.863806792191099</v>
      </c>
      <c r="AA694">
        <f t="shared" si="1923"/>
        <v>1.4462462592601752</v>
      </c>
      <c r="AB694">
        <f t="shared" si="1924"/>
        <v>13568.236827179586</v>
      </c>
      <c r="AC694">
        <f t="shared" si="1925"/>
        <v>120.23165799847921</v>
      </c>
      <c r="AD694">
        <f t="shared" si="1926"/>
        <v>1247.2373774354139</v>
      </c>
      <c r="AE694">
        <f t="shared" si="1927"/>
        <v>-618.24517875236381</v>
      </c>
      <c r="AF694">
        <f t="shared" si="1928"/>
        <v>-234.21417297086256</v>
      </c>
      <c r="AG694">
        <f t="shared" si="1929"/>
        <v>4341.5310585951593</v>
      </c>
      <c r="AH694">
        <f t="shared" si="1930"/>
        <v>18424.777569485414</v>
      </c>
      <c r="AI694">
        <f t="shared" si="1931"/>
        <v>5.1179937693015036</v>
      </c>
      <c r="AJ694">
        <f t="shared" si="1932"/>
        <v>245.79770480246805</v>
      </c>
      <c r="AK694">
        <f t="shared" si="1933"/>
        <v>4.2899792426481458</v>
      </c>
      <c r="AL694">
        <f t="shared" si="1934"/>
        <v>245</v>
      </c>
      <c r="AM694">
        <f t="shared" si="1935"/>
        <v>47</v>
      </c>
      <c r="AN694">
        <f t="shared" si="1936"/>
        <v>51</v>
      </c>
      <c r="AP694">
        <f t="shared" si="1937"/>
        <v>3.1896693554578879</v>
      </c>
      <c r="AQ694">
        <f t="shared" si="1938"/>
        <v>5.5670232302705507E-2</v>
      </c>
      <c r="AR694" t="str">
        <f t="shared" si="1939"/>
        <v>POSITIF</v>
      </c>
      <c r="AS694">
        <f t="shared" si="1940"/>
        <v>3</v>
      </c>
      <c r="AT694">
        <f t="shared" si="1941"/>
        <v>11</v>
      </c>
      <c r="AU694">
        <f t="shared" si="1942"/>
        <v>22</v>
      </c>
      <c r="AV694">
        <f t="shared" si="1943"/>
        <v>0.99328773774620838</v>
      </c>
      <c r="AW694" s="4">
        <f t="shared" si="1944"/>
        <v>4.138698907275868E-2</v>
      </c>
      <c r="AX694">
        <f t="shared" si="1945"/>
        <v>1.7336141443357295E-2</v>
      </c>
      <c r="AY694">
        <f t="shared" si="1946"/>
        <v>0.27065140463320086</v>
      </c>
      <c r="AZ694" s="4">
        <f t="shared" si="1947"/>
        <v>1.1277141859716703E-2</v>
      </c>
      <c r="BA694">
        <f t="shared" si="1948"/>
        <v>367920.36497716431</v>
      </c>
      <c r="BB694" t="s">
        <v>191</v>
      </c>
      <c r="BC694">
        <f t="shared" si="1949"/>
        <v>1.6702620281427282E-2</v>
      </c>
      <c r="BD694">
        <f t="shared" si="1950"/>
        <v>209.67331723588123</v>
      </c>
      <c r="BE694">
        <f t="shared" si="1951"/>
        <v>23.43743965102686</v>
      </c>
      <c r="BF694">
        <f t="shared" si="1952"/>
        <v>-2.0657039129586786E-3</v>
      </c>
      <c r="BG694">
        <f t="shared" si="1953"/>
        <v>23.435373947113902</v>
      </c>
      <c r="BH694" s="19">
        <f t="shared" si="1954"/>
        <v>0.14237425173142598</v>
      </c>
      <c r="BI694">
        <f t="shared" si="1955"/>
        <v>5.652976043863843</v>
      </c>
      <c r="BJ694">
        <f t="shared" si="1956"/>
        <v>13.073976043863844</v>
      </c>
      <c r="BK694">
        <f t="shared" si="1957"/>
        <v>308.21617173538272</v>
      </c>
      <c r="BL694">
        <f t="shared" si="1958"/>
        <v>5.3793870046747134</v>
      </c>
      <c r="BM694">
        <f t="shared" si="1959"/>
        <v>247.89346892257493</v>
      </c>
      <c r="BN694">
        <f t="shared" si="1960"/>
        <v>16.526231261504996</v>
      </c>
      <c r="BO694">
        <f t="shared" si="1961"/>
        <v>16</v>
      </c>
      <c r="BP694">
        <f t="shared" si="1962"/>
        <v>31</v>
      </c>
      <c r="BQ694">
        <f t="shared" si="1963"/>
        <v>34</v>
      </c>
      <c r="BR694">
        <f t="shared" si="1964"/>
        <v>-18.128141413009644</v>
      </c>
      <c r="BS694" t="str">
        <f t="shared" si="1965"/>
        <v>NEGATIF</v>
      </c>
      <c r="BT694">
        <f t="shared" si="1966"/>
        <v>-0.3163957549241555</v>
      </c>
      <c r="BU694">
        <f t="shared" si="1967"/>
        <v>18</v>
      </c>
      <c r="BV694">
        <f t="shared" si="1968"/>
        <v>-2168</v>
      </c>
      <c r="BW694">
        <f t="shared" si="1969"/>
        <v>18</v>
      </c>
      <c r="BX694" t="str">
        <f t="shared" si="1970"/>
        <v>NEGATIF</v>
      </c>
      <c r="BY694">
        <f t="shared" si="1971"/>
        <v>-72.380331205822884</v>
      </c>
      <c r="BZ694">
        <f t="shared" si="1972"/>
        <v>107.61966879417712</v>
      </c>
      <c r="CA694">
        <f t="shared" si="1973"/>
        <v>38.423654807827305</v>
      </c>
      <c r="CB694" t="str">
        <f t="shared" si="1974"/>
        <v>POSITIF</v>
      </c>
      <c r="CC694">
        <f t="shared" si="1975"/>
        <v>38</v>
      </c>
      <c r="CD694">
        <f t="shared" si="1976"/>
        <v>25</v>
      </c>
      <c r="CE694">
        <f t="shared" si="1977"/>
        <v>25</v>
      </c>
      <c r="CG694">
        <f t="shared" si="1978"/>
        <v>4.3265572268891725</v>
      </c>
      <c r="CH694">
        <f t="shared" si="1979"/>
        <v>0.40902443681323708</v>
      </c>
      <c r="CI694">
        <f t="shared" si="1980"/>
        <v>0.40906049014788948</v>
      </c>
    </row>
    <row r="695" spans="1:87">
      <c r="A695">
        <f t="shared" ref="A695:E695" si="2045">A597</f>
        <v>-7.0027777777777782</v>
      </c>
      <c r="B695">
        <f t="shared" si="2045"/>
        <v>111.315</v>
      </c>
      <c r="C695">
        <f t="shared" si="2045"/>
        <v>7</v>
      </c>
      <c r="D695">
        <f t="shared" si="2045"/>
        <v>2014</v>
      </c>
      <c r="E695">
        <f t="shared" si="2045"/>
        <v>3</v>
      </c>
      <c r="F695">
        <f t="shared" si="1986"/>
        <v>28</v>
      </c>
      <c r="G695">
        <f t="shared" ref="G695:M695" si="2046">G597</f>
        <v>-0.12222152900771403</v>
      </c>
      <c r="H695">
        <f t="shared" si="2046"/>
        <v>24</v>
      </c>
      <c r="I695">
        <f t="shared" si="2046"/>
        <v>30</v>
      </c>
      <c r="J695">
        <f t="shared" si="2046"/>
        <v>24.5</v>
      </c>
      <c r="K695">
        <f t="shared" si="2046"/>
        <v>0</v>
      </c>
      <c r="L695">
        <f t="shared" si="2046"/>
        <v>20</v>
      </c>
      <c r="M695">
        <f t="shared" si="2046"/>
        <v>-13</v>
      </c>
      <c r="N695">
        <f t="shared" si="1911"/>
        <v>2456745.229166667</v>
      </c>
      <c r="O695">
        <f t="shared" si="2044"/>
        <v>7.9449039617955674E-4</v>
      </c>
      <c r="P695">
        <f t="shared" si="1912"/>
        <v>2456745.2299611573</v>
      </c>
      <c r="Q695">
        <f t="shared" si="1913"/>
        <v>0.1423745369242248</v>
      </c>
      <c r="R695">
        <f t="shared" si="1914"/>
        <v>240.67971103316654</v>
      </c>
      <c r="S695">
        <f t="shared" si="1915"/>
        <v>35.919147148073534</v>
      </c>
      <c r="T695">
        <f t="shared" si="1916"/>
        <v>4.2006534002772797</v>
      </c>
      <c r="U695">
        <f t="shared" si="1917"/>
        <v>0.62690738224221443</v>
      </c>
      <c r="V695">
        <f t="shared" si="1918"/>
        <v>209.66842840430598</v>
      </c>
      <c r="W695">
        <f t="shared" si="1919"/>
        <v>3.6594044131371399</v>
      </c>
      <c r="X695">
        <f t="shared" si="1920"/>
        <v>6.0588152909876953</v>
      </c>
      <c r="Y695">
        <f t="shared" si="1921"/>
        <v>0.10574627559791361</v>
      </c>
      <c r="Z695">
        <f t="shared" si="1922"/>
        <v>82.874073462015076</v>
      </c>
      <c r="AA695">
        <f t="shared" si="1923"/>
        <v>1.4464254464518189</v>
      </c>
      <c r="AB695">
        <f t="shared" si="1924"/>
        <v>13611.82483724821</v>
      </c>
      <c r="AC695">
        <f t="shared" si="1925"/>
        <v>119.87423403447522</v>
      </c>
      <c r="AD695">
        <f t="shared" si="1926"/>
        <v>1288.353651311126</v>
      </c>
      <c r="AE695">
        <f t="shared" si="1927"/>
        <v>-620.80977242270296</v>
      </c>
      <c r="AF695">
        <f t="shared" si="1928"/>
        <v>-235.07659963925587</v>
      </c>
      <c r="AG695">
        <f t="shared" si="1929"/>
        <v>4337.3173595937014</v>
      </c>
      <c r="AH695">
        <f t="shared" si="1930"/>
        <v>18501.483710125554</v>
      </c>
      <c r="AI695">
        <f t="shared" si="1931"/>
        <v>5.1393010305904321</v>
      </c>
      <c r="AJ695">
        <f t="shared" si="1932"/>
        <v>245.81901206375699</v>
      </c>
      <c r="AK695">
        <f t="shared" si="1933"/>
        <v>4.2903511245122203</v>
      </c>
      <c r="AL695">
        <f t="shared" si="1934"/>
        <v>245</v>
      </c>
      <c r="AM695">
        <f t="shared" si="1935"/>
        <v>49</v>
      </c>
      <c r="AN695">
        <f t="shared" si="1936"/>
        <v>8</v>
      </c>
      <c r="AP695">
        <f t="shared" si="1937"/>
        <v>3.1791819338071865</v>
      </c>
      <c r="AQ695">
        <f t="shared" si="1938"/>
        <v>5.5487192264855829E-2</v>
      </c>
      <c r="AR695" t="str">
        <f t="shared" si="1939"/>
        <v>POSITIF</v>
      </c>
      <c r="AS695">
        <f t="shared" si="1940"/>
        <v>3</v>
      </c>
      <c r="AT695">
        <f t="shared" si="1941"/>
        <v>10</v>
      </c>
      <c r="AU695">
        <f t="shared" si="1942"/>
        <v>45</v>
      </c>
      <c r="AV695">
        <f t="shared" si="1943"/>
        <v>0.99322935825154735</v>
      </c>
      <c r="AW695" s="4">
        <f t="shared" si="1944"/>
        <v>4.1384556593814473E-2</v>
      </c>
      <c r="AX695">
        <f t="shared" si="1945"/>
        <v>1.7335122528959811E-2</v>
      </c>
      <c r="AY695">
        <f t="shared" si="1946"/>
        <v>0.27063549884242255</v>
      </c>
      <c r="AZ695" s="4">
        <f t="shared" si="1947"/>
        <v>1.1276479118434274E-2</v>
      </c>
      <c r="BA695">
        <f t="shared" si="1948"/>
        <v>367941.98823371116</v>
      </c>
      <c r="BB695" t="s">
        <v>191</v>
      </c>
      <c r="BC695">
        <f t="shared" si="1949"/>
        <v>1.6702620269449183E-2</v>
      </c>
      <c r="BD695">
        <f t="shared" si="1950"/>
        <v>209.67276563414796</v>
      </c>
      <c r="BE695">
        <f t="shared" si="1951"/>
        <v>23.437439647318165</v>
      </c>
      <c r="BF695">
        <f t="shared" si="1952"/>
        <v>-2.0657279930994766E-3</v>
      </c>
      <c r="BG695">
        <f t="shared" si="1953"/>
        <v>23.435373919325066</v>
      </c>
      <c r="BH695" s="19">
        <f t="shared" si="1954"/>
        <v>0.1423745369242248</v>
      </c>
      <c r="BI695">
        <f t="shared" si="1955"/>
        <v>5.9036605183656015</v>
      </c>
      <c r="BJ695">
        <f t="shared" si="1956"/>
        <v>13.324660518365601</v>
      </c>
      <c r="BK695">
        <f t="shared" si="1957"/>
        <v>311.95714127212449</v>
      </c>
      <c r="BL695">
        <f t="shared" si="1958"/>
        <v>5.4446792403076643</v>
      </c>
      <c r="BM695">
        <f t="shared" si="1959"/>
        <v>247.91276650335953</v>
      </c>
      <c r="BN695">
        <f t="shared" si="1960"/>
        <v>16.527517766890636</v>
      </c>
      <c r="BO695">
        <f t="shared" si="1961"/>
        <v>16</v>
      </c>
      <c r="BP695">
        <f t="shared" si="1962"/>
        <v>31</v>
      </c>
      <c r="BQ695">
        <f t="shared" si="1963"/>
        <v>39</v>
      </c>
      <c r="BR695">
        <f t="shared" si="1964"/>
        <v>-18.142121954104582</v>
      </c>
      <c r="BS695" t="str">
        <f t="shared" si="1965"/>
        <v>NEGATIF</v>
      </c>
      <c r="BT695">
        <f t="shared" si="1966"/>
        <v>-0.31663976139747252</v>
      </c>
      <c r="BU695">
        <f t="shared" si="1967"/>
        <v>18</v>
      </c>
      <c r="BV695">
        <f t="shared" si="1968"/>
        <v>-2169</v>
      </c>
      <c r="BW695">
        <f t="shared" si="1969"/>
        <v>28</v>
      </c>
      <c r="BX695" t="str">
        <f t="shared" si="1970"/>
        <v>NEGATIF</v>
      </c>
      <c r="BY695">
        <f t="shared" si="1971"/>
        <v>-71.854877706299348</v>
      </c>
      <c r="BZ695">
        <f t="shared" si="1972"/>
        <v>108.14512229370065</v>
      </c>
      <c r="CA695">
        <f t="shared" si="1973"/>
        <v>41.956047662806114</v>
      </c>
      <c r="CB695" t="str">
        <f t="shared" si="1974"/>
        <v>POSITIF</v>
      </c>
      <c r="CC695">
        <f t="shared" si="1975"/>
        <v>41</v>
      </c>
      <c r="CD695">
        <f t="shared" si="1976"/>
        <v>57</v>
      </c>
      <c r="CE695">
        <f t="shared" si="1977"/>
        <v>21</v>
      </c>
      <c r="CG695">
        <f t="shared" si="1978"/>
        <v>4.3268940332115333</v>
      </c>
      <c r="CH695">
        <f t="shared" si="1979"/>
        <v>0.40902443632823038</v>
      </c>
      <c r="CI695">
        <f t="shared" si="1980"/>
        <v>0.40906049008316053</v>
      </c>
    </row>
    <row r="696" spans="1:87">
      <c r="A696">
        <f t="shared" ref="A696:E696" si="2047">A598</f>
        <v>-7.0027777777777782</v>
      </c>
      <c r="B696">
        <f t="shared" si="2047"/>
        <v>111.315</v>
      </c>
      <c r="C696">
        <f t="shared" si="2047"/>
        <v>7</v>
      </c>
      <c r="D696">
        <f t="shared" si="2047"/>
        <v>2014</v>
      </c>
      <c r="E696">
        <f t="shared" si="2047"/>
        <v>3</v>
      </c>
      <c r="F696">
        <f t="shared" si="1986"/>
        <v>28</v>
      </c>
      <c r="G696">
        <f t="shared" ref="G696:M696" si="2048">G598</f>
        <v>-0.12222152900771403</v>
      </c>
      <c r="H696">
        <f t="shared" si="2048"/>
        <v>24</v>
      </c>
      <c r="I696">
        <f t="shared" si="2048"/>
        <v>45</v>
      </c>
      <c r="J696">
        <f t="shared" si="2048"/>
        <v>24.75</v>
      </c>
      <c r="K696">
        <f t="shared" si="2048"/>
        <v>0</v>
      </c>
      <c r="L696">
        <f t="shared" si="2048"/>
        <v>20</v>
      </c>
      <c r="M696">
        <f t="shared" si="2048"/>
        <v>-13</v>
      </c>
      <c r="N696">
        <f t="shared" ref="N696" si="2049">1720994.5+INT(365.25*D696)+INT(30.60001*(E696+1))+M696+F696+(H696+I696/60)/24 -C696/24</f>
        <v>2456745.2395833335</v>
      </c>
      <c r="O696">
        <f t="shared" si="2044"/>
        <v>7.9449039617955674E-4</v>
      </c>
      <c r="P696">
        <f t="shared" ref="P696" si="2050">N696+O696</f>
        <v>2456745.2403778238</v>
      </c>
      <c r="Q696">
        <f t="shared" ref="Q696" si="2051">(P696-2451545)/36525</f>
        <v>0.14237482211701089</v>
      </c>
      <c r="R696">
        <f t="shared" ref="R696" si="2052" xml:space="preserve"> MOD(218.317 + 481267.883*O696, 360)</f>
        <v>240.67971103316654</v>
      </c>
      <c r="S696">
        <f t="shared" ref="S696" si="2053" xml:space="preserve"> MOD(134.954 + 477198.849*Q696, 360)</f>
        <v>36.055240817338927</v>
      </c>
      <c r="T696">
        <f t="shared" ref="T696" si="2054">RADIANS(R696)</f>
        <v>4.2006534002772797</v>
      </c>
      <c r="U696">
        <f t="shared" ref="U696" si="2055">RADIANS(S696)</f>
        <v>0.62928266486201567</v>
      </c>
      <c r="V696">
        <f t="shared" ref="V696" si="2056" xml:space="preserve"> MOD(125.041 - 1934.142*Q696, 360)</f>
        <v>209.6678768009603</v>
      </c>
      <c r="W696">
        <f t="shared" ref="W696" si="2057">RADIANS(V696)</f>
        <v>3.659394785842593</v>
      </c>
      <c r="X696">
        <f t="shared" ref="X696" si="2058" xml:space="preserve"> MOD(280.466 + 36000.769*Q696, 360)</f>
        <v>6.0690824506000354</v>
      </c>
      <c r="Y696">
        <f t="shared" ref="Y696" si="2059">RADIANS(X696)</f>
        <v>0.10592547133797672</v>
      </c>
      <c r="Z696">
        <f t="shared" ref="Z696" si="2060" xml:space="preserve"> MOD(357.526 + 35999.05*Q696, 360)</f>
        <v>82.884340131380668</v>
      </c>
      <c r="AA696">
        <f t="shared" ref="AA696" si="2061">RADIANS(Z696)</f>
        <v>1.4466046336354621</v>
      </c>
      <c r="AB696">
        <f t="shared" ref="AB696" si="2062" xml:space="preserve"> 22640*SIN(U696) + 769*SIN(2*D422) + 36*SIN(3*D422)</f>
        <v>13655.337911057246</v>
      </c>
      <c r="AC696">
        <f t="shared" ref="AC696" si="2063" xml:space="preserve"> -125*SIN(T696 - X696)</f>
        <v>119.50417370673561</v>
      </c>
      <c r="AD696">
        <f t="shared" ref="AD696" si="2064" xml:space="preserve"> 2370*SIN(2*(T696 - X696))</f>
        <v>1328.926697461043</v>
      </c>
      <c r="AE696">
        <f t="shared" ref="AE696" si="2065" xml:space="preserve"> -668*SIN(Z696)</f>
        <v>-623.30893040827971</v>
      </c>
      <c r="AF696">
        <f t="shared" ref="AF696" si="2066" xml:space="preserve"> -412*SIN(2*(T696 - W696)) + 212*SIN(2*(T696 - Y696 - U696))</f>
        <v>-235.94238731254211</v>
      </c>
      <c r="AG696">
        <f t="shared" ref="AG696" si="2067" xml:space="preserve"> 4586*SIN(2*(T696 - Y696) - U696) + 206*SIN(2*(T696 - Y696) - U696 -AA696) + 192*SIN(2*(T696 - Y696) + U696) + 165*SIN(2*(T696 - Y696) - AA696) + 148*SIN(U696 - AA696) - 110*SIN(U696 + AA696)</f>
        <v>4333.0718046712836</v>
      </c>
      <c r="AH696">
        <f t="shared" ref="AH696" si="2068" xml:space="preserve"> SUM(AB696:AG696)</f>
        <v>18577.589269175485</v>
      </c>
      <c r="AI696">
        <f t="shared" ref="AI696" si="2069">AH696/3600</f>
        <v>5.1604414636598568</v>
      </c>
      <c r="AJ696">
        <f t="shared" ref="AJ696" si="2070">MOD(R696+AI696,360)</f>
        <v>245.84015249682639</v>
      </c>
      <c r="AK696">
        <f t="shared" ref="AK696" si="2071">RADIANS(AJ696)</f>
        <v>4.2907200946745787</v>
      </c>
      <c r="AL696">
        <f t="shared" ref="AL696" si="2072">INT(AJ696)</f>
        <v>245</v>
      </c>
      <c r="AM696">
        <f t="shared" ref="AM696" si="2073">INT(60*(AJ696-AL696))</f>
        <v>50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1:Q19"/>
  <sheetViews>
    <sheetView topLeftCell="D1" workbookViewId="0">
      <selection activeCell="J12" sqref="I12:K12"/>
    </sheetView>
  </sheetViews>
  <sheetFormatPr defaultRowHeight="14.25"/>
  <cols>
    <col min="3" max="3" width="4.125" customWidth="1"/>
    <col min="4" max="4" width="5.625" customWidth="1"/>
    <col min="6" max="6" width="3.125" customWidth="1"/>
    <col min="7" max="7" width="19.125" customWidth="1"/>
    <col min="8" max="8" width="11.875" customWidth="1"/>
    <col min="9" max="9" width="4.125" customWidth="1"/>
    <col min="10" max="10" width="4.25" customWidth="1"/>
    <col min="11" max="11" width="4.75" customWidth="1"/>
    <col min="12" max="12" width="10.625" customWidth="1"/>
    <col min="13" max="13" width="11.375" customWidth="1"/>
    <col min="14" max="14" width="4.125" customWidth="1"/>
    <col min="15" max="15" width="4.25" customWidth="1"/>
    <col min="16" max="16" width="3.875" customWidth="1"/>
    <col min="17" max="17" width="11" customWidth="1"/>
  </cols>
  <sheetData>
    <row r="1" spans="3:16">
      <c r="D1" s="135"/>
    </row>
    <row r="2" spans="3:16" ht="15">
      <c r="C2" s="12" t="s">
        <v>329</v>
      </c>
      <c r="D2" s="12" t="s">
        <v>330</v>
      </c>
      <c r="E2" s="12"/>
      <c r="F2" s="12"/>
      <c r="G2" s="12" t="s">
        <v>325</v>
      </c>
      <c r="H2" s="63" t="s">
        <v>236</v>
      </c>
      <c r="I2" s="63"/>
      <c r="J2" s="63"/>
      <c r="K2" s="63"/>
      <c r="M2" s="64" t="s">
        <v>319</v>
      </c>
      <c r="N2" s="64"/>
      <c r="O2" s="64"/>
      <c r="P2" s="64"/>
    </row>
    <row r="3" spans="3:16" ht="15">
      <c r="C3" s="154" t="s">
        <v>335</v>
      </c>
      <c r="D3" s="158" t="s">
        <v>0</v>
      </c>
      <c r="E3" s="158" t="s">
        <v>1</v>
      </c>
      <c r="G3" s="142" t="s">
        <v>322</v>
      </c>
      <c r="H3" s="119">
        <f>'sun,mon,arde istqbl'!S30</f>
        <v>149533578.8474254</v>
      </c>
      <c r="I3" s="119" t="s">
        <v>191</v>
      </c>
      <c r="J3" s="120"/>
      <c r="K3" s="120"/>
      <c r="L3" s="65"/>
      <c r="M3" s="121">
        <f>'sun,mon,arde istqbl'!L35</f>
        <v>385098.54065933975</v>
      </c>
      <c r="N3" s="121" t="s">
        <v>191</v>
      </c>
      <c r="O3" s="121"/>
      <c r="P3" s="121"/>
    </row>
    <row r="4" spans="3:16" ht="15">
      <c r="C4" s="154" t="s">
        <v>211</v>
      </c>
      <c r="D4" s="154">
        <v>7</v>
      </c>
      <c r="E4" s="154">
        <v>111</v>
      </c>
      <c r="G4" s="12"/>
      <c r="H4" s="120"/>
      <c r="I4" s="120"/>
      <c r="J4" s="120"/>
      <c r="K4" s="120"/>
      <c r="L4" s="65"/>
      <c r="M4" s="121"/>
      <c r="N4" s="121"/>
      <c r="O4" s="121"/>
      <c r="P4" s="121"/>
    </row>
    <row r="5" spans="3:16" ht="15">
      <c r="C5" s="154" t="s">
        <v>3</v>
      </c>
      <c r="D5" s="154">
        <v>0</v>
      </c>
      <c r="E5" s="154">
        <v>18</v>
      </c>
      <c r="G5" s="143" t="s">
        <v>321</v>
      </c>
      <c r="H5" s="120" t="s">
        <v>184</v>
      </c>
      <c r="I5" s="120" t="s">
        <v>211</v>
      </c>
      <c r="J5" s="120" t="s">
        <v>3</v>
      </c>
      <c r="K5" s="120" t="s">
        <v>4</v>
      </c>
      <c r="L5" s="65"/>
      <c r="M5" s="121" t="s">
        <v>184</v>
      </c>
      <c r="N5" s="121" t="s">
        <v>211</v>
      </c>
      <c r="O5" s="121" t="s">
        <v>3</v>
      </c>
      <c r="P5" s="121" t="s">
        <v>4</v>
      </c>
    </row>
    <row r="6" spans="3:16" ht="15">
      <c r="C6" s="154" t="s">
        <v>4</v>
      </c>
      <c r="D6" s="154">
        <v>10</v>
      </c>
      <c r="E6" s="154">
        <v>58</v>
      </c>
      <c r="G6" s="143"/>
      <c r="H6" s="120" t="str">
        <f>'sun,mon,arde istqbl'!Q36</f>
        <v>POSITIF</v>
      </c>
      <c r="I6" s="120">
        <f>'sun,mon,arde istqbl'!Q37</f>
        <v>9</v>
      </c>
      <c r="J6" s="120">
        <f>'sun,mon,arde istqbl'!R37</f>
        <v>46</v>
      </c>
      <c r="K6" s="120">
        <f>'sun,mon,arde istqbl'!S37</f>
        <v>32</v>
      </c>
      <c r="L6" s="65"/>
      <c r="M6" s="121" t="str">
        <f>'sun,mon,arde istqbl'!O4</f>
        <v>NEGATIF</v>
      </c>
      <c r="N6" s="121">
        <f>'sun,mon,arde istqbl'!P4</f>
        <v>10</v>
      </c>
      <c r="O6" s="121">
        <f>'sun,mon,arde istqbl'!Q4</f>
        <v>2</v>
      </c>
      <c r="P6" s="121">
        <f>'sun,mon,arde istqbl'!R4</f>
        <v>14</v>
      </c>
    </row>
    <row r="7" spans="3:16" ht="15">
      <c r="C7" s="12"/>
      <c r="D7" s="12"/>
      <c r="G7" s="12"/>
      <c r="H7" s="120"/>
      <c r="I7" s="163" t="s">
        <v>334</v>
      </c>
      <c r="J7" s="163" t="s">
        <v>336</v>
      </c>
      <c r="K7" s="163" t="s">
        <v>337</v>
      </c>
      <c r="L7" s="65"/>
      <c r="M7" s="121"/>
      <c r="N7" s="164" t="s">
        <v>334</v>
      </c>
      <c r="O7" s="164" t="s">
        <v>336</v>
      </c>
      <c r="P7" s="164" t="s">
        <v>337</v>
      </c>
    </row>
    <row r="8" spans="3:16" ht="15">
      <c r="C8" s="154" t="s">
        <v>45</v>
      </c>
      <c r="D8" s="165">
        <f>'prediksi saat ijtima&amp;istiqbal'!K4</f>
        <v>15</v>
      </c>
      <c r="E8" s="194">
        <f>'prediksi saat ijtima&amp;istiqbal'!K3</f>
        <v>0</v>
      </c>
      <c r="G8" s="144" t="s">
        <v>320</v>
      </c>
      <c r="H8" s="120"/>
      <c r="I8" s="120">
        <f>'sun,mon,arde istqbl'!Q40</f>
        <v>289</v>
      </c>
      <c r="J8" s="120">
        <f>'sun,mon,arde istqbl'!R40</f>
        <v>8</v>
      </c>
      <c r="K8" s="120">
        <f>'sun,mon,arde istqbl'!S40</f>
        <v>50</v>
      </c>
      <c r="L8" s="65"/>
      <c r="M8" s="121"/>
      <c r="N8" s="121">
        <f>'sun,mon,arde istqbl'!P7</f>
        <v>109</v>
      </c>
      <c r="O8" s="121">
        <f>'sun,mon,arde istqbl'!Q7</f>
        <v>25</v>
      </c>
      <c r="P8" s="121">
        <f>'sun,mon,arde istqbl'!R7</f>
        <v>34</v>
      </c>
    </row>
    <row r="9" spans="3:16" ht="15">
      <c r="C9" s="154" t="s">
        <v>44</v>
      </c>
      <c r="D9" s="165">
        <f>'prediksi saat ijtima&amp;istiqbal'!K5</f>
        <v>4</v>
      </c>
      <c r="G9" s="12"/>
      <c r="H9" s="120"/>
      <c r="I9" s="120" t="str">
        <f>I7</f>
        <v>⁰</v>
      </c>
      <c r="J9" s="120" t="str">
        <f>J7</f>
        <v>´</v>
      </c>
      <c r="K9" s="120" t="str">
        <f>K7</f>
        <v>"</v>
      </c>
      <c r="L9" s="65"/>
      <c r="M9" s="121"/>
      <c r="N9" s="121" t="str">
        <f>N7</f>
        <v>⁰</v>
      </c>
      <c r="O9" s="121" t="str">
        <f>O7</f>
        <v>´</v>
      </c>
      <c r="P9" s="121" t="str">
        <f>P7</f>
        <v>"</v>
      </c>
    </row>
    <row r="10" spans="3:16" ht="15.75" thickBot="1">
      <c r="C10" s="154" t="s">
        <v>84</v>
      </c>
      <c r="D10" s="165">
        <f>'prediksi saat ijtima&amp;istiqbal'!K6</f>
        <v>2014</v>
      </c>
      <c r="G10" s="145" t="s">
        <v>323</v>
      </c>
      <c r="H10" s="146" t="str">
        <f>'sun,mon,arde istqbl'!Q43</f>
        <v>POSITIF</v>
      </c>
      <c r="I10" s="146">
        <f>'sun,mon,arde istqbl'!Q44</f>
        <v>40</v>
      </c>
      <c r="J10" s="146">
        <f>'sun,mon,arde istqbl'!R44</f>
        <v>13</v>
      </c>
      <c r="K10" s="146">
        <f>'sun,mon,arde istqbl'!S44</f>
        <v>58</v>
      </c>
      <c r="L10" s="65"/>
      <c r="M10" s="147" t="str">
        <f>'sun,mon,arde istqbl'!T4</f>
        <v>NEGATIF</v>
      </c>
      <c r="N10" s="147">
        <f>'sun,mon,arde istqbl'!U4</f>
        <v>40</v>
      </c>
      <c r="O10" s="147">
        <f>'sun,mon,arde istqbl'!V4</f>
        <v>2</v>
      </c>
      <c r="P10" s="147">
        <f>'sun,mon,arde istqbl'!W4</f>
        <v>29</v>
      </c>
    </row>
    <row r="11" spans="3:16" ht="15.75" thickBot="1">
      <c r="C11" s="154" t="s">
        <v>85</v>
      </c>
      <c r="D11" s="154">
        <f>HOUR('prediksi saat ijtima&amp;istiqbal'!K8)</f>
        <v>14</v>
      </c>
      <c r="G11" s="151" t="str">
        <f>LOWER(penggarapan!BM5)</f>
        <v>altitude positif berarti masih diatas ufuk / negatif  maka sudah tenggelam salaam dari bang ali muhsin</v>
      </c>
      <c r="H11" s="152"/>
      <c r="I11" s="152"/>
      <c r="J11" s="152"/>
      <c r="K11" s="152"/>
      <c r="L11" s="152"/>
      <c r="M11" s="152"/>
      <c r="N11" s="152"/>
      <c r="O11" s="152"/>
      <c r="P11" s="153"/>
    </row>
    <row r="12" spans="3:16" ht="15">
      <c r="C12" s="154" t="s">
        <v>139</v>
      </c>
      <c r="D12" s="154">
        <f>MINUTE('prediksi saat ijtima&amp;istiqbal'!K8)</f>
        <v>43</v>
      </c>
      <c r="G12" s="148" t="s">
        <v>324</v>
      </c>
      <c r="H12" s="149">
        <f>'sun,mon,arde istqbl'!Q28</f>
        <v>47.038779405615266</v>
      </c>
      <c r="I12" s="260" t="str">
        <f>"⁰"</f>
        <v>⁰</v>
      </c>
      <c r="J12" s="261" t="str">
        <f>"'"</f>
        <v>'</v>
      </c>
      <c r="K12" s="262" t="str">
        <f>""""</f>
        <v>"</v>
      </c>
      <c r="L12" s="122"/>
      <c r="M12" s="150">
        <f>'sun,mon,arde istqbl'!L46</f>
        <v>227.15678592882449</v>
      </c>
      <c r="N12" s="160" t="str">
        <f>"⁰"</f>
        <v>⁰</v>
      </c>
      <c r="O12" s="161" t="str">
        <f>"'"</f>
        <v>'</v>
      </c>
      <c r="P12" s="159" t="str">
        <f>""""</f>
        <v>"</v>
      </c>
    </row>
    <row r="13" spans="3:16" ht="15">
      <c r="C13" s="154" t="s">
        <v>67</v>
      </c>
      <c r="D13" s="154">
        <f>SECOND('prediksi saat ijtima&amp;istiqbal'!K8)</f>
        <v>0</v>
      </c>
      <c r="G13" s="144" t="s">
        <v>332</v>
      </c>
      <c r="H13" s="155">
        <f>H12/15</f>
        <v>3.1359186270410175</v>
      </c>
      <c r="I13" s="60">
        <f>INT(H13)</f>
        <v>3</v>
      </c>
      <c r="J13" s="60">
        <f>INT(60*(H13-I13))</f>
        <v>8</v>
      </c>
      <c r="K13" s="60">
        <f>INT(3600*(H13-I13)-60*J13)</f>
        <v>9</v>
      </c>
      <c r="L13" s="122"/>
      <c r="M13" s="155">
        <f>M12/15</f>
        <v>15.1437857285883</v>
      </c>
      <c r="N13" s="60">
        <f>INT(M13)</f>
        <v>15</v>
      </c>
      <c r="O13" s="60">
        <f>INT(60*(M13-N13))</f>
        <v>8</v>
      </c>
      <c r="P13" s="61">
        <f>INT(3600*(M13-N13)-60*O13)</f>
        <v>37</v>
      </c>
    </row>
    <row r="14" spans="3:16" ht="15" thickBot="1">
      <c r="D14" s="118"/>
      <c r="H14" s="65"/>
      <c r="I14" s="65"/>
      <c r="J14" s="65"/>
      <c r="K14" s="65"/>
      <c r="L14" s="65"/>
      <c r="M14" s="65"/>
      <c r="N14" s="65"/>
      <c r="O14" s="65"/>
      <c r="P14" s="65"/>
    </row>
    <row r="15" spans="3:16" ht="15">
      <c r="C15" s="123" t="s">
        <v>327</v>
      </c>
      <c r="D15" s="124"/>
      <c r="E15" s="125"/>
      <c r="F15" s="126"/>
      <c r="G15" s="126"/>
      <c r="H15" s="106" t="s">
        <v>331</v>
      </c>
      <c r="I15" s="157" t="str">
        <f>"⁰"</f>
        <v>⁰</v>
      </c>
      <c r="J15" s="157" t="str">
        <f>"'"</f>
        <v>'</v>
      </c>
      <c r="K15" s="157" t="str">
        <f>""""</f>
        <v>"</v>
      </c>
      <c r="L15" s="65"/>
      <c r="M15" s="156" t="s">
        <v>351</v>
      </c>
      <c r="N15" s="156" t="str">
        <f>"⁰"</f>
        <v>⁰</v>
      </c>
      <c r="O15" s="156" t="str">
        <f>"'"</f>
        <v>'</v>
      </c>
      <c r="P15" s="156" t="str">
        <f>""""</f>
        <v>"</v>
      </c>
    </row>
    <row r="16" spans="3:16" ht="15">
      <c r="C16" s="127" t="s">
        <v>349</v>
      </c>
      <c r="D16" s="128"/>
      <c r="E16" s="129"/>
      <c r="F16" s="130"/>
      <c r="G16" s="130"/>
      <c r="H16" s="180">
        <f>ABS(H12-M12)</f>
        <v>180.11800652320923</v>
      </c>
      <c r="I16" s="180">
        <f>INT(H16)</f>
        <v>180</v>
      </c>
      <c r="J16" s="140">
        <f>INT(60*(H16-I16))</f>
        <v>7</v>
      </c>
      <c r="K16" s="140">
        <f>INT(3600*(H16-I16)-60*J16)</f>
        <v>4</v>
      </c>
      <c r="L16" s="65"/>
      <c r="M16" s="192">
        <f>ABS('sun,mon,arde istqbl'!L54-'sun,mon,arde istqbl'!Q39)</f>
        <v>179.72130099296533</v>
      </c>
      <c r="N16" s="193">
        <f>INT(M16)</f>
        <v>179</v>
      </c>
      <c r="O16" s="193">
        <f>INT(60*(M16-N16))</f>
        <v>43</v>
      </c>
      <c r="P16" s="193">
        <f>INT(3600*(M16-N16)-60*O16)</f>
        <v>16</v>
      </c>
    </row>
    <row r="17" spans="3:17" ht="15.75" thickBot="1">
      <c r="C17" s="127" t="s">
        <v>350</v>
      </c>
      <c r="D17" s="128"/>
      <c r="E17" s="129"/>
      <c r="F17" s="130"/>
      <c r="G17" s="130"/>
      <c r="H17" s="60" t="s">
        <v>347</v>
      </c>
      <c r="I17" s="60" t="str">
        <f>I15</f>
        <v>⁰</v>
      </c>
      <c r="J17" s="60" t="str">
        <f>J15</f>
        <v>'</v>
      </c>
      <c r="K17" s="60" t="str">
        <f>K15</f>
        <v>"</v>
      </c>
      <c r="L17" s="65"/>
      <c r="M17" s="35" t="s">
        <v>348</v>
      </c>
      <c r="N17" s="35" t="str">
        <f>N15</f>
        <v>⁰</v>
      </c>
      <c r="O17" s="35" t="str">
        <f>O15</f>
        <v>'</v>
      </c>
      <c r="P17" s="35" t="str">
        <f>P15</f>
        <v>"</v>
      </c>
    </row>
    <row r="18" spans="3:17" ht="15.75" thickBot="1">
      <c r="C18" s="131"/>
      <c r="D18" s="132"/>
      <c r="E18" s="133"/>
      <c r="F18" s="134"/>
      <c r="G18" s="134"/>
      <c r="H18" s="60">
        <f>ABS('sun,mon,arde istqbl'!Q35)-ABS('sun,mon,arde istqbl'!L50)</f>
        <v>-0.26182824300157215</v>
      </c>
      <c r="I18" s="60">
        <f>INT(H18)</f>
        <v>-1</v>
      </c>
      <c r="J18" s="60">
        <f>INT(60*(H18-I18))</f>
        <v>44</v>
      </c>
      <c r="K18" s="174">
        <f ca="1">INT(3600*(H18-I18)-60*K18)</f>
        <v>0</v>
      </c>
      <c r="L18" s="168" t="s">
        <v>344</v>
      </c>
      <c r="M18" s="167">
        <f>ABS('sun,mon,arde istqbl'!Q42)-ABS('sun,mon,arde istqbl'!L57)</f>
        <v>0.191495226059196</v>
      </c>
      <c r="N18" s="35">
        <f>INT(ABS(M18))</f>
        <v>0</v>
      </c>
      <c r="O18" s="35">
        <f>INT(60*ABS(M18)-N18)</f>
        <v>11</v>
      </c>
      <c r="P18" s="169">
        <f>INT(3600*ABS(M18)-N18)-60*(O18)</f>
        <v>29</v>
      </c>
      <c r="Q18" s="184" t="s">
        <v>345</v>
      </c>
    </row>
    <row r="19" spans="3:17" ht="15.75" thickBot="1">
      <c r="H19" s="60">
        <f>ABS('sun,mon,arde istqbl'!Q35)+ABS('sun,mon,arde istqbl'!L50)</f>
        <v>19.812945487068973</v>
      </c>
      <c r="I19" s="60">
        <f>INT(H19)</f>
        <v>19</v>
      </c>
      <c r="J19" s="60">
        <f>INT(60*(H19-I19))</f>
        <v>48</v>
      </c>
      <c r="K19" s="166">
        <f>INT(3600*(H19-I19)-60*J19)</f>
        <v>46</v>
      </c>
      <c r="L19" s="176" t="s">
        <v>343</v>
      </c>
      <c r="M19" s="177">
        <f>ABS('sun,mon,arde istqbl'!L57)+ABS('sun,mon,arde istqbl'!Q42)</f>
        <v>80.274545629763935</v>
      </c>
      <c r="N19" s="178">
        <f>INT(M19)</f>
        <v>80</v>
      </c>
      <c r="O19" s="178">
        <f>INT(60*(M19-N19))</f>
        <v>16</v>
      </c>
      <c r="P19" s="179">
        <f>INT(3600*(M19-N19)-60*O19)</f>
        <v>28</v>
      </c>
      <c r="Q19" s="183" t="s">
        <v>396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3:X68"/>
  <sheetViews>
    <sheetView topLeftCell="C2" zoomScale="95" zoomScaleNormal="95" workbookViewId="0">
      <selection activeCell="B69" sqref="B69"/>
    </sheetView>
  </sheetViews>
  <sheetFormatPr defaultRowHeight="14.25"/>
  <cols>
    <col min="2" max="2" width="11.25" bestFit="1" customWidth="1"/>
    <col min="3" max="3" width="10.875" bestFit="1" customWidth="1"/>
    <col min="6" max="6" width="9.25" bestFit="1" customWidth="1"/>
    <col min="9" max="9" width="9.25" bestFit="1" customWidth="1"/>
    <col min="13" max="13" width="9.25" bestFit="1" customWidth="1"/>
    <col min="18" max="18" width="9.25" bestFit="1" customWidth="1"/>
  </cols>
  <sheetData>
    <row r="3" spans="2:22">
      <c r="B3" s="274" t="s">
        <v>375</v>
      </c>
      <c r="C3" s="275">
        <f>DATE('data hasil sun,moon,arde nampak'!G11,'data hasil sun,moon,arde nampak'!G10,'data hasil sun,moon,arde nampak'!G9)</f>
        <v>41728</v>
      </c>
      <c r="D3" s="276">
        <f>TIME('data hasil sun,moon,arde nampak'!G12,'data hasil sun,moon,arde nampak'!G13,'data hasil sun,moon,arde nampak'!G14)</f>
        <v>7.2662037037037039E-2</v>
      </c>
      <c r="E3" s="274" t="s">
        <v>153</v>
      </c>
      <c r="F3" s="274" t="s">
        <v>397</v>
      </c>
      <c r="G3" s="274">
        <f>'data hasil sun,moon,arde nampak'!I15</f>
        <v>-58.655721849397572</v>
      </c>
      <c r="H3" s="274"/>
      <c r="I3" s="274" t="s">
        <v>206</v>
      </c>
      <c r="J3" s="274" t="s">
        <v>397</v>
      </c>
      <c r="K3" s="274">
        <f>'data hasil sun,moon,arde nampak'!I13</f>
        <v>94.656605801488297</v>
      </c>
      <c r="L3" s="274"/>
      <c r="M3" s="274" t="s">
        <v>230</v>
      </c>
      <c r="N3" s="274" t="s">
        <v>397</v>
      </c>
      <c r="O3" s="274">
        <f>'data hasil sun,moon,arde nampak'!I11</f>
        <v>3.5666414854031707</v>
      </c>
      <c r="P3" s="274"/>
      <c r="Q3" s="274" t="s">
        <v>135</v>
      </c>
      <c r="R3" s="274" t="s">
        <v>397</v>
      </c>
      <c r="S3" s="274">
        <f>'data hasil sun,moon,arde nampak'!I16</f>
        <v>211.29659973770512</v>
      </c>
      <c r="T3" s="274"/>
      <c r="U3" s="274"/>
      <c r="V3" s="274"/>
    </row>
    <row r="4" spans="2:22">
      <c r="B4" s="274"/>
      <c r="C4" s="274"/>
      <c r="D4" s="274"/>
      <c r="E4" s="274"/>
      <c r="F4" s="274" t="s">
        <v>398</v>
      </c>
      <c r="G4" s="274">
        <f>'data hasil sun,moon,arde nampak'!M15</f>
        <v>-45.234864555458437</v>
      </c>
      <c r="H4" s="274"/>
      <c r="I4" s="274"/>
      <c r="J4" s="274" t="s">
        <v>398</v>
      </c>
      <c r="K4" s="274">
        <f>'data hasil sun,moon,arde nampak'!M13</f>
        <v>95.810346626076523</v>
      </c>
      <c r="L4" s="274"/>
      <c r="M4" s="274"/>
      <c r="N4" s="274" t="s">
        <v>398</v>
      </c>
      <c r="O4" s="274">
        <f>'data hasil sun,moon,arde nampak'!M11</f>
        <v>0.90545661635698826</v>
      </c>
      <c r="P4" s="274"/>
      <c r="Q4" s="274"/>
      <c r="R4" s="274" t="s">
        <v>398</v>
      </c>
      <c r="S4" s="274">
        <f>'data hasil sun,moon,arde nampak'!M16</f>
        <v>224.48093690283417</v>
      </c>
      <c r="T4" s="274"/>
      <c r="U4" s="274"/>
      <c r="V4" s="274"/>
    </row>
    <row r="5" spans="2:22"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4"/>
      <c r="Q5" s="274"/>
      <c r="R5" s="274"/>
      <c r="S5" s="274"/>
      <c r="T5" s="274"/>
      <c r="U5" s="274"/>
      <c r="V5" s="274"/>
    </row>
    <row r="6" spans="2:22">
      <c r="B6" s="274"/>
      <c r="C6" s="274"/>
      <c r="D6" s="274"/>
      <c r="E6" s="274"/>
      <c r="F6" s="274"/>
      <c r="G6" s="274"/>
      <c r="H6" s="274"/>
      <c r="I6" s="274"/>
      <c r="J6" s="274"/>
      <c r="K6" s="274"/>
      <c r="L6" s="274"/>
      <c r="M6" s="274"/>
      <c r="N6" s="274"/>
      <c r="O6" s="274"/>
      <c r="P6" s="274"/>
      <c r="Q6" s="274"/>
      <c r="R6" s="274"/>
      <c r="S6" s="274"/>
      <c r="T6" s="274"/>
      <c r="U6" s="274"/>
      <c r="V6" s="274"/>
    </row>
    <row r="7" spans="2:22">
      <c r="B7" s="274"/>
      <c r="C7" s="274"/>
      <c r="D7" s="274"/>
      <c r="E7" s="274"/>
      <c r="F7" s="274"/>
      <c r="G7" s="274"/>
      <c r="H7" s="274"/>
      <c r="I7" s="274"/>
      <c r="J7" s="274"/>
      <c r="K7" s="274"/>
      <c r="L7" s="274"/>
      <c r="M7" s="274"/>
      <c r="N7" s="274"/>
      <c r="O7" s="274"/>
      <c r="P7" s="274"/>
      <c r="Q7" s="274"/>
      <c r="R7" s="274"/>
      <c r="S7" s="274"/>
      <c r="T7" s="274"/>
      <c r="U7" s="274"/>
      <c r="V7" s="274"/>
    </row>
    <row r="8" spans="2:22">
      <c r="B8" s="274"/>
      <c r="C8" s="274"/>
      <c r="D8" s="274"/>
      <c r="E8" s="274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4"/>
      <c r="Q8" s="274"/>
      <c r="R8" s="274"/>
      <c r="S8" s="274"/>
      <c r="T8" s="274"/>
      <c r="U8" s="274"/>
      <c r="V8" s="274"/>
    </row>
    <row r="9" spans="2:22">
      <c r="B9" s="274"/>
      <c r="C9" s="274"/>
      <c r="D9" s="274"/>
      <c r="E9" s="274"/>
      <c r="F9" s="274"/>
      <c r="G9" s="274"/>
      <c r="H9" s="274"/>
      <c r="I9" s="274"/>
      <c r="J9" s="274"/>
      <c r="K9" s="274"/>
      <c r="L9" s="274"/>
      <c r="M9" s="274"/>
      <c r="N9" s="274"/>
      <c r="O9" s="274"/>
      <c r="P9" s="274"/>
      <c r="Q9" s="274"/>
      <c r="R9" s="274"/>
      <c r="S9" s="274"/>
      <c r="T9" s="274"/>
      <c r="U9" s="274"/>
      <c r="V9" s="274"/>
    </row>
    <row r="10" spans="2:22">
      <c r="B10" s="274"/>
      <c r="C10" s="274"/>
      <c r="D10" s="274"/>
      <c r="E10" s="274"/>
      <c r="F10" s="274"/>
      <c r="G10" s="274"/>
      <c r="H10" s="274"/>
      <c r="I10" s="274"/>
      <c r="J10" s="274"/>
      <c r="K10" s="274"/>
      <c r="L10" s="274"/>
      <c r="M10" s="274"/>
      <c r="N10" s="274"/>
      <c r="O10" s="274"/>
      <c r="P10" s="274"/>
      <c r="Q10" s="274"/>
      <c r="R10" s="274"/>
      <c r="S10" s="274"/>
      <c r="T10" s="274"/>
      <c r="U10" s="274"/>
      <c r="V10" s="274"/>
    </row>
    <row r="11" spans="2:22">
      <c r="B11" s="274"/>
      <c r="C11" s="274"/>
      <c r="D11" s="274"/>
      <c r="E11" s="274"/>
      <c r="F11" s="274"/>
      <c r="G11" s="274"/>
      <c r="H11" s="274"/>
      <c r="I11" s="274"/>
      <c r="J11" s="274"/>
      <c r="K11" s="274"/>
      <c r="L11" s="274"/>
      <c r="M11" s="274"/>
      <c r="N11" s="274"/>
      <c r="O11" s="274"/>
      <c r="P11" s="274"/>
      <c r="Q11" s="274"/>
      <c r="R11" s="274"/>
      <c r="S11" s="274"/>
      <c r="T11" s="274"/>
      <c r="U11" s="274"/>
      <c r="V11" s="274"/>
    </row>
    <row r="12" spans="2:22">
      <c r="B12" s="274"/>
      <c r="C12" s="274"/>
      <c r="D12" s="274"/>
      <c r="E12" s="274"/>
      <c r="F12" s="274"/>
      <c r="G12" s="274"/>
      <c r="H12" s="274"/>
      <c r="I12" s="274"/>
      <c r="J12" s="274"/>
      <c r="K12" s="274"/>
      <c r="L12" s="274"/>
      <c r="M12" s="274"/>
      <c r="N12" s="274"/>
      <c r="O12" s="274"/>
      <c r="P12" s="274"/>
      <c r="Q12" s="274"/>
      <c r="R12" s="274"/>
      <c r="S12" s="274"/>
      <c r="T12" s="274"/>
      <c r="U12" s="274"/>
      <c r="V12" s="274"/>
    </row>
    <row r="13" spans="2:22">
      <c r="B13" s="274"/>
      <c r="C13" s="274" t="s">
        <v>403</v>
      </c>
      <c r="D13" s="274"/>
      <c r="E13" s="274" t="s">
        <v>404</v>
      </c>
      <c r="F13" s="274"/>
      <c r="G13" s="274"/>
      <c r="H13" s="274" t="s">
        <v>405</v>
      </c>
      <c r="I13" s="274"/>
      <c r="J13" s="274" t="s">
        <v>406</v>
      </c>
      <c r="K13" s="274"/>
      <c r="L13" s="274"/>
      <c r="M13" s="274" t="s">
        <v>407</v>
      </c>
      <c r="N13" s="274"/>
      <c r="O13" s="274" t="s">
        <v>408</v>
      </c>
      <c r="P13" s="274"/>
      <c r="Q13" s="274"/>
      <c r="R13" s="274" t="s">
        <v>409</v>
      </c>
      <c r="S13" s="274"/>
      <c r="T13" s="274"/>
      <c r="U13" s="274" t="s">
        <v>410</v>
      </c>
      <c r="V13" s="274"/>
    </row>
    <row r="15" spans="2:22">
      <c r="B15" s="286" t="s">
        <v>399</v>
      </c>
      <c r="C15" s="286"/>
      <c r="D15" s="286"/>
      <c r="E15" s="286" t="s">
        <v>397</v>
      </c>
      <c r="F15" s="286">
        <f>'data hasil sun,moon,arde nampak'!I39</f>
        <v>-2.2001664062040276</v>
      </c>
      <c r="G15" s="286" t="s">
        <v>206</v>
      </c>
      <c r="H15" s="286" t="s">
        <v>397</v>
      </c>
      <c r="I15" s="286">
        <f>'data hasil sun,moon,arde nampak'!I37</f>
        <v>273.58697578071485</v>
      </c>
      <c r="J15" s="286"/>
      <c r="K15" s="286" t="s">
        <v>230</v>
      </c>
      <c r="L15" s="286" t="s">
        <v>397</v>
      </c>
      <c r="M15" s="286">
        <f>'data hasil sun,moon,arde nampak'!I35</f>
        <v>3.8262859894772498</v>
      </c>
      <c r="N15" s="286"/>
      <c r="O15" s="286"/>
      <c r="P15" s="286" t="s">
        <v>135</v>
      </c>
      <c r="Q15" s="286" t="s">
        <v>397</v>
      </c>
      <c r="R15" s="286">
        <f>'data hasil sun,moon,arde nampak'!I40</f>
        <v>91.700828096355409</v>
      </c>
      <c r="S15" s="286"/>
      <c r="T15" s="277"/>
      <c r="U15" s="277"/>
      <c r="V15" s="277"/>
    </row>
    <row r="16" spans="2:22">
      <c r="B16" s="287">
        <f>DATE('data hasil sun,moon,arde nampak'!G35,'data hasil sun,moon,arde nampak'!G34,'data hasil sun,moon,arde nampak'!G33)</f>
        <v>41729</v>
      </c>
      <c r="C16" s="288">
        <f>TIME('data hasil sun,moon,arde nampak'!G36,'data hasil sun,moon,arde nampak'!G37,'data hasil sun,moon,arde nampak'!G38)</f>
        <v>0.74010416666666667</v>
      </c>
      <c r="D16" s="286" t="s">
        <v>153</v>
      </c>
      <c r="E16" s="286" t="s">
        <v>400</v>
      </c>
      <c r="F16" s="286">
        <f>'data hasil sun,moon,arde nampak'!M39</f>
        <v>5.0831938744727738</v>
      </c>
      <c r="G16" s="286"/>
      <c r="H16" s="286" t="s">
        <v>400</v>
      </c>
      <c r="I16" s="286">
        <f>'data hasil sun,moon,arde nampak'!M37</f>
        <v>273.17610294802927</v>
      </c>
      <c r="J16" s="286"/>
      <c r="K16" s="286"/>
      <c r="L16" s="286" t="s">
        <v>398</v>
      </c>
      <c r="M16" s="286">
        <f>'data hasil sun,moon,arde nampak'!M35</f>
        <v>3.9794355283382696</v>
      </c>
      <c r="N16" s="286"/>
      <c r="O16" s="286"/>
      <c r="P16" s="286"/>
      <c r="Q16" s="286" t="s">
        <v>398</v>
      </c>
      <c r="R16" s="286">
        <f>'data hasil sun,moon,arde nampak'!M40</f>
        <v>83.787114322548376</v>
      </c>
      <c r="S16" s="286"/>
      <c r="T16" s="277"/>
      <c r="U16" s="277"/>
      <c r="V16" s="277"/>
    </row>
    <row r="17" spans="2:23">
      <c r="B17" s="277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77"/>
      <c r="V17" s="277"/>
    </row>
    <row r="18" spans="2:23">
      <c r="B18" s="277"/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</row>
    <row r="19" spans="2:23"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</row>
    <row r="20" spans="2:23">
      <c r="B20" s="277"/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</row>
    <row r="21" spans="2:23">
      <c r="B21" s="277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</row>
    <row r="22" spans="2:23">
      <c r="B22" s="277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77"/>
      <c r="V22" s="277"/>
    </row>
    <row r="23" spans="2:23">
      <c r="B23" s="277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77"/>
      <c r="V23" s="277"/>
    </row>
    <row r="24" spans="2:23">
      <c r="B24" s="277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</row>
    <row r="25" spans="2:23">
      <c r="B25" s="277" t="s">
        <v>411</v>
      </c>
      <c r="C25" s="277"/>
      <c r="D25" s="277" t="s">
        <v>412</v>
      </c>
      <c r="E25" s="277"/>
      <c r="F25" s="277"/>
      <c r="G25" s="277" t="s">
        <v>413</v>
      </c>
      <c r="H25" s="277"/>
      <c r="I25" s="277"/>
      <c r="J25" s="277" t="s">
        <v>414</v>
      </c>
      <c r="K25" s="277"/>
      <c r="L25" s="277"/>
      <c r="M25" s="277" t="s">
        <v>415</v>
      </c>
      <c r="N25" s="277"/>
      <c r="O25" s="277" t="s">
        <v>424</v>
      </c>
      <c r="P25" s="277"/>
      <c r="Q25" s="277"/>
      <c r="R25" s="277" t="s">
        <v>425</v>
      </c>
      <c r="S25" s="277"/>
      <c r="T25" s="277" t="s">
        <v>426</v>
      </c>
      <c r="U25" s="277"/>
      <c r="V25" s="277"/>
    </row>
    <row r="27" spans="2:23">
      <c r="B27" s="278" t="s">
        <v>402</v>
      </c>
      <c r="C27" s="278"/>
      <c r="D27" s="278"/>
      <c r="E27" s="278" t="s">
        <v>397</v>
      </c>
      <c r="F27" s="281">
        <f>'data hasil sun,moon,arde nampak'!I50</f>
        <v>40.233020427911569</v>
      </c>
      <c r="G27" s="278" t="s">
        <v>401</v>
      </c>
      <c r="H27" s="278" t="s">
        <v>397</v>
      </c>
      <c r="I27" s="281">
        <f>'data hasil sun,moon,arde nampak'!I48</f>
        <v>289.14744814420044</v>
      </c>
      <c r="J27" s="278"/>
      <c r="K27" s="278"/>
      <c r="L27" s="278" t="s">
        <v>230</v>
      </c>
      <c r="M27" s="278" t="s">
        <v>397</v>
      </c>
      <c r="N27" s="281">
        <f>'data hasil sun,moon,arde nampak'!I46</f>
        <v>9.7755586220336994</v>
      </c>
      <c r="O27" s="278"/>
      <c r="P27" s="278"/>
      <c r="Q27" s="278" t="s">
        <v>135</v>
      </c>
      <c r="R27" s="278" t="s">
        <v>397</v>
      </c>
      <c r="S27" s="281">
        <f>'data hasil sun,moon,arde nampak'!I51</f>
        <v>47.038779405615266</v>
      </c>
      <c r="T27" s="278"/>
      <c r="U27" s="278"/>
      <c r="V27" s="278"/>
      <c r="W27" s="278"/>
    </row>
    <row r="28" spans="2:23">
      <c r="B28" s="279">
        <f>DATE('data hasil sun,moon,arde nampak'!G46,'data hasil sun,moon,arde nampak'!G45,'data hasil sun,moon,arde nampak'!G44)</f>
        <v>41744</v>
      </c>
      <c r="C28" s="280">
        <f>TIME('data hasil sun,moon,arde nampak'!G47,'data hasil sun,moon,arde nampak'!G48,'data hasil sun,moon,arde nampak'!G49)</f>
        <v>0.61319444444444449</v>
      </c>
      <c r="D28" s="278" t="s">
        <v>153</v>
      </c>
      <c r="E28" s="278" t="s">
        <v>398</v>
      </c>
      <c r="F28" s="281">
        <f>'data hasil sun,moon,arde nampak'!M50</f>
        <v>-40.041525201852373</v>
      </c>
      <c r="G28" s="278"/>
      <c r="H28" s="278" t="s">
        <v>398</v>
      </c>
      <c r="I28" s="281">
        <f>'data hasil sun,moon,arde nampak'!M48</f>
        <v>109.42614715123513</v>
      </c>
      <c r="J28" s="278"/>
      <c r="K28" s="278"/>
      <c r="L28" s="278"/>
      <c r="M28" s="278" t="s">
        <v>398</v>
      </c>
      <c r="N28" s="281">
        <f>'data hasil sun,moon,arde nampak'!M46</f>
        <v>-10.037386865035272</v>
      </c>
      <c r="O28" s="278"/>
      <c r="P28" s="278"/>
      <c r="Q28" s="278"/>
      <c r="R28" s="278" t="s">
        <v>398</v>
      </c>
      <c r="S28" s="281">
        <f>'data hasil sun,moon,arde nampak'!M51</f>
        <v>227.15678592882449</v>
      </c>
      <c r="T28" s="278"/>
      <c r="U28" s="278"/>
      <c r="V28" s="278"/>
      <c r="W28" s="278"/>
    </row>
    <row r="29" spans="2:23">
      <c r="B29" s="278"/>
      <c r="C29" s="278"/>
      <c r="D29" s="278"/>
      <c r="E29" s="278"/>
      <c r="F29" s="278"/>
      <c r="G29" s="278"/>
      <c r="H29" s="278"/>
      <c r="I29" s="278"/>
      <c r="J29" s="278"/>
      <c r="K29" s="278"/>
      <c r="L29" s="278"/>
      <c r="M29" s="278"/>
      <c r="N29" s="278"/>
      <c r="O29" s="278"/>
      <c r="P29" s="278"/>
      <c r="Q29" s="278"/>
      <c r="R29" s="278"/>
      <c r="S29" s="278"/>
      <c r="T29" s="278"/>
      <c r="U29" s="278"/>
      <c r="V29" s="278"/>
      <c r="W29" s="278"/>
    </row>
    <row r="30" spans="2:23">
      <c r="B30" s="278"/>
      <c r="C30" s="278"/>
      <c r="D30" s="278"/>
      <c r="E30" s="278"/>
      <c r="F30" s="278"/>
      <c r="G30" s="278"/>
      <c r="H30" s="278"/>
      <c r="I30" s="278"/>
      <c r="J30" s="278"/>
      <c r="K30" s="278"/>
      <c r="L30" s="278"/>
      <c r="M30" s="278"/>
      <c r="N30" s="278"/>
      <c r="O30" s="278"/>
      <c r="P30" s="278"/>
      <c r="Q30" s="278"/>
      <c r="R30" s="278"/>
      <c r="S30" s="278"/>
      <c r="T30" s="278"/>
      <c r="U30" s="278"/>
      <c r="V30" s="278"/>
      <c r="W30" s="278"/>
    </row>
    <row r="31" spans="2:23">
      <c r="B31" s="278"/>
      <c r="C31" s="278"/>
      <c r="D31" s="278"/>
      <c r="E31" s="278"/>
      <c r="F31" s="278"/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/>
      <c r="W31" s="278"/>
    </row>
    <row r="32" spans="2:23">
      <c r="B32" s="278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</row>
    <row r="33" spans="2:24">
      <c r="B33" s="278"/>
      <c r="C33" s="278"/>
      <c r="D33" s="278"/>
      <c r="E33" s="278"/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</row>
    <row r="34" spans="2:24">
      <c r="B34" s="278"/>
      <c r="C34" s="278"/>
      <c r="D34" s="278"/>
      <c r="E34" s="278"/>
      <c r="F34" s="278"/>
      <c r="G34" s="278"/>
      <c r="H34" s="278"/>
      <c r="I34" s="278"/>
      <c r="J34" s="278"/>
      <c r="K34" s="278"/>
      <c r="L34" s="278"/>
      <c r="M34" s="278"/>
      <c r="N34" s="278"/>
      <c r="O34" s="278"/>
      <c r="P34" s="278"/>
      <c r="Q34" s="278"/>
      <c r="R34" s="278"/>
      <c r="S34" s="278"/>
      <c r="T34" s="278"/>
      <c r="U34" s="278"/>
      <c r="V34" s="278"/>
      <c r="W34" s="278"/>
    </row>
    <row r="35" spans="2:24">
      <c r="B35" s="278"/>
      <c r="C35" s="278"/>
      <c r="D35" s="278"/>
      <c r="E35" s="278"/>
      <c r="F35" s="278"/>
      <c r="G35" s="278"/>
      <c r="H35" s="278"/>
      <c r="I35" s="278"/>
      <c r="J35" s="278"/>
      <c r="K35" s="278"/>
      <c r="L35" s="278"/>
      <c r="M35" s="278"/>
      <c r="N35" s="278"/>
      <c r="O35" s="278"/>
      <c r="P35" s="278"/>
      <c r="Q35" s="278"/>
      <c r="R35" s="278"/>
      <c r="S35" s="278"/>
      <c r="T35" s="278"/>
      <c r="U35" s="278"/>
      <c r="V35" s="278"/>
      <c r="W35" s="278"/>
    </row>
    <row r="36" spans="2:24">
      <c r="B36" s="278"/>
      <c r="C36" s="278"/>
      <c r="D36" s="278"/>
      <c r="E36" s="278"/>
      <c r="F36" s="278"/>
      <c r="G36" s="278"/>
      <c r="H36" s="278"/>
      <c r="I36" s="278"/>
      <c r="J36" s="278"/>
      <c r="K36" s="278"/>
      <c r="L36" s="278"/>
      <c r="M36" s="278"/>
      <c r="N36" s="278"/>
      <c r="O36" s="278"/>
      <c r="P36" s="278"/>
      <c r="Q36" s="278"/>
      <c r="R36" s="278"/>
      <c r="S36" s="278"/>
      <c r="T36" s="278"/>
      <c r="U36" s="278"/>
      <c r="V36" s="278"/>
      <c r="W36" s="278"/>
    </row>
    <row r="37" spans="2:24"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78"/>
      <c r="U37" s="278"/>
      <c r="V37" s="278"/>
      <c r="W37" s="278"/>
    </row>
    <row r="38" spans="2:24"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78"/>
      <c r="P38" s="278"/>
      <c r="Q38" s="278"/>
      <c r="R38" s="278"/>
      <c r="S38" s="278"/>
      <c r="T38" s="278"/>
      <c r="U38" s="278"/>
      <c r="V38" s="278"/>
      <c r="W38" s="278"/>
    </row>
    <row r="39" spans="2:24"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8"/>
    </row>
    <row r="40" spans="2:24"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8"/>
    </row>
    <row r="41" spans="2:24">
      <c r="B41" s="282" t="s">
        <v>422</v>
      </c>
      <c r="C41" s="282"/>
      <c r="D41" s="282"/>
      <c r="E41" s="282" t="s">
        <v>421</v>
      </c>
      <c r="F41" s="282"/>
      <c r="G41" s="282"/>
      <c r="H41" s="282" t="s">
        <v>420</v>
      </c>
      <c r="I41" s="282"/>
      <c r="J41" s="282" t="s">
        <v>419</v>
      </c>
      <c r="K41" s="282"/>
      <c r="L41" s="282"/>
      <c r="M41" s="282" t="s">
        <v>418</v>
      </c>
      <c r="N41" s="282"/>
      <c r="O41" s="282" t="s">
        <v>417</v>
      </c>
      <c r="P41" s="282"/>
      <c r="Q41" s="282"/>
      <c r="R41" s="282" t="s">
        <v>416</v>
      </c>
      <c r="S41" s="282"/>
      <c r="T41" s="282" t="s">
        <v>423</v>
      </c>
      <c r="U41" s="282"/>
      <c r="V41" s="281"/>
      <c r="W41" s="281"/>
    </row>
    <row r="43" spans="2:24">
      <c r="B43" s="283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3"/>
      <c r="N43" s="283"/>
      <c r="O43" s="283"/>
      <c r="P43" s="283"/>
      <c r="Q43" s="283"/>
      <c r="R43" s="283"/>
      <c r="S43" s="283"/>
      <c r="T43" s="283"/>
      <c r="U43" s="283"/>
      <c r="V43" s="283"/>
      <c r="W43" s="283"/>
      <c r="X43" s="283"/>
    </row>
    <row r="44" spans="2:24">
      <c r="B44" s="284">
        <f>DATE('data hasil sun,moon,arde nampak'!G22,'data hasil sun,moon,arde nampak'!G21,'data hasil sun,moon,arde nampak'!G20)</f>
        <v>41759</v>
      </c>
      <c r="C44" s="285">
        <f>TIME('data hasil sun,moon,arde nampak'!G23,'data hasil sun,moon,arde nampak'!G24,'data hasil sun,moon,arde nampak'!G25)</f>
        <v>0.74045138888888884</v>
      </c>
      <c r="D44" s="283" t="s">
        <v>397</v>
      </c>
      <c r="E44" s="283">
        <f>'data hasil sun,moon,arde nampak'!I27</f>
        <v>-2.2001664062040276</v>
      </c>
      <c r="F44" s="283"/>
      <c r="G44" s="283"/>
      <c r="H44" s="283" t="s">
        <v>427</v>
      </c>
      <c r="I44" s="283" t="s">
        <v>397</v>
      </c>
      <c r="J44" s="283">
        <f>'data hasil sun,moon,arde nampak'!I25</f>
        <v>273.58697578071485</v>
      </c>
      <c r="K44" s="283"/>
      <c r="L44" s="283"/>
      <c r="M44" s="283" t="s">
        <v>428</v>
      </c>
      <c r="N44" s="283" t="s">
        <v>397</v>
      </c>
      <c r="O44" s="283">
        <f>'data hasil sun,moon,arde nampak'!I22</f>
        <v>3.8262859894772498</v>
      </c>
      <c r="P44" s="283"/>
      <c r="Q44" s="283"/>
      <c r="R44" s="283" t="s">
        <v>135</v>
      </c>
      <c r="S44" s="283" t="s">
        <v>397</v>
      </c>
      <c r="T44" s="283">
        <f>'data hasil sun,moon,arde nampak'!I28</f>
        <v>91.750683989004415</v>
      </c>
      <c r="U44" s="283"/>
      <c r="V44" s="283"/>
      <c r="W44" s="283"/>
      <c r="X44" s="283"/>
    </row>
    <row r="45" spans="2:24">
      <c r="B45" s="283"/>
      <c r="C45" s="283" t="s">
        <v>153</v>
      </c>
      <c r="D45" s="283" t="s">
        <v>398</v>
      </c>
      <c r="E45" s="283">
        <f>'data hasil sun,moon,arde nampak'!M27</f>
        <v>-6.9792332039687226</v>
      </c>
      <c r="F45" s="283"/>
      <c r="G45" s="283"/>
      <c r="H45" s="283"/>
      <c r="I45" s="283" t="s">
        <v>398</v>
      </c>
      <c r="J45" s="283">
        <f>'data hasil sun,moon,arde nampak'!M25</f>
        <v>273.17610294802927</v>
      </c>
      <c r="K45" s="283"/>
      <c r="L45" s="283"/>
      <c r="M45" s="283"/>
      <c r="N45" s="283" t="s">
        <v>398</v>
      </c>
      <c r="O45" s="283">
        <f>'data hasil sun,moon,arde nampak'!M22</f>
        <v>3.9794355283382696</v>
      </c>
      <c r="P45" s="283"/>
      <c r="Q45" s="283"/>
      <c r="R45" s="283"/>
      <c r="S45" s="283" t="s">
        <v>398</v>
      </c>
      <c r="T45" s="283">
        <f>'data hasil sun,moon,arde nampak'!M28</f>
        <v>96.555963730908346</v>
      </c>
      <c r="U45" s="283"/>
      <c r="V45" s="283"/>
      <c r="W45" s="283"/>
      <c r="X45" s="283"/>
    </row>
    <row r="46" spans="2:24"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3"/>
      <c r="P46" s="283"/>
      <c r="Q46" s="283"/>
      <c r="R46" s="283"/>
      <c r="S46" s="283"/>
      <c r="T46" s="283"/>
      <c r="U46" s="283"/>
      <c r="V46" s="283"/>
      <c r="W46" s="283"/>
      <c r="X46" s="283"/>
    </row>
    <row r="47" spans="2:24"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</row>
    <row r="48" spans="2:24">
      <c r="B48" s="283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</row>
    <row r="49" spans="2:24">
      <c r="B49" s="283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3"/>
      <c r="N49" s="283"/>
      <c r="O49" s="283"/>
      <c r="P49" s="283"/>
      <c r="Q49" s="283"/>
      <c r="R49" s="283"/>
      <c r="S49" s="283"/>
      <c r="T49" s="283"/>
      <c r="U49" s="283"/>
      <c r="V49" s="283"/>
      <c r="W49" s="283"/>
      <c r="X49" s="283"/>
    </row>
    <row r="50" spans="2:24">
      <c r="B50" s="283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  <c r="O50" s="283"/>
      <c r="P50" s="283"/>
      <c r="Q50" s="283"/>
      <c r="R50" s="283"/>
      <c r="S50" s="283"/>
      <c r="T50" s="283"/>
      <c r="U50" s="283"/>
      <c r="V50" s="283"/>
      <c r="W50" s="283"/>
      <c r="X50" s="283"/>
    </row>
    <row r="51" spans="2:24"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  <c r="N51" s="283"/>
      <c r="O51" s="283"/>
      <c r="P51" s="283"/>
      <c r="Q51" s="283"/>
      <c r="R51" s="283"/>
      <c r="S51" s="283"/>
      <c r="T51" s="283"/>
      <c r="U51" s="283"/>
      <c r="V51" s="283"/>
      <c r="W51" s="283"/>
      <c r="X51" s="283"/>
    </row>
    <row r="52" spans="2:24"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</row>
    <row r="53" spans="2:24">
      <c r="B53" s="283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3"/>
      <c r="N53" s="283"/>
      <c r="O53" s="283"/>
      <c r="P53" s="283"/>
      <c r="Q53" s="283"/>
      <c r="R53" s="283"/>
      <c r="S53" s="283"/>
      <c r="T53" s="283"/>
      <c r="U53" s="283"/>
      <c r="V53" s="283"/>
      <c r="W53" s="283"/>
      <c r="X53" s="283"/>
    </row>
    <row r="54" spans="2:24">
      <c r="B54" s="283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O54" s="283"/>
      <c r="P54" s="283"/>
      <c r="Q54" s="283"/>
      <c r="R54" s="283"/>
      <c r="S54" s="283"/>
      <c r="T54" s="283"/>
      <c r="U54" s="283"/>
      <c r="V54" s="283"/>
      <c r="W54" s="283"/>
      <c r="X54" s="283"/>
    </row>
    <row r="55" spans="2:24"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283"/>
      <c r="P55" s="283"/>
      <c r="Q55" s="283"/>
      <c r="R55" s="283"/>
      <c r="S55" s="283"/>
      <c r="T55" s="283"/>
      <c r="U55" s="283"/>
      <c r="V55" s="283"/>
      <c r="W55" s="283"/>
      <c r="X55" s="283"/>
    </row>
    <row r="56" spans="2:24">
      <c r="B56" s="283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</row>
    <row r="57" spans="2:24">
      <c r="B57" s="283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3"/>
      <c r="N57" s="283"/>
      <c r="O57" s="283"/>
      <c r="P57" s="283"/>
      <c r="Q57" s="283"/>
      <c r="R57" s="283"/>
      <c r="S57" s="283"/>
      <c r="T57" s="283"/>
      <c r="U57" s="283"/>
      <c r="V57" s="283"/>
      <c r="W57" s="283"/>
      <c r="X57" s="283"/>
    </row>
    <row r="58" spans="2:24">
      <c r="B58" s="283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3"/>
      <c r="N58" s="283"/>
      <c r="O58" s="283"/>
      <c r="P58" s="283"/>
      <c r="Q58" s="283"/>
      <c r="R58" s="283"/>
      <c r="S58" s="283"/>
      <c r="T58" s="283"/>
      <c r="U58" s="283"/>
      <c r="V58" s="283"/>
      <c r="W58" s="283"/>
      <c r="X58" s="283"/>
    </row>
    <row r="59" spans="2:24">
      <c r="B59" s="283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  <c r="N59" s="283"/>
      <c r="O59" s="283"/>
      <c r="P59" s="283"/>
      <c r="Q59" s="283"/>
      <c r="R59" s="283"/>
      <c r="S59" s="283"/>
      <c r="T59" s="283"/>
      <c r="U59" s="283"/>
      <c r="V59" s="283"/>
      <c r="W59" s="283"/>
      <c r="X59" s="283"/>
    </row>
    <row r="60" spans="2:24">
      <c r="B60" s="283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3"/>
      <c r="N60" s="283"/>
      <c r="O60" s="283"/>
      <c r="P60" s="283"/>
      <c r="Q60" s="283"/>
      <c r="R60" s="283"/>
      <c r="S60" s="283"/>
      <c r="T60" s="283"/>
      <c r="U60" s="283"/>
      <c r="V60" s="283"/>
      <c r="W60" s="283"/>
      <c r="X60" s="283"/>
    </row>
    <row r="61" spans="2:24">
      <c r="B61" s="283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3"/>
      <c r="N61" s="283"/>
      <c r="O61" s="283"/>
      <c r="P61" s="283"/>
      <c r="Q61" s="283"/>
      <c r="R61" s="283"/>
      <c r="S61" s="283"/>
      <c r="T61" s="283"/>
      <c r="U61" s="283"/>
      <c r="V61" s="283"/>
      <c r="W61" s="283"/>
      <c r="X61" s="283"/>
    </row>
    <row r="62" spans="2:24">
      <c r="B62" s="283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3"/>
      <c r="N62" s="283"/>
      <c r="O62" s="283"/>
      <c r="P62" s="283"/>
      <c r="Q62" s="283"/>
      <c r="R62" s="283"/>
      <c r="S62" s="283"/>
      <c r="T62" s="283"/>
      <c r="U62" s="283"/>
      <c r="V62" s="283"/>
      <c r="W62" s="283"/>
      <c r="X62" s="283"/>
    </row>
    <row r="63" spans="2:24">
      <c r="B63" s="283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3"/>
      <c r="N63" s="283"/>
      <c r="O63" s="283"/>
      <c r="P63" s="283"/>
      <c r="Q63" s="283"/>
      <c r="R63" s="283"/>
      <c r="S63" s="283"/>
      <c r="T63" s="283"/>
      <c r="U63" s="283"/>
      <c r="V63" s="283"/>
      <c r="W63" s="283"/>
      <c r="X63" s="283"/>
    </row>
    <row r="64" spans="2:24">
      <c r="B64" s="283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3"/>
      <c r="N64" s="283"/>
      <c r="O64" s="283"/>
      <c r="P64" s="283"/>
      <c r="Q64" s="283"/>
      <c r="R64" s="283"/>
      <c r="S64" s="283"/>
      <c r="T64" s="283"/>
      <c r="U64" s="283"/>
      <c r="V64" s="283"/>
      <c r="W64" s="283"/>
      <c r="X64" s="283"/>
    </row>
    <row r="65" spans="2:24"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  <c r="N65" s="283"/>
      <c r="O65" s="283"/>
      <c r="P65" s="283"/>
      <c r="Q65" s="283"/>
      <c r="R65" s="283"/>
      <c r="S65" s="283"/>
      <c r="T65" s="283"/>
      <c r="U65" s="283"/>
      <c r="V65" s="283"/>
      <c r="W65" s="283"/>
      <c r="X65" s="283"/>
    </row>
    <row r="66" spans="2:24">
      <c r="B66" s="283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3"/>
      <c r="N66" s="283"/>
      <c r="O66" s="283"/>
      <c r="P66" s="283"/>
      <c r="Q66" s="283"/>
      <c r="R66" s="283"/>
      <c r="S66" s="283"/>
      <c r="T66" s="283"/>
      <c r="U66" s="283"/>
      <c r="V66" s="283"/>
      <c r="W66" s="283"/>
      <c r="X66" s="283"/>
    </row>
    <row r="68" spans="2:24">
      <c r="B68" t="s">
        <v>429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AB304"/>
  <sheetViews>
    <sheetView topLeftCell="D1" workbookViewId="0">
      <selection activeCell="F8" sqref="F8"/>
    </sheetView>
  </sheetViews>
  <sheetFormatPr defaultRowHeight="14.25"/>
  <cols>
    <col min="1" max="1" width="6.875" customWidth="1"/>
    <col min="2" max="2" width="10.875" customWidth="1"/>
    <col min="3" max="3" width="10" customWidth="1"/>
    <col min="4" max="4" width="12.375" customWidth="1"/>
    <col min="5" max="5" width="10.625" style="16" customWidth="1"/>
    <col min="6" max="6" width="4.125" customWidth="1"/>
    <col min="7" max="7" width="9.125" customWidth="1"/>
    <col min="8" max="8" width="17.25" customWidth="1"/>
    <col min="9" max="9" width="12.125" style="26" customWidth="1"/>
    <col min="10" max="10" width="15.125" style="25" customWidth="1"/>
    <col min="11" max="11" width="12.75" style="25" customWidth="1"/>
    <col min="12" max="12" width="8.375" style="25" customWidth="1"/>
    <col min="13" max="13" width="11.75" style="25" customWidth="1"/>
    <col min="14" max="14" width="9.125" style="25" customWidth="1"/>
    <col min="15" max="15" width="12.375" style="25" customWidth="1"/>
    <col min="16" max="16" width="8.875" style="25" customWidth="1"/>
    <col min="17" max="17" width="9.25" style="25" customWidth="1"/>
    <col min="18" max="18" width="9.125" customWidth="1"/>
  </cols>
  <sheetData>
    <row r="1" spans="1:25" ht="15" thickBot="1">
      <c r="A1" s="65"/>
      <c r="B1" s="65"/>
      <c r="C1" s="65"/>
      <c r="D1" s="65"/>
      <c r="E1" s="66"/>
      <c r="F1" s="65"/>
      <c r="G1" s="65"/>
      <c r="H1" s="65"/>
      <c r="I1" s="67"/>
      <c r="J1" s="68"/>
      <c r="K1" s="68"/>
      <c r="L1" s="68"/>
      <c r="M1" s="68"/>
      <c r="N1" s="68"/>
      <c r="O1" s="68"/>
      <c r="P1" s="68"/>
      <c r="Q1" s="68"/>
    </row>
    <row r="2" spans="1:25" ht="15.75" thickBot="1">
      <c r="A2" s="69"/>
      <c r="B2" s="69"/>
      <c r="C2" s="69"/>
      <c r="D2" s="69"/>
      <c r="E2" s="70"/>
      <c r="F2" s="69"/>
      <c r="G2" s="69"/>
      <c r="H2" s="69" t="s">
        <v>338</v>
      </c>
      <c r="I2" s="173" t="s">
        <v>340</v>
      </c>
      <c r="J2" s="71" t="s">
        <v>218</v>
      </c>
      <c r="K2" s="171" t="s">
        <v>339</v>
      </c>
      <c r="L2" s="68"/>
      <c r="M2" s="68"/>
      <c r="N2" s="68"/>
      <c r="O2" s="68"/>
      <c r="P2" s="68"/>
      <c r="Q2" s="68"/>
    </row>
    <row r="3" spans="1:25" ht="15">
      <c r="A3" s="61" t="s">
        <v>208</v>
      </c>
      <c r="B3" s="61"/>
      <c r="C3" s="72">
        <f>'data hasil sun,moon,arde nampak'!E3</f>
        <v>6</v>
      </c>
      <c r="D3" s="69"/>
      <c r="E3" s="70"/>
      <c r="F3" s="69"/>
      <c r="G3" s="69"/>
      <c r="H3" s="69" t="s">
        <v>212</v>
      </c>
      <c r="I3" s="172">
        <f>penggarapan!L5</f>
        <v>0</v>
      </c>
      <c r="J3" s="71" t="s">
        <v>212</v>
      </c>
      <c r="K3" s="170">
        <f>penggarapan!Q5</f>
        <v>0</v>
      </c>
      <c r="L3" s="68"/>
      <c r="M3" s="68"/>
      <c r="N3" s="68"/>
      <c r="O3" s="68"/>
      <c r="P3" s="68"/>
      <c r="Q3" s="68"/>
    </row>
    <row r="4" spans="1:25" ht="15">
      <c r="A4" s="73" t="s">
        <v>209</v>
      </c>
      <c r="B4" s="73"/>
      <c r="C4" s="74">
        <f>'data hasil sun,moon,arde nampak'!F3</f>
        <v>1435</v>
      </c>
      <c r="D4" s="69"/>
      <c r="E4" s="70"/>
      <c r="F4" s="69"/>
      <c r="G4" s="69"/>
      <c r="H4" s="69" t="s">
        <v>214</v>
      </c>
      <c r="I4" s="75">
        <f>penggarapan!L4</f>
        <v>30</v>
      </c>
      <c r="J4" s="71" t="s">
        <v>214</v>
      </c>
      <c r="K4" s="76">
        <f>penggarapan!Q4</f>
        <v>15</v>
      </c>
      <c r="L4" s="68"/>
      <c r="M4" s="68"/>
      <c r="N4" s="68"/>
      <c r="O4" s="68"/>
      <c r="P4" s="68"/>
      <c r="Q4" s="68"/>
    </row>
    <row r="5" spans="1:25" ht="15">
      <c r="A5" s="61"/>
      <c r="B5" s="61"/>
      <c r="C5" s="61" t="s">
        <v>211</v>
      </c>
      <c r="D5" s="61" t="s">
        <v>3</v>
      </c>
      <c r="E5" s="77" t="s">
        <v>4</v>
      </c>
      <c r="F5" s="61"/>
      <c r="G5" s="69"/>
      <c r="H5" s="69" t="s">
        <v>213</v>
      </c>
      <c r="I5" s="78">
        <f>penggarapan!L2</f>
        <v>3</v>
      </c>
      <c r="J5" s="71" t="s">
        <v>213</v>
      </c>
      <c r="K5" s="76">
        <f>penggarapan!Q2</f>
        <v>4</v>
      </c>
      <c r="L5" s="68"/>
      <c r="M5" s="68"/>
      <c r="N5" s="68"/>
      <c r="O5" s="68"/>
      <c r="P5" s="68"/>
      <c r="Q5" s="68"/>
    </row>
    <row r="6" spans="1:25" ht="15">
      <c r="A6" s="61" t="s">
        <v>210</v>
      </c>
      <c r="B6" s="61" t="s">
        <v>0</v>
      </c>
      <c r="C6" s="72">
        <f>'data hasil sun,moon,arde nampak'!C4</f>
        <v>7</v>
      </c>
      <c r="D6" s="72">
        <f>'data hasil sun,moon,arde nampak'!C5</f>
        <v>0</v>
      </c>
      <c r="E6" s="79">
        <f>'data hasil sun,moon,arde nampak'!C6</f>
        <v>10</v>
      </c>
      <c r="F6" s="80" t="str">
        <f>'data hasil sun,moon,arde nampak'!C2</f>
        <v>S</v>
      </c>
      <c r="G6" s="69">
        <f>IF(F6="N", C6+D6/60+E6/3600, IF(F6="S", -1*(C6+D6/60+E6/3600), "TULIS N ATAU S PADA g6"))</f>
        <v>-7.0027777777777782</v>
      </c>
      <c r="H6" s="69" t="s">
        <v>215</v>
      </c>
      <c r="I6" s="78">
        <f>penggarapan!L3</f>
        <v>2014</v>
      </c>
      <c r="J6" s="71" t="s">
        <v>215</v>
      </c>
      <c r="K6" s="76">
        <f>penggarapan!Q3</f>
        <v>2014</v>
      </c>
      <c r="L6" s="68"/>
      <c r="M6" s="68"/>
      <c r="N6" s="68"/>
      <c r="O6" s="68"/>
      <c r="P6" s="68"/>
      <c r="Q6" s="68"/>
    </row>
    <row r="7" spans="1:25" ht="15">
      <c r="A7" s="61"/>
      <c r="B7" s="61" t="s">
        <v>1</v>
      </c>
      <c r="C7" s="72">
        <f>'data hasil sun,moon,arde nampak'!D4</f>
        <v>111</v>
      </c>
      <c r="D7" s="72">
        <f>'data hasil sun,moon,arde nampak'!D5</f>
        <v>18</v>
      </c>
      <c r="E7" s="79">
        <f>'data hasil sun,moon,arde nampak'!D6</f>
        <v>54</v>
      </c>
      <c r="F7" s="80" t="str">
        <f>'data hasil sun,moon,arde nampak'!D2</f>
        <v>E</v>
      </c>
      <c r="G7" s="69">
        <f>IF(F7="E", C7+D7/60+E7/3600, IF(F7="W", -1*(C7+D7/60+E7/3600), "TULIS N ATAU S PADA g7"))</f>
        <v>111.315</v>
      </c>
      <c r="H7" s="69" t="s">
        <v>73</v>
      </c>
      <c r="I7" s="81">
        <f>penggarapan!N2</f>
        <v>0.78099103737622499</v>
      </c>
      <c r="J7" s="71" t="s">
        <v>73</v>
      </c>
      <c r="K7" s="82">
        <f>penggarapan!S2</f>
        <v>0.32152461865916848</v>
      </c>
      <c r="L7" s="68"/>
      <c r="M7" s="68"/>
      <c r="N7" s="68"/>
      <c r="O7" s="68"/>
      <c r="P7" s="68"/>
      <c r="Q7" s="68"/>
      <c r="S7" t="s">
        <v>45</v>
      </c>
      <c r="T7" s="2">
        <f>I4</f>
        <v>30</v>
      </c>
      <c r="X7" t="s">
        <v>45</v>
      </c>
      <c r="Y7" s="2">
        <f>T7+1</f>
        <v>31</v>
      </c>
    </row>
    <row r="8" spans="1:25" ht="15">
      <c r="A8" s="69"/>
      <c r="B8" s="69"/>
      <c r="C8" s="69"/>
      <c r="D8" s="69"/>
      <c r="E8" s="70"/>
      <c r="F8" s="69"/>
      <c r="G8" s="69"/>
      <c r="H8" s="69" t="s">
        <v>216</v>
      </c>
      <c r="I8" s="81">
        <f>penggarapan!N4</f>
        <v>1.0726577040428917</v>
      </c>
      <c r="J8" s="71" t="s">
        <v>216</v>
      </c>
      <c r="K8" s="82">
        <f>penggarapan!S4</f>
        <v>0.61319128532583522</v>
      </c>
      <c r="L8" s="68"/>
      <c r="M8" s="68"/>
      <c r="N8" s="68"/>
      <c r="O8" s="68"/>
      <c r="P8" s="68"/>
      <c r="Q8" s="68"/>
      <c r="S8" t="s">
        <v>161</v>
      </c>
      <c r="T8">
        <f>'sun,mon,arde ijtima'!W11</f>
        <v>89.474646287590218</v>
      </c>
      <c r="Y8">
        <f>1720994.5+INT(365.25*'sun,mon,arde ijtima'!G4)+INT(30.60001*('sun,mon,arde ijtima'!F4+1))+'sun,mon,arde ijtima'!M4+Y7+('sun,mon,arde ijtima'!H4+'sun,mon,arde ijtima'!I4/60+'sun,mon,arde ijtima'!K4/3600)/24 - 'sun,mon,arde ijtima'!M6/24</f>
        <v>2456747.2805757397</v>
      </c>
    </row>
    <row r="9" spans="1:25" ht="15">
      <c r="A9" s="69"/>
      <c r="B9" s="69"/>
      <c r="C9" s="69"/>
      <c r="D9" s="69"/>
      <c r="E9" s="70"/>
      <c r="F9" s="69"/>
      <c r="G9" s="69"/>
      <c r="H9" s="69" t="s">
        <v>217</v>
      </c>
      <c r="I9" s="83">
        <f>penggarapan!N3</f>
        <v>1.0901993707095583</v>
      </c>
      <c r="J9" s="71" t="s">
        <v>217</v>
      </c>
      <c r="K9" s="84">
        <f>penggarapan!S4</f>
        <v>0.61319128532583522</v>
      </c>
      <c r="L9" s="68"/>
      <c r="M9" s="68"/>
      <c r="N9" s="68"/>
      <c r="O9" s="68"/>
      <c r="P9" s="68"/>
      <c r="Q9" s="68"/>
      <c r="S9" t="s">
        <v>364</v>
      </c>
      <c r="T9">
        <f>'sun,mon,arde ijtima'!W12</f>
        <v>3.5690289449407282</v>
      </c>
      <c r="Y9">
        <f>'sun,mon,arde ijtima'!L9</f>
        <v>7.9439890994531135E-4</v>
      </c>
    </row>
    <row r="10" spans="1:25">
      <c r="A10" s="85"/>
      <c r="B10" s="85"/>
      <c r="C10" s="85"/>
      <c r="D10" s="85" t="s">
        <v>238</v>
      </c>
      <c r="E10" s="86" t="s">
        <v>238</v>
      </c>
      <c r="F10" s="85"/>
      <c r="G10" s="85" t="s">
        <v>226</v>
      </c>
      <c r="H10" s="85" t="s">
        <v>226</v>
      </c>
      <c r="I10" s="87" t="s">
        <v>116</v>
      </c>
      <c r="J10" s="88" t="s">
        <v>116</v>
      </c>
      <c r="K10" s="88" t="s">
        <v>230</v>
      </c>
      <c r="L10" s="88" t="s">
        <v>232</v>
      </c>
      <c r="M10" s="88" t="s">
        <v>234</v>
      </c>
      <c r="N10" s="88" t="s">
        <v>235</v>
      </c>
      <c r="O10" s="88" t="s">
        <v>237</v>
      </c>
      <c r="P10" s="88" t="s">
        <v>153</v>
      </c>
      <c r="Q10" s="88" t="s">
        <v>153</v>
      </c>
      <c r="S10" s="196" t="s">
        <v>354</v>
      </c>
      <c r="T10">
        <f>'sun,mon,arde ijtima'!W13</f>
        <v>0.14240332238068887</v>
      </c>
      <c r="X10" t="s">
        <v>367</v>
      </c>
      <c r="Y10">
        <f>Y8+Y9</f>
        <v>2456747.2813701387</v>
      </c>
    </row>
    <row r="11" spans="1:25">
      <c r="A11" s="85"/>
      <c r="B11" s="85" t="s">
        <v>223</v>
      </c>
      <c r="C11" s="85"/>
      <c r="D11" s="85" t="s">
        <v>222</v>
      </c>
      <c r="E11" s="86" t="s">
        <v>224</v>
      </c>
      <c r="F11" s="85"/>
      <c r="G11" s="85" t="s">
        <v>225</v>
      </c>
      <c r="H11" s="85" t="s">
        <v>227</v>
      </c>
      <c r="I11" s="87" t="s">
        <v>228</v>
      </c>
      <c r="J11" s="88" t="s">
        <v>229</v>
      </c>
      <c r="K11" s="88" t="s">
        <v>231</v>
      </c>
      <c r="L11" s="88" t="s">
        <v>233</v>
      </c>
      <c r="M11" s="88" t="s">
        <v>204</v>
      </c>
      <c r="N11" s="88" t="s">
        <v>236</v>
      </c>
      <c r="O11" s="88" t="s">
        <v>179</v>
      </c>
      <c r="P11" s="88" t="s">
        <v>236</v>
      </c>
      <c r="Q11" s="88" t="s">
        <v>179</v>
      </c>
      <c r="S11" s="196" t="s">
        <v>355</v>
      </c>
      <c r="T11">
        <f>'sun,mon,arde ijtima'!W14</f>
        <v>0.12383630771179141</v>
      </c>
      <c r="X11" t="s">
        <v>161</v>
      </c>
      <c r="Y11">
        <f>(Y10-2451545)/36525</f>
        <v>0.14243070144117043</v>
      </c>
    </row>
    <row r="12" spans="1:25" ht="15">
      <c r="A12" s="89" t="s">
        <v>69</v>
      </c>
      <c r="B12" s="90" t="s">
        <v>221</v>
      </c>
      <c r="C12" s="90" t="s">
        <v>85</v>
      </c>
      <c r="D12" s="69" t="s">
        <v>240</v>
      </c>
      <c r="E12" s="70" t="s">
        <v>239</v>
      </c>
      <c r="F12" s="65"/>
      <c r="G12" s="65"/>
      <c r="H12" s="65"/>
      <c r="I12" s="67"/>
      <c r="J12" s="68"/>
      <c r="K12" s="68"/>
      <c r="L12" s="68"/>
      <c r="M12" s="68"/>
      <c r="N12" s="68"/>
      <c r="O12" s="68"/>
      <c r="P12" s="68"/>
      <c r="Q12" s="68"/>
      <c r="S12" t="s">
        <v>356</v>
      </c>
      <c r="T12">
        <f>'sun,mon,arde ijtima'!W15</f>
        <v>-7.7975772075400782E-2</v>
      </c>
      <c r="X12" t="s">
        <v>368</v>
      </c>
      <c r="Y12">
        <f>2*PI()*(Y10-2451545)/365.25</f>
        <v>89.491849058644419</v>
      </c>
    </row>
    <row r="13" spans="1:25" ht="15">
      <c r="A13" s="69" t="s">
        <v>244</v>
      </c>
      <c r="B13" s="91">
        <v>41786</v>
      </c>
      <c r="C13" s="92">
        <v>0.72916666666666663</v>
      </c>
      <c r="D13" s="90">
        <f>penggarapan!AN15*149598000</f>
        <v>149330429.81955537</v>
      </c>
      <c r="E13" s="93">
        <f>penggarapan!BA309</f>
        <v>367985.54676011234</v>
      </c>
      <c r="F13" s="69"/>
      <c r="G13" s="94">
        <f>penggarapan!AV15</f>
        <v>0.48861587699223269</v>
      </c>
      <c r="H13" s="94">
        <f>penggarapan!BM309/15</f>
        <v>16.530060352974392</v>
      </c>
      <c r="I13" s="95">
        <f>penggarapan!AP15</f>
        <v>7.9800446616948228</v>
      </c>
      <c r="J13" s="71">
        <f>penggarapan!AJ309</f>
        <v>245.86112138136772</v>
      </c>
      <c r="K13" s="71">
        <f>penggarapan!AX15</f>
        <v>3.165137418888619</v>
      </c>
      <c r="L13" s="71">
        <f>penggarapan!AP309</f>
        <v>3.1907119610527293</v>
      </c>
      <c r="M13" s="71">
        <f>penggarapan!BR309</f>
        <v>-18.137964138445767</v>
      </c>
      <c r="N13" s="71">
        <f>penggarapan!BI15</f>
        <v>97.978822342282939</v>
      </c>
      <c r="O13" s="71">
        <f>penggarapan!BZ309</f>
        <v>109.67608318642736</v>
      </c>
      <c r="P13" s="71">
        <f>penggarapan!BM15</f>
        <v>-69.659155599546892</v>
      </c>
      <c r="Q13" s="71">
        <f>penggarapan!CA309</f>
        <v>48.984963534665766</v>
      </c>
      <c r="S13" t="s">
        <v>357</v>
      </c>
      <c r="T13">
        <f>'sun,mon,arde ijtima'!W16</f>
        <v>11.723568364667994</v>
      </c>
      <c r="X13" t="s">
        <v>364</v>
      </c>
      <c r="Y13">
        <f>0.37877+23.264*SIN((57.297*Y12-79.547)*PI()/180)+0.3812*SIN((2*57.297*Y12-82.682)*PI()/180)+0.17132*SIN((3*57.297*Y12-59.722)*PI()/180)</f>
        <v>3.9571707602185104</v>
      </c>
    </row>
    <row r="14" spans="1:25" ht="15">
      <c r="A14" s="69" t="str">
        <f>TEXT(penggarapan!F16,"dddd")</f>
        <v>Minggu</v>
      </c>
      <c r="B14" s="91">
        <f>DATE(penggarapan!D16,penggarapan!E16,penggarapan!F16)</f>
        <v>41727</v>
      </c>
      <c r="C14" s="92">
        <f>penggarapan!J16/24</f>
        <v>5.2083333333333336E-2</v>
      </c>
      <c r="D14" s="90">
        <f>penggarapan!AN16*149598000</f>
        <v>149330875.7766183</v>
      </c>
      <c r="E14" s="93">
        <f>penggarapan!BA310</f>
        <v>368007.48172546306</v>
      </c>
      <c r="F14" s="69"/>
      <c r="G14" s="94">
        <f>penggarapan!AV16</f>
        <v>0.48924798366177202</v>
      </c>
      <c r="H14" s="94">
        <f>penggarapan!BM310/15</f>
        <v>16.531315866213927</v>
      </c>
      <c r="I14" s="95">
        <f>penggarapan!AP16</f>
        <v>7.9903471800943953</v>
      </c>
      <c r="J14" s="71">
        <f>penggarapan!AJ310</f>
        <v>245.88191406133475</v>
      </c>
      <c r="K14" s="71">
        <f>penggarapan!AX16</f>
        <v>3.1692013538747164</v>
      </c>
      <c r="L14" s="71">
        <f>penggarapan!AP310</f>
        <v>3.1849737166261329</v>
      </c>
      <c r="M14" s="71">
        <f>penggarapan!BR310</f>
        <v>-18.147169563907454</v>
      </c>
      <c r="N14" s="71">
        <f>penggarapan!BI16</f>
        <v>96.541411100280314</v>
      </c>
      <c r="O14" s="71">
        <f>penggarapan!BZ310</f>
        <v>110.80578252076853</v>
      </c>
      <c r="P14" s="71">
        <f>penggarapan!BM16</f>
        <v>-65.981847486635047</v>
      </c>
      <c r="Q14" s="71">
        <f>penggarapan!CA310</f>
        <v>52.467804672413784</v>
      </c>
      <c r="S14" t="s">
        <v>358</v>
      </c>
      <c r="T14">
        <f>'sun,mon,arde ijtima'!W17</f>
        <v>7.6613880145323977E-3</v>
      </c>
      <c r="X14" t="s">
        <v>354</v>
      </c>
      <c r="Y14">
        <f>(Y10-2451545)/36525</f>
        <v>0.14243070144117043</v>
      </c>
    </row>
    <row r="15" spans="1:25" ht="15">
      <c r="A15" s="69" t="str">
        <f>TEXT(penggarapan!F17,"dddd")</f>
        <v>Minggu</v>
      </c>
      <c r="B15" s="91">
        <f>DATE(penggarapan!D17,penggarapan!E17,penggarapan!F17)</f>
        <v>41727</v>
      </c>
      <c r="C15" s="92">
        <f>penggarapan!J17/24</f>
        <v>6.25E-2</v>
      </c>
      <c r="D15" s="90">
        <f>penggarapan!AN17*149598000</f>
        <v>149331321.74094144</v>
      </c>
      <c r="E15" s="93">
        <f>penggarapan!BA311</f>
        <v>368029.52028527157</v>
      </c>
      <c r="F15" s="69"/>
      <c r="G15" s="94">
        <f>penggarapan!AV17</f>
        <v>0.48988009149317657</v>
      </c>
      <c r="H15" s="94">
        <f>penggarapan!BM311/15</f>
        <v>16.532560487669173</v>
      </c>
      <c r="I15" s="95">
        <f>penggarapan!AP17</f>
        <v>8.0006496365044466</v>
      </c>
      <c r="J15" s="71">
        <f>penggarapan!AJ311</f>
        <v>245.90252594412982</v>
      </c>
      <c r="K15" s="71">
        <f>penggarapan!AX17</f>
        <v>3.173265177784141</v>
      </c>
      <c r="L15" s="71">
        <f>penggarapan!AP311</f>
        <v>3.1876008385492738</v>
      </c>
      <c r="M15" s="71">
        <f>penggarapan!BR311</f>
        <v>-18.148099281916416</v>
      </c>
      <c r="N15" s="71">
        <f>penggarapan!BI17</f>
        <v>95.393219302168404</v>
      </c>
      <c r="O15" s="71">
        <f>penggarapan!BZ311</f>
        <v>112.24052949299137</v>
      </c>
      <c r="P15" s="71">
        <f>penggarapan!BM17</f>
        <v>-62.28941926032644</v>
      </c>
      <c r="Q15" s="71">
        <f>penggarapan!CA311</f>
        <v>55.922937750131055</v>
      </c>
      <c r="S15" t="s">
        <v>359</v>
      </c>
      <c r="T15">
        <f>'sun,mon,arde ijtima'!W18</f>
        <v>0.99061523394410389</v>
      </c>
      <c r="X15" t="s">
        <v>355</v>
      </c>
      <c r="Y15">
        <f>MOD((280.46607+36000.7698*Y14),360)*PI()/180</f>
        <v>0.14103944661857865</v>
      </c>
    </row>
    <row r="16" spans="1:25" ht="15">
      <c r="A16" s="69" t="str">
        <f>TEXT(penggarapan!F18,"dddd")</f>
        <v>Minggu</v>
      </c>
      <c r="B16" s="91">
        <f>DATE(penggarapan!D18,penggarapan!E18,penggarapan!F18)</f>
        <v>41727</v>
      </c>
      <c r="C16" s="92">
        <f>penggarapan!J18/24</f>
        <v>7.2916666666666671E-2</v>
      </c>
      <c r="D16" s="90">
        <f>penggarapan!AN18*149598000</f>
        <v>149331767.71253043</v>
      </c>
      <c r="E16" s="93">
        <f>penggarapan!BA312</f>
        <v>368051.66228575056</v>
      </c>
      <c r="F16" s="69"/>
      <c r="G16" s="94">
        <f>penggarapan!AV18</f>
        <v>0.49051220052097544</v>
      </c>
      <c r="H16" s="94">
        <f>penggarapan!BM312/15</f>
        <v>16.533793943627654</v>
      </c>
      <c r="I16" s="95">
        <f>penggarapan!AP18</f>
        <v>8.0109520313863207</v>
      </c>
      <c r="J16" s="71">
        <f>penggarapan!AJ312</f>
        <v>245.92295250814797</v>
      </c>
      <c r="K16" s="71">
        <f>penggarapan!AX18</f>
        <v>3.1773288906884511</v>
      </c>
      <c r="L16" s="71">
        <f>penggarapan!AP312</f>
        <v>3.1873504748397012</v>
      </c>
      <c r="M16" s="71">
        <f>penggarapan!BR312</f>
        <v>-18.151829753249391</v>
      </c>
      <c r="N16" s="71">
        <f>penggarapan!BI18</f>
        <v>94.44182754360898</v>
      </c>
      <c r="O16" s="71">
        <f>penggarapan!BZ312</f>
        <v>114.09695647669263</v>
      </c>
      <c r="P16" s="71">
        <f>penggarapan!BM18</f>
        <v>-58.587325185884239</v>
      </c>
      <c r="Q16" s="71">
        <f>penggarapan!CA312</f>
        <v>59.337100101998153</v>
      </c>
      <c r="S16" t="s">
        <v>365</v>
      </c>
      <c r="T16">
        <f>'sun,mon,arde ijtima'!W19</f>
        <v>-1.1377912642425068</v>
      </c>
      <c r="X16" t="s">
        <v>356</v>
      </c>
      <c r="Y16">
        <f>(-1*(1789 + 237*Y14)*SIN(Y15) - (7146 - 62*Y15)*COS(Y15) + (9934 - 14*Y14)*SIN(2*Y15) - (29 + 5*Y14)*COS(2*+Y15) + (74 + 10*Y14)*SIN(3*Y15) + (320 - 4*Y14)*COS(3*Y15) - 212*SIN(4*Y15))/1000/60</f>
        <v>-7.2961266800055727E-2</v>
      </c>
    </row>
    <row r="17" spans="1:28" ht="15">
      <c r="A17" s="69" t="str">
        <f>TEXT(penggarapan!F19,"dddd")</f>
        <v>Minggu</v>
      </c>
      <c r="B17" s="91">
        <f>DATE(penggarapan!D19,penggarapan!E19,penggarapan!F19)</f>
        <v>41727</v>
      </c>
      <c r="C17" s="92">
        <f>penggarapan!J19/24</f>
        <v>8.3333333333333329E-2</v>
      </c>
      <c r="D17" s="90">
        <f>penggarapan!AN19*149598000</f>
        <v>149332213.69139069</v>
      </c>
      <c r="E17" s="93">
        <f>penggarapan!BA313</f>
        <v>368073.90757251531</v>
      </c>
      <c r="F17" s="69"/>
      <c r="G17" s="94">
        <f>penggarapan!AV19</f>
        <v>0.49114431077964055</v>
      </c>
      <c r="H17" s="94">
        <f>penggarapan!BM313/15</f>
        <v>16.535015964592453</v>
      </c>
      <c r="I17" s="95">
        <f>penggarapan!AP19</f>
        <v>8.0212543652004271</v>
      </c>
      <c r="J17" s="71">
        <f>penggarapan!AJ313</f>
        <v>245.94318930184443</v>
      </c>
      <c r="K17" s="71">
        <f>penggarapan!AX19</f>
        <v>3.181392492658822</v>
      </c>
      <c r="L17" s="71">
        <f>penggarapan!AP313</f>
        <v>3.2004034324495731</v>
      </c>
      <c r="M17" s="71">
        <f>penggarapan!BR313</f>
        <v>-18.142416929626503</v>
      </c>
      <c r="N17" s="71">
        <f>penggarapan!BI19</f>
        <v>93.629584122805667</v>
      </c>
      <c r="O17" s="71">
        <f>penggarapan!BZ313</f>
        <v>116.48830834520166</v>
      </c>
      <c r="P17" s="71">
        <f>penggarapan!BM19</f>
        <v>-54.878750649120917</v>
      </c>
      <c r="Q17" s="71">
        <f>penggarapan!CA313</f>
        <v>62.699422128981034</v>
      </c>
      <c r="S17" t="s">
        <v>366</v>
      </c>
      <c r="T17">
        <f>'sun,mon,arde ijtima'!W20</f>
        <v>17.770871549855478</v>
      </c>
      <c r="U17">
        <f>'sun,mon,arde ijtima'!X20</f>
        <v>17</v>
      </c>
      <c r="V17">
        <f>'sun,mon,arde ijtima'!Y20</f>
        <v>46</v>
      </c>
      <c r="W17">
        <f>'sun,mon,arde ijtima'!Z20</f>
        <v>15</v>
      </c>
      <c r="X17" t="s">
        <v>357</v>
      </c>
      <c r="Y17">
        <f>12+7-'sun,mon,arde ijtima'!D6/15-'prediksi saat ijtima&amp;istiqbal'!Y16+4/60</f>
        <v>11.718553859392648</v>
      </c>
    </row>
    <row r="18" spans="1:28" ht="15">
      <c r="A18" s="69" t="str">
        <f>TEXT(penggarapan!F20,"dddd")</f>
        <v>Minggu</v>
      </c>
      <c r="B18" s="91">
        <f>DATE(penggarapan!D20,penggarapan!E20,penggarapan!F20)</f>
        <v>41727</v>
      </c>
      <c r="C18" s="92">
        <f>penggarapan!J20/24</f>
        <v>9.375E-2</v>
      </c>
      <c r="D18" s="90">
        <f>penggarapan!AN20*149598000</f>
        <v>149332659.67746785</v>
      </c>
      <c r="E18" s="93">
        <f>penggarapan!BA314</f>
        <v>368096.25598757813</v>
      </c>
      <c r="F18" s="69"/>
      <c r="G18" s="94">
        <f>penggarapan!AV20</f>
        <v>0.49177642221886925</v>
      </c>
      <c r="H18" s="94">
        <f>penggarapan!BM314/15</f>
        <v>16.536226285235372</v>
      </c>
      <c r="I18" s="95">
        <f>penggarapan!AP20</f>
        <v>8.0315566370254921</v>
      </c>
      <c r="J18" s="71">
        <f>penggarapan!AJ314</f>
        <v>245.96323194294314</v>
      </c>
      <c r="K18" s="71">
        <f>penggarapan!AX20</f>
        <v>3.1854559832214497</v>
      </c>
      <c r="L18" s="71">
        <f>penggarapan!AP314</f>
        <v>3.2070292718555216</v>
      </c>
      <c r="M18" s="71">
        <f>penggarapan!BR314</f>
        <v>-18.139300826382126</v>
      </c>
      <c r="N18" s="71">
        <f>penggarapan!BI20</f>
        <v>92.91860332132002</v>
      </c>
      <c r="O18" s="71">
        <f>penggarapan!BZ314</f>
        <v>119.66590675002365</v>
      </c>
      <c r="P18" s="71">
        <f>penggarapan!BM20</f>
        <v>-51.165687681242858</v>
      </c>
      <c r="Q18" s="71">
        <f>penggarapan!CA314</f>
        <v>65.97961610765023</v>
      </c>
      <c r="X18" t="s">
        <v>358</v>
      </c>
      <c r="Y18">
        <f>-TAN('sun,mon,arde ijtima'!D5*PI()/180)*TAN('prediksi saat ijtima&amp;istiqbal'!Y13*PI()/180)</f>
        <v>8.4971103799523807E-3</v>
      </c>
    </row>
    <row r="19" spans="1:28" ht="15">
      <c r="A19" s="69" t="str">
        <f>TEXT(penggarapan!F21,"dddd")</f>
        <v>Minggu</v>
      </c>
      <c r="B19" s="91">
        <f>DATE(penggarapan!D21,penggarapan!E21,penggarapan!F21)</f>
        <v>41727</v>
      </c>
      <c r="C19" s="92">
        <f>penggarapan!J21/24</f>
        <v>0.10416666666666667</v>
      </c>
      <c r="D19" s="90">
        <f>penggarapan!AN21*149598000</f>
        <v>149333105.6707674</v>
      </c>
      <c r="E19" s="93">
        <f>penggarapan!BA315</f>
        <v>368118.70737532066</v>
      </c>
      <c r="F19" s="69"/>
      <c r="G19" s="94">
        <f>penggarapan!AV21</f>
        <v>0.49240853487307662</v>
      </c>
      <c r="H19" s="94">
        <f>penggarapan!BM315/15</f>
        <v>16.537424644837078</v>
      </c>
      <c r="I19" s="95">
        <f>penggarapan!AP21</f>
        <v>8.0418588473210253</v>
      </c>
      <c r="J19" s="71">
        <f>penggarapan!AJ315</f>
        <v>245.98307612571065</v>
      </c>
      <c r="K19" s="71">
        <f>penggarapan!AX21</f>
        <v>3.1895193624471636</v>
      </c>
      <c r="L19" s="71">
        <f>penggarapan!AP315</f>
        <v>3.2083300925713907</v>
      </c>
      <c r="M19" s="71">
        <f>penggarapan!BR315</f>
        <v>-18.141395254773954</v>
      </c>
      <c r="N19" s="71">
        <f>penggarapan!BI21</f>
        <v>92.282884259571844</v>
      </c>
      <c r="O19" s="71">
        <f>penggarapan!BZ315</f>
        <v>123.95810730753718</v>
      </c>
      <c r="P19" s="71">
        <f>penggarapan!BM21</f>
        <v>-47.449453939544043</v>
      </c>
      <c r="Q19" s="71">
        <f>penggarapan!CA315</f>
        <v>69.138070997987157</v>
      </c>
      <c r="X19" t="s">
        <v>359</v>
      </c>
      <c r="Y19">
        <f>COS('sun,mon,arde ijtima'!D5*PI()/180)*COS('prediksi saat ijtima&amp;istiqbal'!Y13*PI()/180)</f>
        <v>0.9901739420750203</v>
      </c>
    </row>
    <row r="20" spans="1:28" ht="15">
      <c r="A20" s="69" t="str">
        <f>TEXT(penggarapan!F22,"dddd")</f>
        <v>Minggu</v>
      </c>
      <c r="B20" s="91">
        <f>DATE(penggarapan!D22,penggarapan!E22,penggarapan!F22)</f>
        <v>41727</v>
      </c>
      <c r="C20" s="92">
        <f>penggarapan!J22/24</f>
        <v>0.11458333333333333</v>
      </c>
      <c r="D20" s="90">
        <f>penggarapan!AN22*149598000</f>
        <v>149333551.6712949</v>
      </c>
      <c r="E20" s="93">
        <f>penggarapan!BA316</f>
        <v>368141.2615795405</v>
      </c>
      <c r="F20" s="69"/>
      <c r="G20" s="94">
        <f>penggarapan!AV22</f>
        <v>0.49304064877667869</v>
      </c>
      <c r="H20" s="94">
        <f>penggarapan!BM316/15</f>
        <v>16.538610787232166</v>
      </c>
      <c r="I20" s="95">
        <f>penggarapan!AP22</f>
        <v>8.0521609965465331</v>
      </c>
      <c r="J20" s="71">
        <f>penggarapan!AJ316</f>
        <v>246.00271762002978</v>
      </c>
      <c r="K20" s="71">
        <f>penggarapan!AX22</f>
        <v>3.1935826304067807</v>
      </c>
      <c r="L20" s="71">
        <f>penggarapan!AP316</f>
        <v>3.1935834906304641</v>
      </c>
      <c r="M20" s="71">
        <f>penggarapan!BR316</f>
        <v>-18.159265853488662</v>
      </c>
      <c r="N20" s="71">
        <f>penggarapan!BI22</f>
        <v>91.703902125991021</v>
      </c>
      <c r="O20" s="71">
        <f>penggarapan!BZ316</f>
        <v>129.8967018398979</v>
      </c>
      <c r="P20" s="71">
        <f>penggarapan!BM22</f>
        <v>-43.730964071089687</v>
      </c>
      <c r="Q20" s="71">
        <f>penggarapan!CA316</f>
        <v>72.102632364945251</v>
      </c>
      <c r="X20" t="s">
        <v>369</v>
      </c>
      <c r="Y20">
        <f>-0.8333-0.0347*SQRT('sun,mon,arde ijtima'!C7)</f>
        <v>-1.1377912642425068</v>
      </c>
    </row>
    <row r="21" spans="1:28" ht="15">
      <c r="A21" s="69" t="str">
        <f>TEXT(penggarapan!F23,"dddd")</f>
        <v>Minggu</v>
      </c>
      <c r="B21" s="91">
        <f>DATE(penggarapan!D23,penggarapan!E23,penggarapan!F23)</f>
        <v>41727</v>
      </c>
      <c r="C21" s="92">
        <f>penggarapan!J23/24</f>
        <v>0.125</v>
      </c>
      <c r="D21" s="90">
        <f>penggarapan!AN23*149598000</f>
        <v>149333997.67899588</v>
      </c>
      <c r="E21" s="93">
        <f>penggarapan!BA317</f>
        <v>368163.91844039079</v>
      </c>
      <c r="F21" s="69"/>
      <c r="G21" s="94">
        <f>penggarapan!AV23</f>
        <v>0.49367276387937004</v>
      </c>
      <c r="H21" s="94">
        <f>penggarapan!BM317/15</f>
        <v>16.539784460760277</v>
      </c>
      <c r="I21" s="95">
        <f>penggarapan!AP23</f>
        <v>8.0624630837807612</v>
      </c>
      <c r="J21" s="71">
        <f>penggarapan!AJ317</f>
        <v>246.02215227057516</v>
      </c>
      <c r="K21" s="71">
        <f>penggarapan!AX23</f>
        <v>3.197645786626536</v>
      </c>
      <c r="L21" s="71">
        <f>penggarapan!AP317</f>
        <v>3.2013665863891805</v>
      </c>
      <c r="M21" s="71">
        <f>penggarapan!BR317</f>
        <v>-18.154898071214379</v>
      </c>
      <c r="N21" s="71">
        <f>penggarapan!BI23</f>
        <v>91.168009714424329</v>
      </c>
      <c r="O21" s="71">
        <f>penggarapan!BZ317</f>
        <v>138.12188635203296</v>
      </c>
      <c r="P21" s="71">
        <f>penggarapan!BM23</f>
        <v>-40.010881145573507</v>
      </c>
      <c r="Q21" s="71">
        <f>penggarapan!CA317</f>
        <v>74.785394816422922</v>
      </c>
      <c r="X21" t="s">
        <v>361</v>
      </c>
      <c r="Y21">
        <f>Y17+ACOS(Y18+ SIN((Y20) * PI()/180) /Y19)*180/PI()/15</f>
        <v>17.762698717311061</v>
      </c>
      <c r="Z21">
        <f>INT(Y21)</f>
        <v>17</v>
      </c>
      <c r="AA21">
        <f>INT(60*(Y21-Z21))</f>
        <v>45</v>
      </c>
      <c r="AB21">
        <f>INT(3600*(Y21-Z21)-60*AA21)</f>
        <v>45</v>
      </c>
    </row>
    <row r="22" spans="1:28" ht="15">
      <c r="A22" s="69" t="str">
        <f>TEXT(penggarapan!F24,"dddd")</f>
        <v>Minggu</v>
      </c>
      <c r="B22" s="91">
        <f>DATE(penggarapan!D24,penggarapan!E24,penggarapan!F24)</f>
        <v>41727</v>
      </c>
      <c r="C22" s="92">
        <f>penggarapan!J24/24</f>
        <v>0.13541666666666666</v>
      </c>
      <c r="D22" s="90">
        <f>penggarapan!AN24*149598000</f>
        <v>149334443.69387591</v>
      </c>
      <c r="E22" s="93">
        <f>penggarapan!BA318</f>
        <v>368186.67780044925</v>
      </c>
      <c r="F22" s="69"/>
      <c r="G22" s="94">
        <f>penggarapan!AV24</f>
        <v>0.49430488021567742</v>
      </c>
      <c r="H22" s="94">
        <f>penggarapan!BM318/15</f>
        <v>16.540945418692115</v>
      </c>
      <c r="I22" s="95">
        <f>penggarapan!AP24</f>
        <v>8.0727651094850419</v>
      </c>
      <c r="J22" s="71">
        <f>penggarapan!AJ318</f>
        <v>246.0413760038513</v>
      </c>
      <c r="K22" s="71">
        <f>penggarapan!AX24</f>
        <v>3.2017088311779744</v>
      </c>
      <c r="L22" s="71">
        <f>penggarapan!AP318</f>
        <v>3.1975115025076897</v>
      </c>
      <c r="M22" s="71">
        <f>penggarapan!BR318</f>
        <v>-18.161960538228023</v>
      </c>
      <c r="N22" s="71">
        <f>penggarapan!BI24</f>
        <v>90.664836312570728</v>
      </c>
      <c r="O22" s="71">
        <f>penggarapan!BZ318</f>
        <v>149.64210652587599</v>
      </c>
      <c r="P22" s="71">
        <f>penggarapan!BM24</f>
        <v>-36.289705897983367</v>
      </c>
      <c r="Q22" s="71">
        <f>penggarapan!CA318</f>
        <v>76.982076800447246</v>
      </c>
      <c r="Y22" s="3">
        <f>Y21/24</f>
        <v>0.74011244655462749</v>
      </c>
    </row>
    <row r="23" spans="1:28" ht="15">
      <c r="A23" s="69" t="str">
        <f>TEXT(penggarapan!F25,"dddd")</f>
        <v>Minggu</v>
      </c>
      <c r="B23" s="91">
        <f>DATE(penggarapan!D25,penggarapan!E25,penggarapan!F25)</f>
        <v>41727</v>
      </c>
      <c r="C23" s="92">
        <f>penggarapan!J25/24</f>
        <v>0.14583333333333334</v>
      </c>
      <c r="D23" s="90">
        <f>penggarapan!AN25*149598000</f>
        <v>149334889.71594039</v>
      </c>
      <c r="E23" s="93">
        <f>penggarapan!BA319</f>
        <v>368209.53950169892</v>
      </c>
      <c r="F23" s="69"/>
      <c r="G23" s="94">
        <f>penggarapan!AV25</f>
        <v>0.49493699781995831</v>
      </c>
      <c r="H23" s="94">
        <f>penggarapan!BM319/15</f>
        <v>16.542093419171614</v>
      </c>
      <c r="I23" s="95">
        <f>penggarapan!AP25</f>
        <v>8.0830670741179595</v>
      </c>
      <c r="J23" s="71">
        <f>penggarapan!AJ319</f>
        <v>246.06038482721914</v>
      </c>
      <c r="K23" s="71">
        <f>penggarapan!AX25</f>
        <v>3.2057717641315486</v>
      </c>
      <c r="L23" s="71">
        <f>penggarapan!AP319</f>
        <v>3.1993569714299372</v>
      </c>
      <c r="M23" s="71">
        <f>penggarapan!BR319</f>
        <v>-18.163366595689357</v>
      </c>
      <c r="N23" s="71">
        <f>penggarapan!BI25</f>
        <v>90.186261938734887</v>
      </c>
      <c r="O23" s="71">
        <f>penggarapan!BZ319</f>
        <v>164.97033804175007</v>
      </c>
      <c r="P23" s="71">
        <f>penggarapan!BM25</f>
        <v>-32.567831868121594</v>
      </c>
      <c r="Q23" s="71">
        <f>penggarapan!CA319</f>
        <v>78.428227201007402</v>
      </c>
    </row>
    <row r="24" spans="1:28" ht="15">
      <c r="A24" s="69" t="str">
        <f>TEXT(penggarapan!F26,"dddd")</f>
        <v>Minggu</v>
      </c>
      <c r="B24" s="91">
        <f>DATE(penggarapan!D26,penggarapan!E26,penggarapan!F26)</f>
        <v>41727</v>
      </c>
      <c r="C24" s="92">
        <f>penggarapan!J26/24</f>
        <v>0.15625</v>
      </c>
      <c r="D24" s="90">
        <f>penggarapan!AN26*149598000</f>
        <v>149335335.74513504</v>
      </c>
      <c r="E24" s="93">
        <f>penggarapan!BA320</f>
        <v>368232.50338245078</v>
      </c>
      <c r="F24" s="69"/>
      <c r="G24" s="94">
        <f>penggarapan!AV26</f>
        <v>0.49556911664196263</v>
      </c>
      <c r="H24" s="94">
        <f>penggarapan!BM320/15</f>
        <v>16.543228225167784</v>
      </c>
      <c r="I24" s="95">
        <f>penggarapan!AP26</f>
        <v>8.0933689767591996</v>
      </c>
      <c r="J24" s="71">
        <f>penggarapan!AJ320</f>
        <v>246.07917482808261</v>
      </c>
      <c r="K24" s="71">
        <f>penggarapan!AX26</f>
        <v>3.209834585013895</v>
      </c>
      <c r="L24" s="71">
        <f>penggarapan!AP320</f>
        <v>3.1984943314951271</v>
      </c>
      <c r="M24" s="71">
        <f>penggarapan!BR320</f>
        <v>-18.167401963202323</v>
      </c>
      <c r="N24" s="71">
        <f>penggarapan!BI26</f>
        <v>89.72573647929903</v>
      </c>
      <c r="O24" s="71">
        <f>penggarapan!BZ320</f>
        <v>182.96575367711975</v>
      </c>
      <c r="P24" s="71">
        <f>penggarapan!BM26</f>
        <v>-28.845580976052943</v>
      </c>
      <c r="Q24" s="71">
        <f>penggarapan!CA320</f>
        <v>78.81983183585568</v>
      </c>
    </row>
    <row r="25" spans="1:28" ht="15">
      <c r="A25" s="69" t="str">
        <f>TEXT(penggarapan!F27,"dddd")</f>
        <v>Minggu</v>
      </c>
      <c r="B25" s="91">
        <f>DATE(penggarapan!D27,penggarapan!E27,penggarapan!F27)</f>
        <v>41727</v>
      </c>
      <c r="C25" s="92">
        <f>penggarapan!J27/24</f>
        <v>0.16666666666666666</v>
      </c>
      <c r="D25" s="90">
        <f>penggarapan!AN27*149598000</f>
        <v>149335781.78146535</v>
      </c>
      <c r="E25" s="93">
        <f>penggarapan!BA321</f>
        <v>368255.56928348431</v>
      </c>
      <c r="F25" s="69"/>
      <c r="G25" s="94">
        <f>penggarapan!AV27</f>
        <v>0.49620123671604799</v>
      </c>
      <c r="H25" s="94">
        <f>penggarapan!BM321/15</f>
        <v>16.544349604883099</v>
      </c>
      <c r="I25" s="95">
        <f>penggarapan!AP27</f>
        <v>8.1036708178673624</v>
      </c>
      <c r="J25" s="71">
        <f>penggarapan!AJ321</f>
        <v>246.09774218063501</v>
      </c>
      <c r="K25" s="71">
        <f>penggarapan!AX27</f>
        <v>3.2138972938954788</v>
      </c>
      <c r="L25" s="71">
        <f>penggarapan!AP321</f>
        <v>3.2121479515960329</v>
      </c>
      <c r="M25" s="71">
        <f>penggarapan!BR321</f>
        <v>-18.157091396478485</v>
      </c>
      <c r="N25" s="71">
        <f>penggarapan!BI27</f>
        <v>89.2778122077695</v>
      </c>
      <c r="O25" s="71">
        <f>penggarapan!BZ321</f>
        <v>200.39413597371629</v>
      </c>
      <c r="P25" s="71">
        <f>penggarapan!BM27</f>
        <v>-25.123227463084294</v>
      </c>
      <c r="Q25" s="71">
        <f>penggarapan!CA321</f>
        <v>78.06834182850605</v>
      </c>
    </row>
    <row r="26" spans="1:28" ht="15">
      <c r="A26" s="69" t="str">
        <f>TEXT(penggarapan!F28,"dddd")</f>
        <v>Minggu</v>
      </c>
      <c r="B26" s="91">
        <f>DATE(penggarapan!D28,penggarapan!E28,penggarapan!F28)</f>
        <v>41727</v>
      </c>
      <c r="C26" s="92">
        <f>penggarapan!J28/24</f>
        <v>0.17708333333333334</v>
      </c>
      <c r="D26" s="90">
        <f>penggarapan!AN28*149598000</f>
        <v>149336227.82493672</v>
      </c>
      <c r="E26" s="93">
        <f>penggarapan!BA322</f>
        <v>368278.73704498797</v>
      </c>
      <c r="F26" s="69"/>
      <c r="G26" s="94">
        <f>penggarapan!AV28</f>
        <v>0.49683335807673845</v>
      </c>
      <c r="H26" s="94">
        <f>penggarapan!BM322/15</f>
        <v>16.545457331694916</v>
      </c>
      <c r="I26" s="95">
        <f>penggarapan!AP28</f>
        <v>8.1139725979037536</v>
      </c>
      <c r="J26" s="71">
        <f>penggarapan!AJ322</f>
        <v>246.1160831448727</v>
      </c>
      <c r="K26" s="71">
        <f>penggarapan!AX28</f>
        <v>3.21795989084782</v>
      </c>
      <c r="L26" s="71">
        <f>penggarapan!AP322</f>
        <v>3.2148816512154301</v>
      </c>
      <c r="M26" s="71">
        <f>penggarapan!BR322</f>
        <v>-18.157501668428385</v>
      </c>
      <c r="N26" s="71">
        <f>penggarapan!BI28</f>
        <v>88.837811586723873</v>
      </c>
      <c r="O26" s="71">
        <f>penggarapan!BZ322</f>
        <v>214.50016644945387</v>
      </c>
      <c r="P26" s="71">
        <f>penggarapan!BM28</f>
        <v>-21.401014718986492</v>
      </c>
      <c r="Q26" s="71">
        <f>penggarapan!CA322</f>
        <v>76.340895743879059</v>
      </c>
    </row>
    <row r="27" spans="1:28" ht="15">
      <c r="A27" s="69" t="str">
        <f>TEXT(penggarapan!F29,"dddd")</f>
        <v>Minggu</v>
      </c>
      <c r="B27" s="91">
        <f>DATE(penggarapan!D29,penggarapan!E29,penggarapan!F29)</f>
        <v>41727</v>
      </c>
      <c r="C27" s="92">
        <f>penggarapan!J29/24</f>
        <v>0.1875</v>
      </c>
      <c r="D27" s="90">
        <f>penggarapan!AN29*149598000</f>
        <v>149336673.87549493</v>
      </c>
      <c r="E27" s="93">
        <f>penggarapan!BA323</f>
        <v>368302.00650344096</v>
      </c>
      <c r="F27" s="69"/>
      <c r="G27" s="94">
        <f>penggarapan!AV29</f>
        <v>0.49746548067372592</v>
      </c>
      <c r="H27" s="94">
        <f>penggarapan!BM323/15</f>
        <v>16.546551184106075</v>
      </c>
      <c r="I27" s="95">
        <f>penggarapan!AP29</f>
        <v>8.1242743159471775</v>
      </c>
      <c r="J27" s="71">
        <f>penggarapan!AJ323</f>
        <v>246.13419406576139</v>
      </c>
      <c r="K27" s="71">
        <f>penggarapan!AX29</f>
        <v>3.2220223753972412</v>
      </c>
      <c r="L27" s="71">
        <f>penggarapan!AP323</f>
        <v>3.2077995340874037</v>
      </c>
      <c r="M27" s="71">
        <f>penggarapan!BR323</f>
        <v>-18.16754477717873</v>
      </c>
      <c r="N27" s="71">
        <f>penggarapan!BI29</f>
        <v>88.401582215719429</v>
      </c>
      <c r="O27" s="71">
        <f>penggarapan!BZ323</f>
        <v>224.82277495944095</v>
      </c>
      <c r="P27" s="71">
        <f>penggarapan!BM29</f>
        <v>-17.679167703535576</v>
      </c>
      <c r="Q27" s="71">
        <f>penggarapan!CA323</f>
        <v>73.950667649913768</v>
      </c>
    </row>
    <row r="28" spans="1:28" ht="15">
      <c r="A28" s="69" t="str">
        <f>TEXT(penggarapan!F30,"dddd")</f>
        <v>Minggu</v>
      </c>
      <c r="B28" s="91">
        <f>DATE(penggarapan!D30,penggarapan!E30,penggarapan!F30)</f>
        <v>41727</v>
      </c>
      <c r="C28" s="92">
        <f>penggarapan!J30/24</f>
        <v>0.19791666666666666</v>
      </c>
      <c r="D28" s="90">
        <f>penggarapan!AN30*149598000</f>
        <v>149337119.93314537</v>
      </c>
      <c r="E28" s="93">
        <f>penggarapan!BA324</f>
        <v>368325.37749783701</v>
      </c>
      <c r="F28" s="69"/>
      <c r="G28" s="94">
        <f>penggarapan!AV30</f>
        <v>0.49809760454142293</v>
      </c>
      <c r="H28" s="94">
        <f>penggarapan!BM324/15</f>
        <v>16.547630946135936</v>
      </c>
      <c r="I28" s="95">
        <f>penggarapan!AP30</f>
        <v>8.1345759724571387</v>
      </c>
      <c r="J28" s="71">
        <f>penggarapan!AJ324</f>
        <v>246.15207137969466</v>
      </c>
      <c r="K28" s="71">
        <f>penggarapan!AX30</f>
        <v>3.2260847476145629</v>
      </c>
      <c r="L28" s="71">
        <f>penggarapan!AP324</f>
        <v>3.2174319622505205</v>
      </c>
      <c r="M28" s="71">
        <f>penggarapan!BR324</f>
        <v>-18.161073115283557</v>
      </c>
      <c r="N28" s="71">
        <f>penggarapan!BI30</f>
        <v>87.965308114559249</v>
      </c>
      <c r="O28" s="71">
        <f>penggarapan!BZ324</f>
        <v>232.225152563329</v>
      </c>
      <c r="P28" s="71">
        <f>penggarapan!BM30</f>
        <v>-13.957902655897389</v>
      </c>
      <c r="Q28" s="71">
        <f>penggarapan!CA324</f>
        <v>71.16346880451492</v>
      </c>
    </row>
    <row r="29" spans="1:28" ht="15">
      <c r="A29" s="69" t="str">
        <f>TEXT(penggarapan!F31,"dddd")</f>
        <v>Minggu</v>
      </c>
      <c r="B29" s="91">
        <f>DATE(penggarapan!D31,penggarapan!E31,penggarapan!F31)</f>
        <v>41727</v>
      </c>
      <c r="C29" s="92">
        <f>penggarapan!J31/24</f>
        <v>0.20833333333333334</v>
      </c>
      <c r="D29" s="90">
        <f>penggarapan!AN31*149598000</f>
        <v>149337565.99789351</v>
      </c>
      <c r="E29" s="93">
        <f>penggarapan!BA325</f>
        <v>368348.84986657987</v>
      </c>
      <c r="F29" s="69"/>
      <c r="G29" s="94">
        <f>penggarapan!AV31</f>
        <v>0.49872972971424079</v>
      </c>
      <c r="H29" s="94">
        <f>penggarapan!BM325/15</f>
        <v>16.548696407260216</v>
      </c>
      <c r="I29" s="95">
        <f>penggarapan!AP31</f>
        <v>8.1448775678931256</v>
      </c>
      <c r="J29" s="71">
        <f>penggarapan!AJ325</f>
        <v>246.16971161348187</v>
      </c>
      <c r="K29" s="71">
        <f>penggarapan!AX31</f>
        <v>3.2301470075705838</v>
      </c>
      <c r="L29" s="71">
        <f>penggarapan!AP325</f>
        <v>3.2058732193440531</v>
      </c>
      <c r="M29" s="71">
        <f>penggarapan!BR325</f>
        <v>-18.175444879966172</v>
      </c>
      <c r="N29" s="71">
        <f>penggarapan!BI31</f>
        <v>87.525356757396878</v>
      </c>
      <c r="O29" s="71">
        <f>penggarapan!BZ325</f>
        <v>237.50060826518495</v>
      </c>
      <c r="P29" s="71">
        <f>penggarapan!BM31</f>
        <v>-10.237435196174832</v>
      </c>
      <c r="Q29" s="71">
        <f>penggarapan!CA325</f>
        <v>68.112696094299636</v>
      </c>
    </row>
    <row r="30" spans="1:28" ht="15">
      <c r="A30" s="69" t="str">
        <f>TEXT(penggarapan!F32,"dddd")</f>
        <v>Minggu</v>
      </c>
      <c r="B30" s="91">
        <f>DATE(penggarapan!D32,penggarapan!E32,penggarapan!F32)</f>
        <v>41727</v>
      </c>
      <c r="C30" s="92">
        <f>penggarapan!J32/24</f>
        <v>0.21875</v>
      </c>
      <c r="D30" s="90">
        <f>penggarapan!AN32*149598000</f>
        <v>149338012.06968498</v>
      </c>
      <c r="E30" s="93">
        <f>penggarapan!BA326</f>
        <v>368372.42344433645</v>
      </c>
      <c r="F30" s="69"/>
      <c r="G30" s="94">
        <f>penggarapan!AV32</f>
        <v>0.499361856141814</v>
      </c>
      <c r="H30" s="94">
        <f>penggarapan!BM326/15</f>
        <v>16.549747362360719</v>
      </c>
      <c r="I30" s="95">
        <f>penggarapan!AP32</f>
        <v>8.155179101333049</v>
      </c>
      <c r="J30" s="71">
        <f>penggarapan!AJ326</f>
        <v>246.18711138350037</v>
      </c>
      <c r="K30" s="71">
        <f>penggarapan!AX32</f>
        <v>3.2342091547913077</v>
      </c>
      <c r="L30" s="71">
        <f>penggarapan!AP326</f>
        <v>3.2066407919771764</v>
      </c>
      <c r="M30" s="71">
        <f>penggarapan!BR326</f>
        <v>-18.177625496716711</v>
      </c>
      <c r="N30" s="71">
        <f>penggarapan!BI32</f>
        <v>87.078147352457322</v>
      </c>
      <c r="O30" s="71">
        <f>penggarapan!BZ326</f>
        <v>241.38905961754307</v>
      </c>
      <c r="P30" s="71">
        <f>penggarapan!BM32</f>
        <v>-6.5179876058247643</v>
      </c>
      <c r="Q30" s="71">
        <f>penggarapan!CA326</f>
        <v>64.908674348464132</v>
      </c>
    </row>
    <row r="31" spans="1:28" ht="15">
      <c r="A31" s="69" t="str">
        <f>TEXT(penggarapan!F33,"dddd")</f>
        <v>Minggu</v>
      </c>
      <c r="B31" s="91">
        <f>DATE(penggarapan!D33,penggarapan!E33,penggarapan!F33)</f>
        <v>41727</v>
      </c>
      <c r="C31" s="92">
        <f>penggarapan!J33/24</f>
        <v>0.22916666666666666</v>
      </c>
      <c r="D31" s="90">
        <f>penggarapan!AN33*149598000</f>
        <v>149338458.14852545</v>
      </c>
      <c r="E31" s="93">
        <f>penggarapan!BA327</f>
        <v>368396.09806832409</v>
      </c>
      <c r="F31" s="69"/>
      <c r="G31" s="94">
        <f>penggarapan!AV33</f>
        <v>0.49999398385877669</v>
      </c>
      <c r="H31" s="94">
        <f>penggarapan!BM327/15</f>
        <v>16.550783612097781</v>
      </c>
      <c r="I31" s="95">
        <f>penggarapan!AP33</f>
        <v>8.1654805732400551</v>
      </c>
      <c r="J31" s="71">
        <f>penggarapan!AJ327</f>
        <v>246.20426740184584</v>
      </c>
      <c r="K31" s="71">
        <f>penggarapan!AX33</f>
        <v>3.2382711893489855</v>
      </c>
      <c r="L31" s="71">
        <f>penggarapan!AP327</f>
        <v>3.2245455968465775</v>
      </c>
      <c r="M31" s="71">
        <f>penggarapan!BR327</f>
        <v>-18.162871957916185</v>
      </c>
      <c r="N31" s="71">
        <f>penggarapan!BI33</f>
        <v>86.620029390334579</v>
      </c>
      <c r="O31" s="71">
        <f>penggarapan!BZ327</f>
        <v>244.32936191284375</v>
      </c>
      <c r="P31" s="71">
        <f>penggarapan!BM33</f>
        <v>-2.7997958929706939</v>
      </c>
      <c r="Q31" s="71">
        <f>penggarapan!CA327</f>
        <v>61.604895036992055</v>
      </c>
    </row>
    <row r="32" spans="1:28" ht="15">
      <c r="A32" s="69" t="str">
        <f>TEXT(penggarapan!F34,"dddd")</f>
        <v>Minggu</v>
      </c>
      <c r="B32" s="91">
        <f>DATE(penggarapan!D34,penggarapan!E34,penggarapan!F34)</f>
        <v>41727</v>
      </c>
      <c r="C32" s="92">
        <f>penggarapan!J34/24</f>
        <v>0.23958333333333334</v>
      </c>
      <c r="D32" s="90">
        <f>penggarapan!AN34*149598000</f>
        <v>149338904.23442021</v>
      </c>
      <c r="E32" s="93">
        <f>penggarapan!BA328</f>
        <v>368419.87357517704</v>
      </c>
      <c r="F32" s="69"/>
      <c r="G32" s="94">
        <f>penggarapan!AV34</f>
        <v>0.50062611289942793</v>
      </c>
      <c r="H32" s="94">
        <f>penggarapan!BM328/15</f>
        <v>16.551804962848756</v>
      </c>
      <c r="I32" s="95">
        <f>penggarapan!AP34</f>
        <v>8.1757819840718096</v>
      </c>
      <c r="J32" s="71">
        <f>penggarapan!AJ328</f>
        <v>246.22117647529845</v>
      </c>
      <c r="K32" s="71">
        <f>penggarapan!AX34</f>
        <v>3.2423331113136964</v>
      </c>
      <c r="L32" s="71">
        <f>penggarapan!AP328</f>
        <v>3.2262924532395973</v>
      </c>
      <c r="M32" s="71">
        <f>penggarapan!BR328</f>
        <v>-18.164000344676584</v>
      </c>
      <c r="N32" s="71">
        <f>penggarapan!BI34</f>
        <v>86.147162318523002</v>
      </c>
      <c r="O32" s="71">
        <f>penggarapan!BZ328</f>
        <v>246.53893779703816</v>
      </c>
      <c r="P32" s="71">
        <f>penggarapan!BM34</f>
        <v>0.91688284702296352</v>
      </c>
      <c r="Q32" s="71">
        <f>penggarapan!CA328</f>
        <v>58.222870711062406</v>
      </c>
    </row>
    <row r="33" spans="1:18" ht="15">
      <c r="A33" s="69" t="str">
        <f>TEXT(penggarapan!F35,"dddd")</f>
        <v>Minggu</v>
      </c>
      <c r="B33" s="91">
        <f>DATE(penggarapan!D35,penggarapan!E35,penggarapan!F35)</f>
        <v>41727</v>
      </c>
      <c r="C33" s="92">
        <f>penggarapan!J35/24</f>
        <v>0.25</v>
      </c>
      <c r="D33" s="90">
        <f>penggarapan!AN35*149598000</f>
        <v>149339350.32731497</v>
      </c>
      <c r="E33" s="93">
        <f>penggarapan!BA329</f>
        <v>368443.74979776033</v>
      </c>
      <c r="F33" s="69"/>
      <c r="G33" s="94">
        <f>penggarapan!AV35</f>
        <v>0.50125824321351153</v>
      </c>
      <c r="H33" s="94">
        <f>penggarapan!BM329/15</f>
        <v>16.552811226656317</v>
      </c>
      <c r="I33" s="95">
        <f>penggarapan!AP35</f>
        <v>8.1860833329080673</v>
      </c>
      <c r="J33" s="71">
        <f>penggarapan!AJ329</f>
        <v>246.23783550445165</v>
      </c>
      <c r="K33" s="71">
        <f>penggarapan!AX35</f>
        <v>3.2463949202122007</v>
      </c>
      <c r="L33" s="71">
        <f>penggarapan!AP329</f>
        <v>3.2238478537293025</v>
      </c>
      <c r="M33" s="71">
        <f>penggarapan!BR329</f>
        <v>-18.169216105435456</v>
      </c>
      <c r="N33" s="71">
        <f>penggarapan!BI35</f>
        <v>85.65538779991337</v>
      </c>
      <c r="O33" s="71">
        <f>penggarapan!BZ329</f>
        <v>248.23391184168753</v>
      </c>
      <c r="P33" s="71">
        <f>penggarapan!BM35</f>
        <v>4.6317622656579509</v>
      </c>
      <c r="Q33" s="71">
        <f>penggarapan!CA329</f>
        <v>54.789267555154026</v>
      </c>
    </row>
    <row r="34" spans="1:18" ht="15">
      <c r="A34" s="69" t="str">
        <f>TEXT(penggarapan!F36,"dddd")</f>
        <v>Minggu</v>
      </c>
      <c r="B34" s="91">
        <f>DATE(penggarapan!D36,penggarapan!E36,penggarapan!F36)</f>
        <v>41727</v>
      </c>
      <c r="C34" s="92">
        <f>penggarapan!J36/24</f>
        <v>0.26041666666666669</v>
      </c>
      <c r="D34" s="90">
        <f>penggarapan!AN36*149598000</f>
        <v>149339796.42721525</v>
      </c>
      <c r="E34" s="93">
        <f>penggarapan!BA330</f>
        <v>368467.7265715251</v>
      </c>
      <c r="F34" s="69"/>
      <c r="G34" s="94">
        <f>penggarapan!AV36</f>
        <v>0.50189037483538179</v>
      </c>
      <c r="H34" s="94">
        <f>penggarapan!BM330/15</f>
        <v>16.553802221581837</v>
      </c>
      <c r="I34" s="95">
        <f>penggarapan!AP36</f>
        <v>8.1963846202074162</v>
      </c>
      <c r="J34" s="71">
        <f>penggarapan!AJ330</f>
        <v>246.25424148954727</v>
      </c>
      <c r="K34" s="71">
        <f>penggarapan!AX36</f>
        <v>3.2504566161149522</v>
      </c>
      <c r="L34" s="71">
        <f>penggarapan!AP330</f>
        <v>3.2124129339230367</v>
      </c>
      <c r="M34" s="71">
        <f>penggarapan!BR330</f>
        <v>-18.183249237019176</v>
      </c>
      <c r="N34" s="71">
        <f>penggarapan!BI36</f>
        <v>85.140085555744122</v>
      </c>
      <c r="O34" s="71">
        <f>penggarapan!BZ330</f>
        <v>249.53567186137533</v>
      </c>
      <c r="P34" s="71">
        <f>penggarapan!BM36</f>
        <v>8.344517229843504</v>
      </c>
      <c r="Q34" s="71">
        <f>penggarapan!CA330</f>
        <v>51.317705931432933</v>
      </c>
    </row>
    <row r="35" spans="1:18" ht="15">
      <c r="A35" s="69" t="str">
        <f>TEXT(penggarapan!F37,"dddd")</f>
        <v>Minggu</v>
      </c>
      <c r="B35" s="91">
        <f>DATE(penggarapan!D37,penggarapan!E37,penggarapan!F37)</f>
        <v>41727</v>
      </c>
      <c r="C35" s="92">
        <f>penggarapan!J37/24</f>
        <v>0.27083333333333331</v>
      </c>
      <c r="D35" s="90">
        <f>penggarapan!AN37*149598000</f>
        <v>149340242.53412643</v>
      </c>
      <c r="E35" s="93">
        <f>penggarapan!BA331</f>
        <v>368491.80373135314</v>
      </c>
      <c r="F35" s="69"/>
      <c r="G35" s="94">
        <f>penggarapan!AV37</f>
        <v>0.50252250779955909</v>
      </c>
      <c r="H35" s="94">
        <f>penggarapan!BM331/15</f>
        <v>16.554777771642271</v>
      </c>
      <c r="I35" s="95">
        <f>penggarapan!AP37</f>
        <v>8.2066858464311636</v>
      </c>
      <c r="J35" s="71">
        <f>penggarapan!AJ331</f>
        <v>246.27039152941549</v>
      </c>
      <c r="K35" s="71">
        <f>penggarapan!AX37</f>
        <v>3.2545181990934595</v>
      </c>
      <c r="L35" s="71">
        <f>penggarapan!AP331</f>
        <v>3.2164081393592885</v>
      </c>
      <c r="M35" s="71">
        <f>penggarapan!BR331</f>
        <v>-18.182028373080389</v>
      </c>
      <c r="N35" s="71">
        <f>penggarapan!BI37</f>
        <v>84.596002240412489</v>
      </c>
      <c r="O35" s="71">
        <f>penggarapan!BZ331</f>
        <v>250.56995194644006</v>
      </c>
      <c r="P35" s="71">
        <f>penggarapan!BM37</f>
        <v>12.054772260369614</v>
      </c>
      <c r="Q35" s="71">
        <f>penggarapan!CA331</f>
        <v>47.822847978153774</v>
      </c>
    </row>
    <row r="36" spans="1:18" ht="15">
      <c r="A36" s="69" t="str">
        <f>TEXT(penggarapan!F38,"dddd")</f>
        <v>Minggu</v>
      </c>
      <c r="B36" s="91">
        <f>DATE(penggarapan!D38,penggarapan!E38,penggarapan!F38)</f>
        <v>41727</v>
      </c>
      <c r="C36" s="92">
        <f>penggarapan!J38/24</f>
        <v>0.28125</v>
      </c>
      <c r="D36" s="90">
        <f>penggarapan!AN38*149598000</f>
        <v>149340688.64799431</v>
      </c>
      <c r="E36" s="93">
        <f>penggarapan!BA332</f>
        <v>368515.98110831663</v>
      </c>
      <c r="F36" s="69"/>
      <c r="G36" s="94">
        <f>penggarapan!AV38</f>
        <v>0.50315464205573113</v>
      </c>
      <c r="H36" s="94">
        <f>penggarapan!BM332/15</f>
        <v>16.555737706757338</v>
      </c>
      <c r="I36" s="95">
        <f>penggarapan!AP38</f>
        <v>8.2169870106581779</v>
      </c>
      <c r="J36" s="71">
        <f>penggarapan!AJ332</f>
        <v>246.28628282058554</v>
      </c>
      <c r="K36" s="71">
        <f>penggarapan!AX38</f>
        <v>3.2585796686741713</v>
      </c>
      <c r="L36" s="71">
        <f>penggarapan!AP332</f>
        <v>3.2184456106771648</v>
      </c>
      <c r="M36" s="71">
        <f>penggarapan!BR332</f>
        <v>-18.182691962046913</v>
      </c>
      <c r="N36" s="71">
        <f>penggarapan!BI38</f>
        <v>84.017039926775709</v>
      </c>
      <c r="O36" s="71">
        <f>penggarapan!BZ332</f>
        <v>251.37081471557894</v>
      </c>
      <c r="P36" s="71">
        <f>penggarapan!BM38</f>
        <v>15.762087066245059</v>
      </c>
      <c r="Q36" s="71">
        <f>penggarapan!CA332</f>
        <v>44.307670173708317</v>
      </c>
    </row>
    <row r="37" spans="1:18" ht="15">
      <c r="A37" s="69" t="str">
        <f>TEXT(penggarapan!F39,"dddd")</f>
        <v>Minggu</v>
      </c>
      <c r="B37" s="91">
        <f>DATE(penggarapan!D39,penggarapan!E39,penggarapan!F39)</f>
        <v>41727</v>
      </c>
      <c r="C37" s="92">
        <f>penggarapan!J39/24</f>
        <v>0.29166666666666669</v>
      </c>
      <c r="D37" s="90">
        <f>penggarapan!AN39*149598000</f>
        <v>149341134.76882428</v>
      </c>
      <c r="E37" s="93">
        <f>penggarapan!BA333</f>
        <v>368540.25853611983</v>
      </c>
      <c r="F37" s="69"/>
      <c r="G37" s="94">
        <f>penggarapan!AV39</f>
        <v>0.50378677763830537</v>
      </c>
      <c r="H37" s="94">
        <f>penggarapan!BM333/15</f>
        <v>16.556681863082513</v>
      </c>
      <c r="I37" s="95">
        <f>penggarapan!AP39</f>
        <v>8.2272881133479547</v>
      </c>
      <c r="J37" s="71">
        <f>penggarapan!AJ333</f>
        <v>246.30191266278393</v>
      </c>
      <c r="K37" s="71">
        <f>penggarapan!AX39</f>
        <v>3.262641024927889</v>
      </c>
      <c r="L37" s="71">
        <f>penggarapan!AP333</f>
        <v>3.2176273370676185</v>
      </c>
      <c r="M37" s="71">
        <f>penggarapan!BR333</f>
        <v>-18.186124946960597</v>
      </c>
      <c r="N37" s="71">
        <f>penggarapan!BI39</f>
        <v>83.395986114623142</v>
      </c>
      <c r="O37" s="71">
        <f>penggarapan!BZ333</f>
        <v>251.98241344537149</v>
      </c>
      <c r="P37" s="71">
        <f>penggarapan!BM39</f>
        <v>19.465937990755116</v>
      </c>
      <c r="Q37" s="71">
        <f>penggarapan!CA333</f>
        <v>40.777327098335995</v>
      </c>
    </row>
    <row r="38" spans="1:18" ht="15">
      <c r="A38" s="69" t="str">
        <f>TEXT(penggarapan!F40,"dddd")</f>
        <v>Minggu</v>
      </c>
      <c r="B38" s="91">
        <f>DATE(penggarapan!D40,penggarapan!E40,penggarapan!F40)</f>
        <v>41727</v>
      </c>
      <c r="C38" s="92">
        <f>penggarapan!J40/24</f>
        <v>0.30208333333333331</v>
      </c>
      <c r="D38" s="90">
        <f>penggarapan!AN40*149598000</f>
        <v>149341580.89662179</v>
      </c>
      <c r="E38" s="93">
        <f>penggarapan!BA334</f>
        <v>368564.63584790163</v>
      </c>
      <c r="F38" s="69"/>
      <c r="G38" s="94">
        <f>penggarapan!AV40</f>
        <v>0.50441891458169053</v>
      </c>
      <c r="H38" s="94">
        <f>penggarapan!BM334/15</f>
        <v>16.557610082944603</v>
      </c>
      <c r="I38" s="95">
        <f>penggarapan!AP40</f>
        <v>8.2375891549599771</v>
      </c>
      <c r="J38" s="71">
        <f>penggarapan!AJ334</f>
        <v>246.31727845785338</v>
      </c>
      <c r="K38" s="71">
        <f>penggarapan!AX40</f>
        <v>3.2667022679254036</v>
      </c>
      <c r="L38" s="71">
        <f>penggarapan!AP334</f>
        <v>3.2229841729477751</v>
      </c>
      <c r="M38" s="71">
        <f>penggarapan!BR334</f>
        <v>-18.183424853478986</v>
      </c>
      <c r="N38" s="71">
        <f>penggarapan!BI40</f>
        <v>82.724159853673243</v>
      </c>
      <c r="O38" s="71">
        <f>penggarapan!BZ334</f>
        <v>252.44921467745485</v>
      </c>
      <c r="P38" s="71">
        <f>penggarapan!BM40</f>
        <v>23.165693721786205</v>
      </c>
      <c r="Q38" s="71">
        <f>penggarapan!CA334</f>
        <v>37.236670126933603</v>
      </c>
    </row>
    <row r="39" spans="1:18" ht="15">
      <c r="A39" s="69" t="str">
        <f>TEXT(penggarapan!F41,"dddd")</f>
        <v>Minggu</v>
      </c>
      <c r="B39" s="91">
        <f>DATE(penggarapan!D41,penggarapan!E41,penggarapan!F41)</f>
        <v>41727</v>
      </c>
      <c r="C39" s="92">
        <f>penggarapan!J41/24</f>
        <v>0.3125</v>
      </c>
      <c r="D39" s="90">
        <f>penggarapan!AN41*149598000</f>
        <v>149342027.03133261</v>
      </c>
      <c r="E39" s="93">
        <f>penggarapan!BA335</f>
        <v>368589.11287295533</v>
      </c>
      <c r="F39" s="69"/>
      <c r="G39" s="94">
        <f>penggarapan!AV41</f>
        <v>0.50505105283557183</v>
      </c>
      <c r="H39" s="94">
        <f>penggarapan!BM335/15</f>
        <v>16.558522214787342</v>
      </c>
      <c r="I39" s="95">
        <f>penggarapan!AP41</f>
        <v>8.2478901345731419</v>
      </c>
      <c r="J39" s="71">
        <f>penggarapan!AJ335</f>
        <v>246.3323777088381</v>
      </c>
      <c r="K39" s="71">
        <f>penggarapan!AX41</f>
        <v>3.2707633971932051</v>
      </c>
      <c r="L39" s="71">
        <f>penggarapan!AP335</f>
        <v>3.2212459782207969</v>
      </c>
      <c r="M39" s="71">
        <f>penggarapan!BR335</f>
        <v>-18.187672444922512</v>
      </c>
      <c r="N39" s="71">
        <f>penggarapan!BI41</f>
        <v>81.990937169542747</v>
      </c>
      <c r="O39" s="71">
        <f>penggarapan!BZ335</f>
        <v>252.77882917574698</v>
      </c>
      <c r="P39" s="71">
        <f>penggarapan!BM41</f>
        <v>26.860582877960422</v>
      </c>
      <c r="Q39" s="71">
        <f>penggarapan!CA335</f>
        <v>33.687414453916595</v>
      </c>
    </row>
    <row r="40" spans="1:18" ht="15">
      <c r="A40" s="69" t="str">
        <f>TEXT(penggarapan!F42,"dddd")</f>
        <v>Minggu</v>
      </c>
      <c r="B40" s="91">
        <f>DATE(penggarapan!D42,penggarapan!E42,penggarapan!F42)</f>
        <v>41727</v>
      </c>
      <c r="C40" s="92">
        <f>penggarapan!J42/24</f>
        <v>0.32291666666666669</v>
      </c>
      <c r="D40" s="90">
        <f>penggarapan!AN42*149598000</f>
        <v>149342473.1729621</v>
      </c>
      <c r="E40" s="93">
        <f>penggarapan!BA336</f>
        <v>368613.68944325147</v>
      </c>
      <c r="F40" s="69"/>
      <c r="G40" s="94">
        <f>penggarapan!AV42</f>
        <v>0.50568319243446724</v>
      </c>
      <c r="H40" s="94">
        <f>penggarapan!BM336/15</f>
        <v>16.559418113483837</v>
      </c>
      <c r="I40" s="95">
        <f>penggarapan!AP42</f>
        <v>8.2581910526487512</v>
      </c>
      <c r="J40" s="71">
        <f>penggarapan!AJ336</f>
        <v>246.34720802514204</v>
      </c>
      <c r="K40" s="71">
        <f>penggarapan!AX42</f>
        <v>3.274824412802805</v>
      </c>
      <c r="L40" s="71">
        <f>penggarapan!AP336</f>
        <v>3.2284106069433482</v>
      </c>
      <c r="M40" s="71">
        <f>penggarapan!BR336</f>
        <v>-18.183097148599845</v>
      </c>
      <c r="N40" s="71">
        <f>penggarapan!BI42</f>
        <v>81.183101068302378</v>
      </c>
      <c r="O40" s="71">
        <f>penggarapan!BZ336</f>
        <v>253.00864926153423</v>
      </c>
      <c r="P40" s="71">
        <f>penggarapan!BM42</f>
        <v>30.549649951353299</v>
      </c>
      <c r="Q40" s="71">
        <f>penggarapan!CA336</f>
        <v>30.133138926613327</v>
      </c>
    </row>
    <row r="41" spans="1:18" ht="15">
      <c r="A41" s="69" t="str">
        <f>TEXT(penggarapan!F43,"dddd")</f>
        <v>Minggu</v>
      </c>
      <c r="B41" s="91">
        <f>DATE(penggarapan!D43,penggarapan!E43,penggarapan!F43)</f>
        <v>41727</v>
      </c>
      <c r="C41" s="92">
        <f>penggarapan!J43/24</f>
        <v>0.33333333333333331</v>
      </c>
      <c r="D41" s="90">
        <f>penggarapan!AN43*149598000</f>
        <v>149342919.3215158</v>
      </c>
      <c r="E41" s="93">
        <f>penggarapan!BA337</f>
        <v>368638.36539019883</v>
      </c>
      <c r="F41" s="69"/>
      <c r="G41" s="94">
        <f>penggarapan!AV43</f>
        <v>0.50631533341272872</v>
      </c>
      <c r="H41" s="94">
        <f>penggarapan!BM337/15</f>
        <v>16.560297640270328</v>
      </c>
      <c r="I41" s="95">
        <f>penggarapan!AP43</f>
        <v>8.268491909645391</v>
      </c>
      <c r="J41" s="71">
        <f>penggarapan!AJ337</f>
        <v>246.36176712141915</v>
      </c>
      <c r="K41" s="71">
        <f>penggarapan!AX43</f>
        <v>3.2788853148246369</v>
      </c>
      <c r="L41" s="71">
        <f>penggarapan!AP337</f>
        <v>3.2197357772278519</v>
      </c>
      <c r="M41" s="71">
        <f>penggarapan!BR337</f>
        <v>-18.194089453327674</v>
      </c>
      <c r="N41" s="71">
        <f>penggarapan!BI43</f>
        <v>80.283932805367002</v>
      </c>
      <c r="O41" s="71">
        <f>penggarapan!BZ337</f>
        <v>253.12395643871321</v>
      </c>
      <c r="P41" s="71">
        <f>penggarapan!BM43</f>
        <v>34.231694315915604</v>
      </c>
      <c r="Q41" s="71">
        <f>penggarapan!CA337</f>
        <v>26.574780792683981</v>
      </c>
      <c r="R41" t="s">
        <v>243</v>
      </c>
    </row>
    <row r="42" spans="1:18" ht="15">
      <c r="A42" s="69" t="str">
        <f>TEXT(penggarapan!F44,"dddd")</f>
        <v>Minggu</v>
      </c>
      <c r="B42" s="91">
        <f>DATE(penggarapan!D44,penggarapan!E44,penggarapan!F44)</f>
        <v>41727</v>
      </c>
      <c r="C42" s="92">
        <f>penggarapan!J44/24</f>
        <v>0.34375</v>
      </c>
      <c r="D42" s="90">
        <f>penggarapan!AN44*149598000</f>
        <v>149343365.47693935</v>
      </c>
      <c r="E42" s="93">
        <f>penggarapan!BA338</f>
        <v>368663.14054132538</v>
      </c>
      <c r="F42" s="69"/>
      <c r="G42" s="94">
        <f>penggarapan!AV44</f>
        <v>0.50694747572009502</v>
      </c>
      <c r="H42" s="94">
        <f>penggarapan!BM338/15</f>
        <v>16.561160662690344</v>
      </c>
      <c r="I42" s="95">
        <f>penggarapan!AP44</f>
        <v>8.2787927046428713</v>
      </c>
      <c r="J42" s="71">
        <f>penggarapan!AJ338</f>
        <v>246.37605281663528</v>
      </c>
      <c r="K42" s="71">
        <f>penggarapan!AX44</f>
        <v>3.2829461027855817</v>
      </c>
      <c r="L42" s="71">
        <f>penggarapan!AP338</f>
        <v>3.22126272726587</v>
      </c>
      <c r="M42" s="71">
        <f>penggarapan!BR338</f>
        <v>-18.19497766555055</v>
      </c>
      <c r="N42" s="96">
        <f>penggarapan!BI44</f>
        <v>79.271914594634694</v>
      </c>
      <c r="O42" s="96">
        <f>penggarapan!BZ338</f>
        <v>253.16434285235724</v>
      </c>
      <c r="P42" s="71">
        <f>penggarapan!BM44</f>
        <v>37.905184125639849</v>
      </c>
      <c r="Q42" s="71">
        <f>penggarapan!CA338</f>
        <v>23.01506881869912</v>
      </c>
    </row>
    <row r="43" spans="1:18" ht="15">
      <c r="A43" s="69" t="str">
        <f>TEXT(penggarapan!F45,"dddd")</f>
        <v>Minggu</v>
      </c>
      <c r="B43" s="91">
        <f>DATE(penggarapan!D45,penggarapan!E45,penggarapan!F45)</f>
        <v>41727</v>
      </c>
      <c r="C43" s="92">
        <f>penggarapan!J45/24</f>
        <v>0.35416666666666669</v>
      </c>
      <c r="D43" s="90">
        <f>penggarapan!AN45*149598000</f>
        <v>149343811.63923827</v>
      </c>
      <c r="E43" s="93">
        <f>penggarapan!BA339</f>
        <v>368688.01472688129</v>
      </c>
      <c r="F43" s="69"/>
      <c r="G43" s="94">
        <f>penggarapan!AV45</f>
        <v>0.50757961939091634</v>
      </c>
      <c r="H43" s="94">
        <f>penggarapan!BM339/15</f>
        <v>16.562007054885882</v>
      </c>
      <c r="I43" s="95">
        <f>penggarapan!AP45</f>
        <v>8.2890934380997798</v>
      </c>
      <c r="J43" s="71">
        <f>penggarapan!AJ339</f>
        <v>246.39006303887544</v>
      </c>
      <c r="K43" s="71">
        <f>penggarapan!AX45</f>
        <v>3.2870067767560815</v>
      </c>
      <c r="L43" s="71">
        <f>penggarapan!AP339</f>
        <v>3.2218937583197484</v>
      </c>
      <c r="M43" s="71">
        <f>penggarapan!BR339</f>
        <v>-18.196701616995043</v>
      </c>
      <c r="N43" s="96">
        <f>penggarapan!BI45</f>
        <v>78.118836574944282</v>
      </c>
      <c r="O43" s="96">
        <f>penggarapan!BZ339</f>
        <v>253.12468128389477</v>
      </c>
      <c r="P43" s="71">
        <f>penggarapan!BM45</f>
        <v>41.568132187151591</v>
      </c>
      <c r="Q43" s="71">
        <f>penggarapan!CA339</f>
        <v>19.455149408539555</v>
      </c>
    </row>
    <row r="44" spans="1:18" ht="15">
      <c r="A44" s="69" t="str">
        <f>TEXT(penggarapan!F46,"dddd")</f>
        <v>Minggu</v>
      </c>
      <c r="B44" s="91">
        <f>DATE(penggarapan!D46,penggarapan!E46,penggarapan!F46)</f>
        <v>41727</v>
      </c>
      <c r="C44" s="92">
        <f>penggarapan!J46/24</f>
        <v>0.36458333333333331</v>
      </c>
      <c r="D44" s="90">
        <f>penggarapan!AN46*149598000</f>
        <v>149344257.80841801</v>
      </c>
      <c r="E44" s="93">
        <f>penggarapan!BA340</f>
        <v>368712.98777655856</v>
      </c>
      <c r="F44" s="69"/>
      <c r="G44" s="94">
        <f>penggarapan!AV46</f>
        <v>0.50821176445970995</v>
      </c>
      <c r="H44" s="94">
        <f>penggarapan!BM340/15</f>
        <v>16.562836697529381</v>
      </c>
      <c r="I44" s="95">
        <f>penggarapan!AP46</f>
        <v>8.2993941104774187</v>
      </c>
      <c r="J44" s="71">
        <f>penggarapan!AJ340</f>
        <v>246.40379582420522</v>
      </c>
      <c r="K44" s="71">
        <f>penggarapan!AX46</f>
        <v>3.291067336807632</v>
      </c>
      <c r="L44" s="71">
        <f>penggarapan!AP340</f>
        <v>3.2241418464914648</v>
      </c>
      <c r="M44" s="71">
        <f>penggarapan!BR340</f>
        <v>-18.196783659362069</v>
      </c>
      <c r="N44" s="96">
        <f>penggarapan!BI46</f>
        <v>76.786969074261322</v>
      </c>
      <c r="O44" s="96">
        <f>penggarapan!BZ340</f>
        <v>253.01285522512578</v>
      </c>
      <c r="P44" s="71">
        <f>penggarapan!BM46</f>
        <v>45.217912874912358</v>
      </c>
      <c r="Q44" s="71">
        <f>penggarapan!CA340</f>
        <v>15.896412130067024</v>
      </c>
    </row>
    <row r="45" spans="1:18" ht="15">
      <c r="A45" s="69" t="str">
        <f>TEXT(penggarapan!F47,"dddd")</f>
        <v>Minggu</v>
      </c>
      <c r="B45" s="91">
        <f>DATE(penggarapan!D47,penggarapan!E47,penggarapan!F47)</f>
        <v>41727</v>
      </c>
      <c r="C45" s="92">
        <f>penggarapan!J47/24</f>
        <v>0.375</v>
      </c>
      <c r="D45" s="90">
        <f>penggarapan!AN47*149598000</f>
        <v>149344703.9844242</v>
      </c>
      <c r="E45" s="93">
        <f>penggarapan!BA341</f>
        <v>368738.05951613403</v>
      </c>
      <c r="F45" s="69"/>
      <c r="G45" s="94">
        <f>penggarapan!AV47</f>
        <v>0.50884391087615799</v>
      </c>
      <c r="H45" s="94">
        <f>penggarapan!BM341/15</f>
        <v>16.563649477766266</v>
      </c>
      <c r="I45" s="95">
        <f>penggarapan!AP47</f>
        <v>8.309694720854722</v>
      </c>
      <c r="J45" s="71">
        <f>penggarapan!AJ341</f>
        <v>246.41724931570732</v>
      </c>
      <c r="K45" s="71">
        <f>penggarapan!AX47</f>
        <v>3.2951277824668068</v>
      </c>
      <c r="L45" s="71">
        <f>penggarapan!AP341</f>
        <v>3.225051880445545</v>
      </c>
      <c r="M45" s="71">
        <f>penggarapan!BR341</f>
        <v>-18.198136849106525</v>
      </c>
      <c r="N45" s="96">
        <f>penggarapan!BI47</f>
        <v>75.224731220660374</v>
      </c>
      <c r="O45" s="96">
        <f>penggarapan!BZ341</f>
        <v>252.82924428952242</v>
      </c>
      <c r="P45" s="71">
        <f>penggarapan!BM47</f>
        <v>48.85098513993087</v>
      </c>
      <c r="Q45" s="71">
        <f>penggarapan!CA341</f>
        <v>12.34030882114512</v>
      </c>
    </row>
    <row r="46" spans="1:18" ht="15">
      <c r="A46" s="69" t="str">
        <f>TEXT(penggarapan!F48,"dddd")</f>
        <v>Minggu</v>
      </c>
      <c r="B46" s="91">
        <f>DATE(penggarapan!D48,penggarapan!E48,penggarapan!F48)</f>
        <v>41727</v>
      </c>
      <c r="C46" s="92">
        <f>penggarapan!J48/24</f>
        <v>0.38541666666666669</v>
      </c>
      <c r="D46" s="90">
        <f>penggarapan!AN48*149598000</f>
        <v>149345150.16726232</v>
      </c>
      <c r="E46" s="93">
        <f>penggarapan!BA342</f>
        <v>368763.22977414686</v>
      </c>
      <c r="F46" s="69"/>
      <c r="G46" s="94">
        <f>penggarapan!AV48</f>
        <v>0.50947605867460866</v>
      </c>
      <c r="H46" s="94">
        <f>penggarapan!BM342/15</f>
        <v>16.564445289484389</v>
      </c>
      <c r="I46" s="95">
        <f>penggarapan!AP48</f>
        <v>8.3199952696902617</v>
      </c>
      <c r="J46" s="71">
        <f>penggarapan!AJ342</f>
        <v>246.43042176792949</v>
      </c>
      <c r="K46" s="71">
        <f>penggarapan!AX48</f>
        <v>3.2991881138040338</v>
      </c>
      <c r="L46" s="71">
        <f>penggarapan!AP342</f>
        <v>3.2259336800795277</v>
      </c>
      <c r="M46" s="71">
        <f>penggarapan!BR342</f>
        <v>-18.199469693567842</v>
      </c>
      <c r="N46" s="96">
        <f>penggarapan!BI48</f>
        <v>73.359876104094155</v>
      </c>
      <c r="O46" s="96">
        <f>penggarapan!BZ342</f>
        <v>252.57711090576228</v>
      </c>
      <c r="P46" s="71">
        <f>penggarapan!BM48</f>
        <v>52.462461437339961</v>
      </c>
      <c r="Q46" s="71">
        <f>penggarapan!CA342</f>
        <v>8.7881715347275993</v>
      </c>
    </row>
    <row r="47" spans="1:18" ht="15">
      <c r="A47" s="69" t="str">
        <f>TEXT(penggarapan!F49,"dddd")</f>
        <v>Minggu</v>
      </c>
      <c r="B47" s="91">
        <f>DATE(penggarapan!D49,penggarapan!E49,penggarapan!F49)</f>
        <v>41727</v>
      </c>
      <c r="C47" s="92">
        <f>penggarapan!J49/24</f>
        <v>0.39583333333333331</v>
      </c>
      <c r="D47" s="90">
        <f>penggarapan!AN49*149598000</f>
        <v>149345596.35693794</v>
      </c>
      <c r="E47" s="93">
        <f>penggarapan!BA343</f>
        <v>368788.49837859481</v>
      </c>
      <c r="F47" s="69"/>
      <c r="G47" s="94">
        <f>penggarapan!AV49</f>
        <v>0.5101082078896344</v>
      </c>
      <c r="H47" s="94">
        <f>penggarapan!BM343/15</f>
        <v>16.565224033244412</v>
      </c>
      <c r="I47" s="95">
        <f>penggarapan!AP49</f>
        <v>8.3302957574462599</v>
      </c>
      <c r="J47" s="71">
        <f>penggarapan!AJ343</f>
        <v>246.44331154572112</v>
      </c>
      <c r="K47" s="71">
        <f>penggarapan!AX49</f>
        <v>3.3032483308911722</v>
      </c>
      <c r="L47" s="71">
        <f>penggarapan!AP343</f>
        <v>3.2426600697106251</v>
      </c>
      <c r="M47" s="71">
        <f>penggarapan!BR343</f>
        <v>-18.18513291555924</v>
      </c>
      <c r="N47" s="96">
        <f>penggarapan!BI49</f>
        <v>71.088465150689444</v>
      </c>
      <c r="O47" s="96">
        <f>penggarapan!BZ343</f>
        <v>252.27259870914381</v>
      </c>
      <c r="P47" s="71">
        <f>penggarapan!BM49</f>
        <v>56.045415380123117</v>
      </c>
      <c r="Q47" s="71">
        <f>penggarapan!CA343</f>
        <v>5.2398394293191375</v>
      </c>
    </row>
    <row r="48" spans="1:18" ht="15">
      <c r="A48" s="69" t="str">
        <f>TEXT(penggarapan!F50,"dddd")</f>
        <v>Minggu</v>
      </c>
      <c r="B48" s="91">
        <f>DATE(penggarapan!D50,penggarapan!E50,penggarapan!F50)</f>
        <v>41727</v>
      </c>
      <c r="C48" s="92">
        <f>penggarapan!J50/24</f>
        <v>0.40625</v>
      </c>
      <c r="D48" s="90">
        <f>penggarapan!AN50*149598000</f>
        <v>149346042.55339661</v>
      </c>
      <c r="E48" s="93">
        <f>penggarapan!BA344</f>
        <v>368813.86515350541</v>
      </c>
      <c r="F48" s="69"/>
      <c r="G48" s="94">
        <f>penggarapan!AV50</f>
        <v>0.51074035847069132</v>
      </c>
      <c r="H48" s="94">
        <f>penggarapan!BM344/15</f>
        <v>16.565985616219951</v>
      </c>
      <c r="I48" s="95">
        <f>penggarapan!AP50</f>
        <v>8.34059618319802</v>
      </c>
      <c r="J48" s="71">
        <f>penggarapan!AJ344</f>
        <v>246.45591712323071</v>
      </c>
      <c r="K48" s="71">
        <f>penggarapan!AX50</f>
        <v>3.3073084332533922</v>
      </c>
      <c r="L48" s="71">
        <f>penggarapan!AP344</f>
        <v>3.2274316943560093</v>
      </c>
      <c r="M48" s="71">
        <f>penggarapan!BR344</f>
        <v>-18.20225190347346</v>
      </c>
      <c r="N48" s="96">
        <f>penggarapan!BI50</f>
        <v>68.256537496676415</v>
      </c>
      <c r="O48" s="96">
        <f>penggarapan!BZ344</f>
        <v>251.86782598940275</v>
      </c>
      <c r="P48" s="71">
        <f>penggarapan!BM50</f>
        <v>59.58972998215387</v>
      </c>
      <c r="Q48" s="71">
        <f>penggarapan!CA344</f>
        <v>1.70141991187305</v>
      </c>
    </row>
    <row r="49" spans="1:17" ht="15">
      <c r="A49" s="69" t="str">
        <f>TEXT(penggarapan!F51,"dddd")</f>
        <v>Minggu</v>
      </c>
      <c r="B49" s="91">
        <f>DATE(penggarapan!D51,penggarapan!E51,penggarapan!F51)</f>
        <v>41727</v>
      </c>
      <c r="C49" s="92">
        <f>penggarapan!J51/24</f>
        <v>0.41666666666666669</v>
      </c>
      <c r="D49" s="90">
        <f>penggarapan!AN51*149598000</f>
        <v>149346488.75664389</v>
      </c>
      <c r="E49" s="93">
        <f>penggarapan!BA345</f>
        <v>368839.32992573216</v>
      </c>
      <c r="F49" s="69"/>
      <c r="G49" s="94">
        <f>penggarapan!AV51</f>
        <v>0.51137251045246279</v>
      </c>
      <c r="H49" s="94">
        <f>penggarapan!BM345/15</f>
        <v>16.56672995244579</v>
      </c>
      <c r="I49" s="95">
        <f>penggarapan!AP51</f>
        <v>8.3508965474095884</v>
      </c>
      <c r="J49" s="71">
        <f>penggarapan!AJ345</f>
        <v>246.46823708800423</v>
      </c>
      <c r="K49" s="71">
        <f>penggarapan!AX51</f>
        <v>3.311368420963281</v>
      </c>
      <c r="L49" s="71">
        <f>penggarapan!AP345</f>
        <v>3.2288954869445887</v>
      </c>
      <c r="M49" s="71">
        <f>penggarapan!BR345</f>
        <v>-18.202865275718604</v>
      </c>
      <c r="N49" s="96">
        <f>penggarapan!BI51</f>
        <v>64.628958748873515</v>
      </c>
      <c r="O49" s="96">
        <f>penggarapan!BZ345</f>
        <v>251.4086569056289</v>
      </c>
      <c r="P49" s="71">
        <f>penggarapan!BM51</f>
        <v>63.080106023937944</v>
      </c>
      <c r="Q49" s="71">
        <f>penggarapan!CA345</f>
        <v>-1.830293341272538</v>
      </c>
    </row>
    <row r="50" spans="1:17" ht="15">
      <c r="A50" s="69" t="str">
        <f>TEXT(penggarapan!F52,"dddd")</f>
        <v>Minggu</v>
      </c>
      <c r="B50" s="91">
        <f>DATE(penggarapan!D52,penggarapan!E52,penggarapan!F52)</f>
        <v>41727</v>
      </c>
      <c r="C50" s="92">
        <f>penggarapan!J52/24</f>
        <v>0.42708333333333331</v>
      </c>
      <c r="D50" s="90">
        <f>penggarapan!AN52*149598000</f>
        <v>149346934.96668524</v>
      </c>
      <c r="E50" s="93">
        <f>penggarapan!BA346</f>
        <v>368864.89252158132</v>
      </c>
      <c r="F50" s="69"/>
      <c r="G50" s="94">
        <f>penggarapan!AV52</f>
        <v>0.51200466386924026</v>
      </c>
      <c r="H50" s="94">
        <f>penggarapan!BM346/15</f>
        <v>16.567456962745606</v>
      </c>
      <c r="I50" s="95">
        <f>penggarapan!AP52</f>
        <v>8.361196850538624</v>
      </c>
      <c r="J50" s="71">
        <f>penggarapan!AJ346</f>
        <v>246.48027013977793</v>
      </c>
      <c r="K50" s="71">
        <f>penggarapan!AX52</f>
        <v>3.3154282940908928</v>
      </c>
      <c r="L50" s="71">
        <f>penggarapan!AP346</f>
        <v>3.2287989048226304</v>
      </c>
      <c r="M50" s="71">
        <f>penggarapan!BR346</f>
        <v>-18.204968199047219</v>
      </c>
      <c r="N50" s="96">
        <f>penggarapan!BI52</f>
        <v>59.836246026360087</v>
      </c>
      <c r="O50" s="96">
        <f>penggarapan!BZ346</f>
        <v>250.87378262296963</v>
      </c>
      <c r="P50" s="71">
        <f>penggarapan!BM52</f>
        <v>66.492472740492289</v>
      </c>
      <c r="Q50" s="71">
        <f>penggarapan!CA346</f>
        <v>-5.3517214849365624</v>
      </c>
    </row>
    <row r="51" spans="1:17" ht="15">
      <c r="A51" s="69" t="str">
        <f>TEXT(penggarapan!F53,"dddd")</f>
        <v>Minggu</v>
      </c>
      <c r="B51" s="91">
        <f>DATE(penggarapan!D53,penggarapan!E53,penggarapan!F53)</f>
        <v>41727</v>
      </c>
      <c r="C51" s="92">
        <f>penggarapan!J53/24</f>
        <v>0.4375</v>
      </c>
      <c r="D51" s="90">
        <f>penggarapan!AN53*149598000</f>
        <v>149347381.18346629</v>
      </c>
      <c r="E51" s="93">
        <f>penggarapan!BA347</f>
        <v>368890.55276335817</v>
      </c>
      <c r="F51" s="69"/>
      <c r="G51" s="94">
        <f>penggarapan!AV53</f>
        <v>0.51263681867075717</v>
      </c>
      <c r="H51" s="94">
        <f>penggarapan!BM347/15</f>
        <v>16.568166574670915</v>
      </c>
      <c r="I51" s="95">
        <f>penggarapan!AP53</f>
        <v>8.3714970916650042</v>
      </c>
      <c r="J51" s="71">
        <f>penggarapan!AJ347</f>
        <v>246.49201508945828</v>
      </c>
      <c r="K51" s="71">
        <f>penggarapan!AX53</f>
        <v>3.3194880521632344</v>
      </c>
      <c r="L51" s="71">
        <f>penggarapan!AP347</f>
        <v>3.2426964818162003</v>
      </c>
      <c r="M51" s="71">
        <f>penggarapan!BR347</f>
        <v>-18.193224490003864</v>
      </c>
      <c r="N51" s="96">
        <f>penggarapan!BI53</f>
        <v>53.288142392099488</v>
      </c>
      <c r="O51" s="96">
        <f>penggarapan!BZ347</f>
        <v>250.27374709748622</v>
      </c>
      <c r="P51" s="71">
        <f>penggarapan!BM53</f>
        <v>69.787250727797485</v>
      </c>
      <c r="Q51" s="71">
        <f>penggarapan!CA347</f>
        <v>-8.8636326323365875</v>
      </c>
    </row>
    <row r="52" spans="1:17" ht="15">
      <c r="A52" s="69" t="str">
        <f>TEXT(penggarapan!F54,"dddd")</f>
        <v>Minggu</v>
      </c>
      <c r="B52" s="91">
        <f>DATE(penggarapan!D54,penggarapan!E54,penggarapan!F54)</f>
        <v>41727</v>
      </c>
      <c r="C52" s="92">
        <f>penggarapan!J54/24</f>
        <v>0.44791666666666669</v>
      </c>
      <c r="D52" s="90">
        <f>penggarapan!AN54*149598000</f>
        <v>149347827.40699252</v>
      </c>
      <c r="E52" s="93">
        <f>penggarapan!BA348</f>
        <v>368916.31047623075</v>
      </c>
      <c r="F52" s="69"/>
      <c r="G52" s="94">
        <f>penggarapan!AV54</f>
        <v>0.51326897489136047</v>
      </c>
      <c r="H52" s="94">
        <f>penggarapan!BM348/15</f>
        <v>16.568858722726194</v>
      </c>
      <c r="I52" s="95">
        <f>penggarapan!AP54</f>
        <v>8.3817972712473132</v>
      </c>
      <c r="J52" s="71">
        <f>penggarapan!AJ348</f>
        <v>246.50347086283838</v>
      </c>
      <c r="K52" s="71">
        <f>penggarapan!AX54</f>
        <v>3.3235476952507361</v>
      </c>
      <c r="L52" s="71">
        <f>penggarapan!AP348</f>
        <v>3.2349524527887041</v>
      </c>
      <c r="M52" s="71">
        <f>penggarapan!BR348</f>
        <v>-18.202769326476005</v>
      </c>
      <c r="N52" s="96">
        <f>penggarapan!BI54</f>
        <v>44.064145370219194</v>
      </c>
      <c r="O52" s="96">
        <f>penggarapan!BZ348</f>
        <v>249.56740933686319</v>
      </c>
      <c r="P52" s="71">
        <f>penggarapan!BM54</f>
        <v>72.896318456237736</v>
      </c>
      <c r="Q52" s="71">
        <f>penggarapan!CA348</f>
        <v>-12.35762578974253</v>
      </c>
    </row>
    <row r="53" spans="1:17" ht="15">
      <c r="A53" s="69" t="str">
        <f>TEXT(penggarapan!F55,"dddd")</f>
        <v>Minggu</v>
      </c>
      <c r="B53" s="91">
        <f>DATE(penggarapan!D55,penggarapan!E55,penggarapan!F55)</f>
        <v>41727</v>
      </c>
      <c r="C53" s="92">
        <f>penggarapan!J55/24</f>
        <v>0.45833333333333331</v>
      </c>
      <c r="D53" s="90">
        <f>penggarapan!AN55*149598000</f>
        <v>149348273.63726947</v>
      </c>
      <c r="E53" s="93">
        <f>penggarapan!BA349</f>
        <v>368942.16548483196</v>
      </c>
      <c r="F53" s="69"/>
      <c r="G53" s="94">
        <f>penggarapan!AV55</f>
        <v>0.51390113256556391</v>
      </c>
      <c r="H53" s="94">
        <f>penggarapan!BM349/15</f>
        <v>16.569533348295248</v>
      </c>
      <c r="I53" s="95">
        <f>penggarapan!AP55</f>
        <v>8.3920973897468478</v>
      </c>
      <c r="J53" s="71">
        <f>penggarapan!AJ349</f>
        <v>246.51463649937008</v>
      </c>
      <c r="K53" s="71">
        <f>penggarapan!AX55</f>
        <v>3.3276072234248812</v>
      </c>
      <c r="L53" s="71">
        <f>penggarapan!AP349</f>
        <v>3.2482744950243321</v>
      </c>
      <c r="M53" s="71">
        <f>penggarapan!BR349</f>
        <v>-18.19149436348204</v>
      </c>
      <c r="N53" s="96">
        <f>penggarapan!BI55</f>
        <v>30.937042575713178</v>
      </c>
      <c r="O53" s="96">
        <f>penggarapan!BZ349</f>
        <v>248.78898242697409</v>
      </c>
      <c r="P53" s="71">
        <f>penggarapan!BM55</f>
        <v>75.698016409141914</v>
      </c>
      <c r="Q53" s="71">
        <f>penggarapan!CA349</f>
        <v>-15.839288779281922</v>
      </c>
    </row>
    <row r="54" spans="1:17" ht="15">
      <c r="A54" s="69" t="str">
        <f>TEXT(penggarapan!F56,"dddd")</f>
        <v>Minggu</v>
      </c>
      <c r="B54" s="91">
        <f>DATE(penggarapan!D56,penggarapan!E56,penggarapan!F56)</f>
        <v>41727</v>
      </c>
      <c r="C54" s="92">
        <f>penggarapan!J56/24</f>
        <v>0.46875</v>
      </c>
      <c r="D54" s="90">
        <f>penggarapan!AN56*149598000</f>
        <v>149348719.87424278</v>
      </c>
      <c r="E54" s="93">
        <f>penggarapan!BA350</f>
        <v>368968.11760975694</v>
      </c>
      <c r="F54" s="69"/>
      <c r="G54" s="94">
        <f>penggarapan!AV56</f>
        <v>0.51453329164304351</v>
      </c>
      <c r="H54" s="94">
        <f>penggarapan!BM350/15</f>
        <v>16.570190399578067</v>
      </c>
      <c r="I54" s="95">
        <f>penggarapan!AP56</f>
        <v>8.402397446242599</v>
      </c>
      <c r="J54" s="71">
        <f>penggarapan!AJ350</f>
        <v>246.52551115111052</v>
      </c>
      <c r="K54" s="71">
        <f>penggarapan!AX56</f>
        <v>3.3316666362123617</v>
      </c>
      <c r="L54" s="71">
        <f>penggarapan!AP350</f>
        <v>3.2368568209428461</v>
      </c>
      <c r="M54" s="71">
        <f>penggarapan!BR350</f>
        <v>-18.204563077662367</v>
      </c>
      <c r="N54" s="96">
        <f>penggarapan!BI56</f>
        <v>13.162146020129796</v>
      </c>
      <c r="O54" s="96">
        <f>penggarapan!BZ350</f>
        <v>247.88304892142673</v>
      </c>
      <c r="P54" s="71">
        <f>penggarapan!BM56</f>
        <v>77.975512787744492</v>
      </c>
      <c r="Q54" s="71">
        <f>penggarapan!CA350</f>
        <v>-19.295848773412658</v>
      </c>
    </row>
    <row r="55" spans="1:17" ht="15">
      <c r="A55" s="69" t="str">
        <f>TEXT(penggarapan!F57,"dddd")</f>
        <v>Minggu</v>
      </c>
      <c r="B55" s="91">
        <f>DATE(penggarapan!D57,penggarapan!E57,penggarapan!F57)</f>
        <v>41727</v>
      </c>
      <c r="C55" s="92">
        <f>penggarapan!J57/24</f>
        <v>0.47916666666666669</v>
      </c>
      <c r="D55" s="90">
        <f>penggarapan!AN57*149598000</f>
        <v>149349166.1179179</v>
      </c>
      <c r="E55" s="93">
        <f>penggarapan!BA351</f>
        <v>368994.16667450726</v>
      </c>
      <c r="F55" s="69"/>
      <c r="G55" s="94">
        <f>penggarapan!AV57</f>
        <v>0.51516545215820064</v>
      </c>
      <c r="H55" s="94">
        <f>penggarapan!BM351/15</f>
        <v>16.570829831793134</v>
      </c>
      <c r="I55" s="95">
        <f>penggarapan!AP57</f>
        <v>8.4126974411940605</v>
      </c>
      <c r="J55" s="71">
        <f>penggarapan!AJ351</f>
        <v>246.53609408606226</v>
      </c>
      <c r="K55" s="71">
        <f>penggarapan!AX57</f>
        <v>3.3357259336839635</v>
      </c>
      <c r="L55" s="71">
        <f>penggarapan!AP351</f>
        <v>3.2336981493003436</v>
      </c>
      <c r="M55" s="71">
        <f>penggarapan!BR351</f>
        <v>-18.209439292697098</v>
      </c>
      <c r="N55" s="96">
        <f>penggarapan!BI57</f>
        <v>352.57408539641818</v>
      </c>
      <c r="O55" s="96">
        <f>penggarapan!BZ351</f>
        <v>246.87029606932535</v>
      </c>
      <c r="P55" s="71">
        <f>penggarapan!BM57</f>
        <v>79.385810436163396</v>
      </c>
      <c r="Q55" s="71">
        <f>penggarapan!CA351</f>
        <v>-22.731019593833874</v>
      </c>
    </row>
    <row r="56" spans="1:17" ht="15">
      <c r="A56" s="69" t="str">
        <f>TEXT(penggarapan!F58,"dddd")</f>
        <v>Minggu</v>
      </c>
      <c r="B56" s="91">
        <f>DATE(penggarapan!D58,penggarapan!E58,penggarapan!F58)</f>
        <v>41727</v>
      </c>
      <c r="C56" s="92">
        <f>penggarapan!J58/24</f>
        <v>0.48958333333333331</v>
      </c>
      <c r="D56" s="90">
        <f>penggarapan!AN58*149598000</f>
        <v>149349612.36830023</v>
      </c>
      <c r="E56" s="93">
        <f>penggarapan!BA352</f>
        <v>369020.31250205322</v>
      </c>
      <c r="F56" s="69"/>
      <c r="G56" s="94">
        <f>penggarapan!AV58</f>
        <v>0.51579761414543601</v>
      </c>
      <c r="H56" s="94">
        <f>penggarapan!BM352/15</f>
        <v>16.57145160710191</v>
      </c>
      <c r="I56" s="95">
        <f>penggarapan!AP58</f>
        <v>8.4229973750606977</v>
      </c>
      <c r="J56" s="71">
        <f>penggarapan!AJ352</f>
        <v>246.54638468691559</v>
      </c>
      <c r="K56" s="71">
        <f>penggarapan!AX58</f>
        <v>3.3397851159104435</v>
      </c>
      <c r="L56" s="71">
        <f>penggarapan!AP352</f>
        <v>3.245025529891568</v>
      </c>
      <c r="M56" s="71">
        <f>penggarapan!BR352</f>
        <v>-18.199982695133887</v>
      </c>
      <c r="N56" s="96">
        <f>penggarapan!BI58</f>
        <v>333.6729848610787</v>
      </c>
      <c r="O56" s="96">
        <f>penggarapan!BZ352</f>
        <v>245.74272708840829</v>
      </c>
      <c r="P56" s="71">
        <f>penggarapan!BM58</f>
        <v>79.570947019728422</v>
      </c>
      <c r="Q56" s="71">
        <f>penggarapan!CA352</f>
        <v>-26.143156333695316</v>
      </c>
    </row>
    <row r="57" spans="1:17" ht="15">
      <c r="A57" s="69" t="str">
        <f>TEXT(penggarapan!F59,"dddd")</f>
        <v>Minggu</v>
      </c>
      <c r="B57" s="91">
        <f>DATE(penggarapan!D59,penggarapan!E59,penggarapan!F59)</f>
        <v>41727</v>
      </c>
      <c r="C57" s="92">
        <f>penggarapan!J59/24</f>
        <v>0.5</v>
      </c>
      <c r="D57" s="90">
        <f>penggarapan!AN59*149598000</f>
        <v>149350058.62533557</v>
      </c>
      <c r="E57" s="93">
        <f>penggarapan!BA353</f>
        <v>369046.55491129123</v>
      </c>
      <c r="F57" s="69"/>
      <c r="G57" s="94">
        <f>penggarapan!AV59</f>
        <v>0.51642977755442421</v>
      </c>
      <c r="H57" s="94">
        <f>penggarapan!BM353/15</f>
        <v>16.572055694543796</v>
      </c>
      <c r="I57" s="95">
        <f>penggarapan!AP59</f>
        <v>8.433297246921537</v>
      </c>
      <c r="J57" s="71">
        <f>penggarapan!AJ353</f>
        <v>246.55638244996504</v>
      </c>
      <c r="K57" s="71">
        <f>penggarapan!AX59</f>
        <v>3.343844182418541</v>
      </c>
      <c r="L57" s="71">
        <f>penggarapan!AP353</f>
        <v>3.2510896703822043</v>
      </c>
      <c r="M57" s="71">
        <f>penggarapan!BR353</f>
        <v>-18.195666157106629</v>
      </c>
      <c r="N57" s="96">
        <f>penggarapan!BI59</f>
        <v>319.2645577809613</v>
      </c>
      <c r="O57" s="96">
        <f>penggarapan!BZ353</f>
        <v>244.46198765981546</v>
      </c>
      <c r="P57" s="71">
        <f>penggarapan!BM59</f>
        <v>78.471743023546352</v>
      </c>
      <c r="Q57" s="71">
        <f>penggarapan!CA353</f>
        <v>-29.5220135241821</v>
      </c>
    </row>
    <row r="58" spans="1:17" ht="15">
      <c r="A58" s="69" t="str">
        <f>TEXT(penggarapan!F60,"dddd")</f>
        <v>Minggu</v>
      </c>
      <c r="B58" s="91">
        <f>DATE(penggarapan!D60,penggarapan!E60,penggarapan!F60)</f>
        <v>41727</v>
      </c>
      <c r="C58" s="92">
        <f>penggarapan!J60/24</f>
        <v>0.51041666666666663</v>
      </c>
      <c r="D58" s="90">
        <f>penggarapan!AN60*149598000</f>
        <v>149350504.88902938</v>
      </c>
      <c r="E58" s="93">
        <f>penggarapan!BA354</f>
        <v>369072.89372407849</v>
      </c>
      <c r="F58" s="69"/>
      <c r="G58" s="94">
        <f>penggarapan!AV60</f>
        <v>0.51706194241967707</v>
      </c>
      <c r="H58" s="94">
        <f>penggarapan!BM354/15</f>
        <v>16.572642070215693</v>
      </c>
      <c r="I58" s="95">
        <f>penggarapan!AP60</f>
        <v>8.4435970572378825</v>
      </c>
      <c r="J58" s="71">
        <f>penggarapan!AJ354</f>
        <v>246.56608698807452</v>
      </c>
      <c r="K58" s="71">
        <f>penggarapan!AX60</f>
        <v>3.3479031332797495</v>
      </c>
      <c r="L58" s="71">
        <f>penggarapan!AP354</f>
        <v>3.2373697885213195</v>
      </c>
      <c r="M58" s="71">
        <f>penggarapan!BR354</f>
        <v>-18.21080795952474</v>
      </c>
      <c r="N58" s="96">
        <f>penggarapan!BI60</f>
        <v>309.08451482058263</v>
      </c>
      <c r="O58" s="96">
        <f>penggarapan!BZ354</f>
        <v>242.98971313120219</v>
      </c>
      <c r="P58" s="71">
        <f>penggarapan!BM60</f>
        <v>76.396046260968944</v>
      </c>
      <c r="Q58" s="71">
        <f>penggarapan!CA354</f>
        <v>-32.855871966265582</v>
      </c>
    </row>
    <row r="59" spans="1:17" ht="15">
      <c r="A59" s="69" t="str">
        <f>TEXT(penggarapan!F61,"dddd")</f>
        <v>Minggu</v>
      </c>
      <c r="B59" s="91">
        <f>DATE(penggarapan!D61,penggarapan!E61,penggarapan!F61)</f>
        <v>41727</v>
      </c>
      <c r="C59" s="92">
        <f>penggarapan!J61/24</f>
        <v>0.52083333333333337</v>
      </c>
      <c r="D59" s="90">
        <f>penggarapan!AN61*149598000</f>
        <v>149350951.15938705</v>
      </c>
      <c r="E59" s="93">
        <f>penggarapan!BA355</f>
        <v>369099.32876172889</v>
      </c>
      <c r="F59" s="69"/>
      <c r="G59" s="94">
        <f>penggarapan!AV61</f>
        <v>0.51769410877553823</v>
      </c>
      <c r="H59" s="94">
        <f>penggarapan!BM355/15</f>
        <v>16.57321071719393</v>
      </c>
      <c r="I59" s="95">
        <f>penggarapan!AP61</f>
        <v>8.4538968064682898</v>
      </c>
      <c r="J59" s="71">
        <f>penggarapan!AJ355</f>
        <v>246.57549802937839</v>
      </c>
      <c r="K59" s="71">
        <f>penggarapan!AX61</f>
        <v>3.3519619685644657</v>
      </c>
      <c r="L59" s="71">
        <f>penggarapan!AP355</f>
        <v>3.2467919031740062</v>
      </c>
      <c r="M59" s="71">
        <f>penggarapan!BR355</f>
        <v>-18.203081461113122</v>
      </c>
      <c r="N59" s="96">
        <f>penggarapan!BI61</f>
        <v>301.90197722284432</v>
      </c>
      <c r="O59" s="96">
        <f>penggarapan!BZ355</f>
        <v>241.34530887529004</v>
      </c>
      <c r="P59" s="71">
        <f>penggarapan!BM61</f>
        <v>73.713031284174505</v>
      </c>
      <c r="Q59" s="71">
        <f>penggarapan!CA355</f>
        <v>-36.152220122958617</v>
      </c>
    </row>
    <row r="60" spans="1:17" ht="15">
      <c r="A60" s="69" t="str">
        <f>TEXT(penggarapan!F62,"dddd")</f>
        <v>Minggu</v>
      </c>
      <c r="B60" s="91">
        <f>DATE(penggarapan!D62,penggarapan!E62,penggarapan!F62)</f>
        <v>41727</v>
      </c>
      <c r="C60" s="92">
        <f>penggarapan!J62/24</f>
        <v>0.53125</v>
      </c>
      <c r="D60" s="90">
        <f>penggarapan!AN62*149598000</f>
        <v>149351397.43635428</v>
      </c>
      <c r="E60" s="93">
        <f>penggarapan!BA356</f>
        <v>369125.85984145873</v>
      </c>
      <c r="F60" s="69"/>
      <c r="G60" s="94">
        <f>penggarapan!AV62</f>
        <v>0.51832627657173569</v>
      </c>
      <c r="H60" s="94">
        <f>penggarapan!BM356/15</f>
        <v>16.573761625468055</v>
      </c>
      <c r="I60" s="95">
        <f>penggarapan!AP62</f>
        <v>8.4641964936927145</v>
      </c>
      <c r="J60" s="71">
        <f>penggarapan!AJ356</f>
        <v>246.5846154161805</v>
      </c>
      <c r="K60" s="71">
        <f>penggarapan!AX62</f>
        <v>3.3560206877998278</v>
      </c>
      <c r="L60" s="71">
        <f>penggarapan!AP356</f>
        <v>3.243458949778804</v>
      </c>
      <c r="M60" s="71">
        <f>penggarapan!BR356</f>
        <v>-18.207882694723843</v>
      </c>
      <c r="N60" s="96">
        <f>penggarapan!BI62</f>
        <v>296.69358147983303</v>
      </c>
      <c r="O60" s="96">
        <f>penggarapan!BZ356</f>
        <v>239.45638885256517</v>
      </c>
      <c r="P60" s="71">
        <f>penggarapan!BM62</f>
        <v>70.674018701902725</v>
      </c>
      <c r="Q60" s="71">
        <f>penggarapan!CA356</f>
        <v>-39.388774718810808</v>
      </c>
    </row>
    <row r="61" spans="1:17" ht="15">
      <c r="A61" s="69" t="str">
        <f>TEXT(penggarapan!F63,"dddd")</f>
        <v>Minggu</v>
      </c>
      <c r="B61" s="91">
        <f>DATE(penggarapan!D63,penggarapan!E63,penggarapan!F63)</f>
        <v>41727</v>
      </c>
      <c r="C61" s="92">
        <f>penggarapan!J63/24</f>
        <v>0.54166666666666663</v>
      </c>
      <c r="D61" s="90">
        <f>penggarapan!AN63*149598000</f>
        <v>149351843.71993661</v>
      </c>
      <c r="E61" s="93">
        <f>penggarapan!BA357</f>
        <v>369152.48678348411</v>
      </c>
      <c r="F61" s="69"/>
      <c r="G61" s="94">
        <f>penggarapan!AV63</f>
        <v>0.51895844584255757</v>
      </c>
      <c r="H61" s="94">
        <f>penggarapan!BM357/15</f>
        <v>16.574294792096762</v>
      </c>
      <c r="I61" s="95">
        <f>penggarapan!AP63</f>
        <v>8.4744961193688209</v>
      </c>
      <c r="J61" s="71">
        <f>penggarapan!AJ357</f>
        <v>246.59343910752906</v>
      </c>
      <c r="K61" s="71">
        <f>penggarapan!AX63</f>
        <v>3.3600792910558916</v>
      </c>
      <c r="L61" s="71">
        <f>penggarapan!AP357</f>
        <v>3.2523793189140573</v>
      </c>
      <c r="M61" s="71">
        <f>penggarapan!BR357</f>
        <v>-18.200552023130641</v>
      </c>
      <c r="N61" s="96">
        <f>penggarapan!BI63</f>
        <v>292.78782227187412</v>
      </c>
      <c r="O61" s="96">
        <f>penggarapan!BZ357</f>
        <v>237.31098366502988</v>
      </c>
      <c r="P61" s="71">
        <f>penggarapan!BM63</f>
        <v>67.422324369551689</v>
      </c>
      <c r="Q61" s="71">
        <f>penggarapan!CA357</f>
        <v>-42.564275327373544</v>
      </c>
    </row>
    <row r="62" spans="1:17" ht="15">
      <c r="A62" s="69" t="str">
        <f>TEXT(penggarapan!F64,"dddd")</f>
        <v>Minggu</v>
      </c>
      <c r="B62" s="91">
        <f>DATE(penggarapan!D64,penggarapan!E64,penggarapan!F64)</f>
        <v>41727</v>
      </c>
      <c r="C62" s="92">
        <f>penggarapan!J64/24</f>
        <v>0.55208333333333337</v>
      </c>
      <c r="D62" s="90">
        <f>penggarapan!AN64*149598000</f>
        <v>149352290.0101395</v>
      </c>
      <c r="E62" s="93">
        <f>penggarapan!BA358</f>
        <v>369179.20940749324</v>
      </c>
      <c r="F62" s="69"/>
      <c r="G62" s="94">
        <f>penggarapan!AV64</f>
        <v>0.51959061662268113</v>
      </c>
      <c r="H62" s="94">
        <f>penggarapan!BM358/15</f>
        <v>16.574810221128313</v>
      </c>
      <c r="I62" s="95">
        <f>penggarapan!AP64</f>
        <v>8.4847956839606251</v>
      </c>
      <c r="J62" s="71">
        <f>penggarapan!AJ358</f>
        <v>246.6019691778948</v>
      </c>
      <c r="K62" s="71">
        <f>penggarapan!AX64</f>
        <v>3.3641377784052029</v>
      </c>
      <c r="L62" s="71">
        <f>penggarapan!AP358</f>
        <v>3.2391837646543316</v>
      </c>
      <c r="M62" s="71">
        <f>penggarapan!BR358</f>
        <v>-18.214980032961805</v>
      </c>
      <c r="N62" s="96">
        <f>penggarapan!BI64</f>
        <v>289.76413544624984</v>
      </c>
      <c r="O62" s="96">
        <f>penggarapan!BZ358</f>
        <v>234.81974979390912</v>
      </c>
      <c r="P62" s="71">
        <f>penggarapan!BM64</f>
        <v>64.03775686246</v>
      </c>
      <c r="Q62" s="71">
        <f>penggarapan!CA358</f>
        <v>-45.648059840755565</v>
      </c>
    </row>
    <row r="63" spans="1:17" ht="15">
      <c r="A63" s="69" t="str">
        <f>TEXT(penggarapan!F65,"dddd")</f>
        <v>Minggu</v>
      </c>
      <c r="B63" s="91">
        <f>DATE(penggarapan!D65,penggarapan!E65,penggarapan!F65)</f>
        <v>41727</v>
      </c>
      <c r="C63" s="92">
        <f>penggarapan!J65/24</f>
        <v>0.5625</v>
      </c>
      <c r="D63" s="90">
        <f>penggarapan!AN65*149598000</f>
        <v>149352736.30690852</v>
      </c>
      <c r="E63" s="93">
        <f>penggarapan!BA359</f>
        <v>369206.02752902266</v>
      </c>
      <c r="F63" s="69"/>
      <c r="G63" s="94">
        <f>penggarapan!AV65</f>
        <v>0.52022278886155326</v>
      </c>
      <c r="H63" s="94">
        <f>penggarapan!BM359/15</f>
        <v>16.575307923531827</v>
      </c>
      <c r="I63" s="95">
        <f>penggarapan!AP65</f>
        <v>8.4950951865435496</v>
      </c>
      <c r="J63" s="71">
        <f>penggarapan!AJ359</f>
        <v>246.61020581602963</v>
      </c>
      <c r="K63" s="71">
        <f>penggarapan!AX65</f>
        <v>3.3681961493731443</v>
      </c>
      <c r="L63" s="71">
        <f>penggarapan!AP359</f>
        <v>3.2410483244271613</v>
      </c>
      <c r="M63" s="71">
        <f>penggarapan!BR359</f>
        <v>-18.214508485617401</v>
      </c>
      <c r="N63" s="96">
        <f>penggarapan!BI65</f>
        <v>287.35661652121297</v>
      </c>
      <c r="O63" s="96">
        <f>penggarapan!BZ359</f>
        <v>231.96772317818059</v>
      </c>
      <c r="P63" s="71">
        <f>penggarapan!BM65</f>
        <v>60.566136750749806</v>
      </c>
      <c r="Q63" s="71">
        <f>penggarapan!CA359</f>
        <v>-48.639432644894676</v>
      </c>
    </row>
    <row r="64" spans="1:17" ht="15">
      <c r="A64" s="69" t="str">
        <f>TEXT(penggarapan!F66,"dddd")</f>
        <v>Minggu</v>
      </c>
      <c r="B64" s="91">
        <f>DATE(penggarapan!D66,penggarapan!E66,penggarapan!F66)</f>
        <v>41727</v>
      </c>
      <c r="C64" s="92">
        <f>penggarapan!J66/24</f>
        <v>0.57291666666666663</v>
      </c>
      <c r="D64" s="90">
        <f>penggarapan!AN66*149598000</f>
        <v>149353182.61024928</v>
      </c>
      <c r="E64" s="93">
        <f>penggarapan!BA360</f>
        <v>369232.94096667541</v>
      </c>
      <c r="F64" s="69"/>
      <c r="G64" s="94">
        <f>penggarapan!AV66</f>
        <v>0.52085496259368436</v>
      </c>
      <c r="H64" s="94">
        <f>penggarapan!BM360/15</f>
        <v>16.57578791733081</v>
      </c>
      <c r="I64" s="95">
        <f>penggarapan!AP66</f>
        <v>8.5053946275789034</v>
      </c>
      <c r="J64" s="71">
        <f>penggarapan!AJ360</f>
        <v>246.61814932717238</v>
      </c>
      <c r="K64" s="71">
        <f>penggarapan!AX66</f>
        <v>3.3722544040312048</v>
      </c>
      <c r="L64" s="71">
        <f>penggarapan!AP360</f>
        <v>3.2465728800034643</v>
      </c>
      <c r="M64" s="71">
        <f>penggarapan!BR360</f>
        <v>-18.210378714355283</v>
      </c>
      <c r="N64" s="96">
        <f>penggarapan!BI66</f>
        <v>285.3926137763973</v>
      </c>
      <c r="O64" s="96">
        <f>penggarapan!BZ360</f>
        <v>228.67182490328389</v>
      </c>
      <c r="P64" s="71">
        <f>penggarapan!BM66</f>
        <v>57.034976352897118</v>
      </c>
      <c r="Q64" s="71">
        <f>penggarapan!CA360</f>
        <v>-51.510059898528198</v>
      </c>
    </row>
    <row r="65" spans="1:17" ht="15">
      <c r="A65" s="69" t="str">
        <f>TEXT(penggarapan!F67,"dddd")</f>
        <v>Minggu</v>
      </c>
      <c r="B65" s="91">
        <f>DATE(penggarapan!D67,penggarapan!E67,penggarapan!F67)</f>
        <v>41727</v>
      </c>
      <c r="C65" s="92">
        <f>penggarapan!J67/24</f>
        <v>0.58333333333333337</v>
      </c>
      <c r="D65" s="90">
        <f>penggarapan!AN67*149598000</f>
        <v>149353628.92016721</v>
      </c>
      <c r="E65" s="93">
        <f>penggarapan!BA361</f>
        <v>369259.94953850796</v>
      </c>
      <c r="F65" s="69"/>
      <c r="G65" s="94">
        <f>penggarapan!AV67</f>
        <v>0.52148713785352607</v>
      </c>
      <c r="H65" s="94">
        <f>penggarapan!BM361/15</f>
        <v>16.576250227520809</v>
      </c>
      <c r="I65" s="95">
        <f>penggarapan!AP67</f>
        <v>8.5156940075270526</v>
      </c>
      <c r="J65" s="71">
        <f>penggarapan!AJ361</f>
        <v>246.62580013168264</v>
      </c>
      <c r="K65" s="71">
        <f>penggarapan!AX67</f>
        <v>3.3763125424504885</v>
      </c>
      <c r="L65" s="71">
        <f>penggarapan!AP361</f>
        <v>3.2481199697270737</v>
      </c>
      <c r="M65" s="71">
        <f>penggarapan!BR361</f>
        <v>-18.210122099736385</v>
      </c>
      <c r="N65" s="96">
        <f>penggarapan!BI67</f>
        <v>283.75655501449512</v>
      </c>
      <c r="O65" s="96">
        <f>penggarapan!BZ361</f>
        <v>224.84203946674378</v>
      </c>
      <c r="P65" s="71">
        <f>penggarapan!BM67</f>
        <v>53.461555784701702</v>
      </c>
      <c r="Q65" s="71">
        <f>penggarapan!CA361</f>
        <v>-54.225576662957593</v>
      </c>
    </row>
    <row r="66" spans="1:17" ht="15">
      <c r="A66" s="69" t="str">
        <f>TEXT(penggarapan!F68,"dddd")</f>
        <v>Minggu</v>
      </c>
      <c r="B66" s="91">
        <f>DATE(penggarapan!D68,penggarapan!E68,penggarapan!F68)</f>
        <v>41727</v>
      </c>
      <c r="C66" s="92">
        <f>penggarapan!J68/24</f>
        <v>0.59375</v>
      </c>
      <c r="D66" s="90">
        <f>penggarapan!AN68*149598000</f>
        <v>149354075.23660794</v>
      </c>
      <c r="E66" s="93">
        <f>penggarapan!BA362</f>
        <v>369287.05305841472</v>
      </c>
      <c r="F66" s="69"/>
      <c r="G66" s="94">
        <f>penggarapan!AV68</f>
        <v>0.52211931459074878</v>
      </c>
      <c r="H66" s="94">
        <f>penggarapan!BM362/15</f>
        <v>16.576694885999718</v>
      </c>
      <c r="I66" s="95">
        <f>penggarapan!AP68</f>
        <v>8.5259933254670912</v>
      </c>
      <c r="J66" s="71">
        <f>penggarapan!AJ362</f>
        <v>246.63315876388475</v>
      </c>
      <c r="K66" s="71">
        <f>penggarapan!AX68</f>
        <v>3.3803705641578574</v>
      </c>
      <c r="L66" s="71">
        <f>penggarapan!AP362</f>
        <v>3.245577689729358</v>
      </c>
      <c r="M66" s="71">
        <f>penggarapan!BR362</f>
        <v>-18.213849229566378</v>
      </c>
      <c r="N66" s="96">
        <f>penggarapan!BI68</f>
        <v>282.36874365115483</v>
      </c>
      <c r="O66" s="96">
        <f>penggarapan!BZ362</f>
        <v>220.39021238345032</v>
      </c>
      <c r="P66" s="71">
        <f>penggarapan!BM68</f>
        <v>49.857182173462114</v>
      </c>
      <c r="Q66" s="71">
        <f>penggarapan!CA362</f>
        <v>-56.747486306395757</v>
      </c>
    </row>
    <row r="67" spans="1:17" ht="15">
      <c r="A67" s="69" t="str">
        <f>TEXT(penggarapan!F69,"dddd")</f>
        <v>Minggu</v>
      </c>
      <c r="B67" s="91">
        <f>DATE(penggarapan!D69,penggarapan!E69,penggarapan!F69)</f>
        <v>41727</v>
      </c>
      <c r="C67" s="92">
        <f>penggarapan!J69/24</f>
        <v>0.60416666666666663</v>
      </c>
      <c r="D67" s="90">
        <f>penggarapan!AN69*149598000</f>
        <v>149354521.55957699</v>
      </c>
      <c r="E67" s="93">
        <f>penggarapan!BA363</f>
        <v>369314.25134337955</v>
      </c>
      <c r="F67" s="69"/>
      <c r="G67" s="94">
        <f>penggarapan!AV69</f>
        <v>0.52275149283974809</v>
      </c>
      <c r="H67" s="94">
        <f>penggarapan!BM363/15</f>
        <v>16.57712193167729</v>
      </c>
      <c r="I67" s="95">
        <f>penggarapan!AP69</f>
        <v>8.5362925818584916</v>
      </c>
      <c r="J67" s="71">
        <f>penggarapan!AJ363</f>
        <v>246.64022587387717</v>
      </c>
      <c r="K67" s="71">
        <f>penggarapan!AX69</f>
        <v>3.3844284692240749</v>
      </c>
      <c r="L67" s="71">
        <f>penggarapan!AP363</f>
        <v>3.2416228174438579</v>
      </c>
      <c r="M67" s="71">
        <f>penggarapan!BR363</f>
        <v>-18.218920715359754</v>
      </c>
      <c r="N67" s="96">
        <f>penggarapan!BI69</f>
        <v>281.1726932129535</v>
      </c>
      <c r="O67" s="96">
        <f>penggarapan!BZ363</f>
        <v>215.23293240925733</v>
      </c>
      <c r="P67" s="71">
        <f>penggarapan!BM69</f>
        <v>46.229525708871137</v>
      </c>
      <c r="Q67" s="71">
        <f>penggarapan!CA363</f>
        <v>-59.030205865976356</v>
      </c>
    </row>
    <row r="68" spans="1:17" ht="15">
      <c r="A68" s="69" t="str">
        <f>TEXT(penggarapan!F70,"dddd")</f>
        <v>Minggu</v>
      </c>
      <c r="B68" s="91">
        <f>DATE(penggarapan!D70,penggarapan!E70,penggarapan!F70)</f>
        <v>41727</v>
      </c>
      <c r="C68" s="92">
        <f>penggarapan!J70/24</f>
        <v>0.61458333333333337</v>
      </c>
      <c r="D68" s="90">
        <f>penggarapan!AN70*149598000</f>
        <v>149354967.88907978</v>
      </c>
      <c r="E68" s="93">
        <f>penggarapan!BA364</f>
        <v>369341.54420985235</v>
      </c>
      <c r="F68" s="69"/>
      <c r="G68" s="94">
        <f>penggarapan!AV70</f>
        <v>0.52338367263491992</v>
      </c>
      <c r="H68" s="94">
        <f>penggarapan!BM364/15</f>
        <v>16.577531410391423</v>
      </c>
      <c r="I68" s="95">
        <f>penggarapan!AP70</f>
        <v>8.5465917771607209</v>
      </c>
      <c r="J68" s="71">
        <f>penggarapan!AJ364</f>
        <v>246.64700222614564</v>
      </c>
      <c r="K68" s="71">
        <f>penggarapan!AX70</f>
        <v>3.3884862577198853</v>
      </c>
      <c r="L68" s="71">
        <f>penggarapan!AP364</f>
        <v>3.2442638152667596</v>
      </c>
      <c r="M68" s="71">
        <f>penggarapan!BR364</f>
        <v>-18.217439365619967</v>
      </c>
      <c r="N68" s="96">
        <f>penggarapan!BI70</f>
        <v>280.12735954904326</v>
      </c>
      <c r="O68" s="96">
        <f>penggarapan!BZ364</f>
        <v>209.30992347799483</v>
      </c>
      <c r="P68" s="71">
        <f>penggarapan!BM70</f>
        <v>42.583955382044017</v>
      </c>
      <c r="Q68" s="71">
        <f>penggarapan!CA364</f>
        <v>-61.023688148328652</v>
      </c>
    </row>
    <row r="69" spans="1:17" ht="15">
      <c r="A69" s="69" t="str">
        <f>TEXT(penggarapan!F71,"dddd")</f>
        <v>Minggu</v>
      </c>
      <c r="B69" s="91">
        <f>DATE(penggarapan!D71,penggarapan!E71,penggarapan!F71)</f>
        <v>41727</v>
      </c>
      <c r="C69" s="92">
        <f>penggarapan!J71/24</f>
        <v>0.625</v>
      </c>
      <c r="D69" s="90">
        <f>penggarapan!AN71*149598000</f>
        <v>149355414.22506204</v>
      </c>
      <c r="E69" s="93">
        <f>penggarapan!BA365</f>
        <v>369368.93147009821</v>
      </c>
      <c r="F69" s="69"/>
      <c r="G69" s="94">
        <f>penggarapan!AV71</f>
        <v>0.52401585392593231</v>
      </c>
      <c r="H69" s="94">
        <f>penggarapan!BM365/15</f>
        <v>16.577923374836793</v>
      </c>
      <c r="I69" s="95">
        <f>penggarapan!AP71</f>
        <v>8.5568909104528945</v>
      </c>
      <c r="J69" s="71">
        <f>penggarapan!AJ365</f>
        <v>246.65348869838027</v>
      </c>
      <c r="K69" s="71">
        <f>penggarapan!AX71</f>
        <v>3.3925439291721924</v>
      </c>
      <c r="L69" s="71">
        <f>penggarapan!AP365</f>
        <v>3.2560570978945638</v>
      </c>
      <c r="M69" s="71">
        <f>penggarapan!BR365</f>
        <v>-18.206884229394642</v>
      </c>
      <c r="N69" s="96">
        <f>penggarapan!BI71</f>
        <v>279.20224174146551</v>
      </c>
      <c r="O69" s="96">
        <f>penggarapan!BZ365</f>
        <v>202.5962979793913</v>
      </c>
      <c r="P69" s="71">
        <f>penggarapan!BM71</f>
        <v>38.924333598511708</v>
      </c>
      <c r="Q69" s="71">
        <f>penggarapan!CA365</f>
        <v>-62.666782889626226</v>
      </c>
    </row>
    <row r="70" spans="1:17" ht="15">
      <c r="A70" s="69" t="str">
        <f>TEXT(penggarapan!F72,"dddd")</f>
        <v>Minggu</v>
      </c>
      <c r="B70" s="91">
        <f>DATE(penggarapan!D72,penggarapan!E72,penggarapan!F72)</f>
        <v>41727</v>
      </c>
      <c r="C70" s="92">
        <f>penggarapan!J72/24</f>
        <v>0.63541666666666663</v>
      </c>
      <c r="D70" s="90">
        <f>penggarapan!AN72*149598000</f>
        <v>149355860.56752923</v>
      </c>
      <c r="E70" s="93">
        <f>penggarapan!BA366</f>
        <v>369396.41293949465</v>
      </c>
      <c r="F70" s="69"/>
      <c r="G70" s="94">
        <f>penggarapan!AV72</f>
        <v>0.52464803674729121</v>
      </c>
      <c r="H70" s="94">
        <f>penggarapan!BM366/15</f>
        <v>16.578297884650496</v>
      </c>
      <c r="I70" s="95">
        <f>penggarapan!AP72</f>
        <v>8.5671899821962985</v>
      </c>
      <c r="J70" s="71">
        <f>penggarapan!AJ366</f>
        <v>246.65968628289195</v>
      </c>
      <c r="K70" s="71">
        <f>penggarapan!AX72</f>
        <v>3.3966014836524696</v>
      </c>
      <c r="L70" s="71">
        <f>penggarapan!AP366</f>
        <v>3.2576463127851016</v>
      </c>
      <c r="M70" s="71">
        <f>penggarapan!BR366</f>
        <v>-18.206343505365815</v>
      </c>
      <c r="N70" s="96">
        <f>penggarapan!BI72</f>
        <v>278.37420715045329</v>
      </c>
      <c r="O70" s="96">
        <f>penggarapan!BZ366</f>
        <v>195.12919348970408</v>
      </c>
      <c r="P70" s="71">
        <f>penggarapan!BM72</f>
        <v>35.253506286068891</v>
      </c>
      <c r="Q70" s="71">
        <f>penggarapan!CA366</f>
        <v>-63.874759270657634</v>
      </c>
    </row>
    <row r="71" spans="1:17" ht="15">
      <c r="A71" s="69" t="str">
        <f>TEXT(penggarapan!F73,"dddd")</f>
        <v>Minggu</v>
      </c>
      <c r="B71" s="91">
        <f>DATE(penggarapan!D73,penggarapan!E73,penggarapan!F73)</f>
        <v>41727</v>
      </c>
      <c r="C71" s="92">
        <f>penggarapan!J73/24</f>
        <v>0.64583333333333337</v>
      </c>
      <c r="D71" s="90">
        <f>penggarapan!AN73*149598000</f>
        <v>149356306.91648677</v>
      </c>
      <c r="E71" s="93">
        <f>penggarapan!BA367</f>
        <v>369423.9884329036</v>
      </c>
      <c r="F71" s="69"/>
      <c r="G71" s="94">
        <f>penggarapan!AV73</f>
        <v>0.52528022113333583</v>
      </c>
      <c r="H71" s="94">
        <f>penggarapan!BM367/15</f>
        <v>16.578655006327413</v>
      </c>
      <c r="I71" s="95">
        <f>penggarapan!AP73</f>
        <v>8.5774889928494886</v>
      </c>
      <c r="J71" s="71">
        <f>penggarapan!AJ367</f>
        <v>246.66559608521118</v>
      </c>
      <c r="K71" s="71">
        <f>penggarapan!AX73</f>
        <v>3.4006589212310989</v>
      </c>
      <c r="L71" s="71">
        <f>penggarapan!AP367</f>
        <v>3.2446060127639429</v>
      </c>
      <c r="M71" s="71">
        <f>penggarapan!BR367</f>
        <v>-18.22018179159771</v>
      </c>
      <c r="N71" s="96">
        <f>penggarapan!BI73</f>
        <v>277.62538054122649</v>
      </c>
      <c r="O71" s="96">
        <f>penggarapan!BZ367</f>
        <v>187.08216279289769</v>
      </c>
      <c r="P71" s="71">
        <f>penggarapan!BM73</f>
        <v>31.573615169700833</v>
      </c>
      <c r="Q71" s="71">
        <f>penggarapan!CA367</f>
        <v>-64.580859644587036</v>
      </c>
    </row>
    <row r="72" spans="1:17" ht="15">
      <c r="A72" s="69" t="str">
        <f>TEXT(penggarapan!F74,"dddd")</f>
        <v>Minggu</v>
      </c>
      <c r="B72" s="91">
        <f>DATE(penggarapan!D74,penggarapan!E74,penggarapan!F74)</f>
        <v>41727</v>
      </c>
      <c r="C72" s="92">
        <f>penggarapan!J74/24</f>
        <v>0.65625</v>
      </c>
      <c r="D72" s="90">
        <f>penggarapan!AN74*149598000</f>
        <v>149356753.27188045</v>
      </c>
      <c r="E72" s="93">
        <f>penggarapan!BA368</f>
        <v>369451.657760965</v>
      </c>
      <c r="F72" s="69"/>
      <c r="G72" s="94">
        <f>penggarapan!AV74</f>
        <v>0.52591240703378783</v>
      </c>
      <c r="H72" s="94">
        <f>penggarapan!BM368/15</f>
        <v>16.578994813146409</v>
      </c>
      <c r="I72" s="95">
        <f>penggarapan!AP74</f>
        <v>8.5877879414925129</v>
      </c>
      <c r="J72" s="71">
        <f>penggarapan!AJ368</f>
        <v>246.67121932286668</v>
      </c>
      <c r="K72" s="71">
        <f>penggarapan!AX74</f>
        <v>3.4047162414353864</v>
      </c>
      <c r="L72" s="71">
        <f>penggarapan!AP368</f>
        <v>3.2501711503364907</v>
      </c>
      <c r="M72" s="71">
        <f>penggarapan!BR368</f>
        <v>-18.215624669951318</v>
      </c>
      <c r="N72" s="96">
        <f>penggarapan!BI74</f>
        <v>276.94170688281338</v>
      </c>
      <c r="O72" s="96">
        <f>penggarapan!BZ368</f>
        <v>178.74889207796826</v>
      </c>
      <c r="P72" s="71">
        <f>penggarapan!BM74</f>
        <v>27.886302614382291</v>
      </c>
      <c r="Q72" s="71">
        <f>penggarapan!CA368</f>
        <v>-64.775515050780058</v>
      </c>
    </row>
    <row r="73" spans="1:17" ht="15">
      <c r="A73" s="69" t="str">
        <f>TEXT(penggarapan!F75,"dddd")</f>
        <v>Minggu</v>
      </c>
      <c r="B73" s="91">
        <f>DATE(penggarapan!D75,penggarapan!E75,penggarapan!F75)</f>
        <v>41727</v>
      </c>
      <c r="C73" s="92">
        <f>penggarapan!J75/24</f>
        <v>0.66666666666666663</v>
      </c>
      <c r="D73" s="90">
        <f>penggarapan!AN75*149598000</f>
        <v>149357199.6337156</v>
      </c>
      <c r="E73" s="93">
        <f>penggarapan!BA369</f>
        <v>369479.42073747469</v>
      </c>
      <c r="F73" s="69"/>
      <c r="G73" s="94">
        <f>penggarapan!AV75</f>
        <v>0.5265445944830407</v>
      </c>
      <c r="H73" s="94">
        <f>penggarapan!BM369/15</f>
        <v>16.579317385233423</v>
      </c>
      <c r="I73" s="95">
        <f>penggarapan!AP75</f>
        <v>8.5980868285848366</v>
      </c>
      <c r="J73" s="71">
        <f>penggarapan!AJ369</f>
        <v>246.67655732642979</v>
      </c>
      <c r="K73" s="71">
        <f>penggarapan!AX75</f>
        <v>3.4087734443360822</v>
      </c>
      <c r="L73" s="71">
        <f>penggarapan!AP369</f>
        <v>3.261133306887817</v>
      </c>
      <c r="M73" s="71">
        <f>penggarapan!BR369</f>
        <v>-18.205697708216903</v>
      </c>
      <c r="N73" s="96">
        <f>penggarapan!BI75</f>
        <v>276.31195086922878</v>
      </c>
      <c r="O73" s="96">
        <f>penggarapan!BZ369</f>
        <v>170.46293593139833</v>
      </c>
      <c r="P73" s="71">
        <f>penggarapan!BM75</f>
        <v>24.192849548910825</v>
      </c>
      <c r="Q73" s="71">
        <f>penggarapan!CA369</f>
        <v>-64.434083646077781</v>
      </c>
    </row>
    <row r="74" spans="1:17" ht="15">
      <c r="A74" s="69" t="str">
        <f>TEXT(penggarapan!F76,"dddd")</f>
        <v>Minggu</v>
      </c>
      <c r="B74" s="91">
        <f>DATE(penggarapan!D76,penggarapan!E76,penggarapan!F76)</f>
        <v>41727</v>
      </c>
      <c r="C74" s="92">
        <f>penggarapan!J76/24</f>
        <v>0.67708333333333337</v>
      </c>
      <c r="D74" s="90">
        <f>penggarapan!AN76*149598000</f>
        <v>149357646.00199786</v>
      </c>
      <c r="E74" s="93">
        <f>penggarapan!BA370</f>
        <v>369507.27717571741</v>
      </c>
      <c r="F74" s="69"/>
      <c r="G74" s="94">
        <f>penggarapan!AV76</f>
        <v>0.52717678351543229</v>
      </c>
      <c r="H74" s="94">
        <f>penggarapan!BM370/15</f>
        <v>16.579622809474909</v>
      </c>
      <c r="I74" s="95">
        <f>penggarapan!AP76</f>
        <v>8.6083856545850121</v>
      </c>
      <c r="J74" s="71">
        <f>penggarapan!AJ370</f>
        <v>246.68161153808296</v>
      </c>
      <c r="K74" s="71">
        <f>penggarapan!AX76</f>
        <v>3.4128305300035642</v>
      </c>
      <c r="L74" s="71">
        <f>penggarapan!AP370</f>
        <v>3.2481131384425019</v>
      </c>
      <c r="M74" s="71">
        <f>penggarapan!BR370</f>
        <v>-18.219374139959221</v>
      </c>
      <c r="N74" s="96">
        <f>penggarapan!BI76</f>
        <v>275.72698571572732</v>
      </c>
      <c r="O74" s="96">
        <f>penggarapan!BZ370</f>
        <v>162.57508857929625</v>
      </c>
      <c r="P74" s="71">
        <f>penggarapan!BM76</f>
        <v>20.494270534088823</v>
      </c>
      <c r="Q74" s="71">
        <f>penggarapan!CA370</f>
        <v>-63.549662491980271</v>
      </c>
    </row>
    <row r="75" spans="1:17" ht="15">
      <c r="A75" s="69" t="str">
        <f>TEXT(penggarapan!F77,"dddd")</f>
        <v>Minggu</v>
      </c>
      <c r="B75" s="91">
        <f>DATE(penggarapan!D77,penggarapan!E77,penggarapan!F77)</f>
        <v>41727</v>
      </c>
      <c r="C75" s="92">
        <f>penggarapan!J77/24</f>
        <v>0.6875</v>
      </c>
      <c r="D75" s="90">
        <f>penggarapan!AN77*149598000</f>
        <v>149358092.37667274</v>
      </c>
      <c r="E75" s="93">
        <f>penggarapan!BA371</f>
        <v>369535.22688472254</v>
      </c>
      <c r="F75" s="69"/>
      <c r="G75" s="94">
        <f>penggarapan!AV77</f>
        <v>0.52780897408079352</v>
      </c>
      <c r="H75" s="94">
        <f>penggarapan!BM371/15</f>
        <v>16.579911179442281</v>
      </c>
      <c r="I75" s="95">
        <f>penggarapan!AP77</f>
        <v>8.6186844185749258</v>
      </c>
      <c r="J75" s="71">
        <f>penggarapan!AJ371</f>
        <v>246.68638351037055</v>
      </c>
      <c r="K75" s="71">
        <f>penggarapan!AX77</f>
        <v>3.4168874979658961</v>
      </c>
      <c r="L75" s="71">
        <f>penggarapan!AP371</f>
        <v>3.2491350093358697</v>
      </c>
      <c r="M75" s="71">
        <f>penggarapan!BR371</f>
        <v>-18.219155934491109</v>
      </c>
      <c r="N75" s="96">
        <f>penggarapan!BI77</f>
        <v>275.17927724223057</v>
      </c>
      <c r="O75" s="96">
        <f>penggarapan!BZ371</f>
        <v>155.31797718129974</v>
      </c>
      <c r="P75" s="71">
        <f>penggarapan!BM77</f>
        <v>16.791380705529601</v>
      </c>
      <c r="Q75" s="71">
        <f>penggarapan!CA371</f>
        <v>-62.207880606008906</v>
      </c>
    </row>
    <row r="76" spans="1:17" ht="15">
      <c r="A76" s="69" t="str">
        <f>TEXT(penggarapan!F78,"dddd")</f>
        <v>Minggu</v>
      </c>
      <c r="B76" s="91">
        <f>DATE(penggarapan!D78,penggarapan!E78,penggarapan!F78)</f>
        <v>41727</v>
      </c>
      <c r="C76" s="92">
        <f>penggarapan!J78/24</f>
        <v>0.69791666666666663</v>
      </c>
      <c r="D76" s="90">
        <f>penggarapan!AN78*149598000</f>
        <v>149358538.75774577</v>
      </c>
      <c r="E76" s="93">
        <f>penggarapan!BA372</f>
        <v>369563.26967671595</v>
      </c>
      <c r="F76" s="69"/>
      <c r="G76" s="94">
        <f>penggarapan!AV78</f>
        <v>0.52844116621340542</v>
      </c>
      <c r="H76" s="94">
        <f>penggarapan!BM372/15</f>
        <v>16.580182595432369</v>
      </c>
      <c r="I76" s="95">
        <f>penggarapan!AP78</f>
        <v>8.6289831210122241</v>
      </c>
      <c r="J76" s="71">
        <f>penggarapan!AJ372</f>
        <v>246.69087490686999</v>
      </c>
      <c r="K76" s="71">
        <f>penggarapan!AX78</f>
        <v>3.4209443482931072</v>
      </c>
      <c r="L76" s="71">
        <f>penggarapan!AP372</f>
        <v>3.2623795032962279</v>
      </c>
      <c r="M76" s="71">
        <f>penggarapan!BR372</f>
        <v>-18.206837441735949</v>
      </c>
      <c r="N76" s="96">
        <f>penggarapan!BI78</f>
        <v>274.66250191915373</v>
      </c>
      <c r="O76" s="96">
        <f>penggarapan!BZ372</f>
        <v>148.81643168928102</v>
      </c>
      <c r="P76" s="71">
        <f>penggarapan!BM78</f>
        <v>13.084843849110932</v>
      </c>
      <c r="Q76" s="71">
        <f>penggarapan!CA372</f>
        <v>-60.469323025006588</v>
      </c>
    </row>
    <row r="77" spans="1:17" ht="15">
      <c r="A77" s="69" t="str">
        <f>TEXT(penggarapan!F79,"dddd")</f>
        <v>Minggu</v>
      </c>
      <c r="B77" s="91">
        <f>DATE(penggarapan!D79,penggarapan!E79,penggarapan!F79)</f>
        <v>41727</v>
      </c>
      <c r="C77" s="92">
        <f>penggarapan!J79/24</f>
        <v>0.70833333333333337</v>
      </c>
      <c r="D77" s="90">
        <f>penggarapan!AN79*149598000</f>
        <v>149358985.14522254</v>
      </c>
      <c r="E77" s="93">
        <f>penggarapan!BA373</f>
        <v>369591.40536342829</v>
      </c>
      <c r="F77" s="69"/>
      <c r="G77" s="94">
        <f>penggarapan!AV79</f>
        <v>0.52907335994782856</v>
      </c>
      <c r="H77" s="94">
        <f>penggarapan!BM373/15</f>
        <v>16.580437164379379</v>
      </c>
      <c r="I77" s="95">
        <f>penggarapan!AP79</f>
        <v>8.6392817623591043</v>
      </c>
      <c r="J77" s="71">
        <f>penggarapan!AJ373</f>
        <v>246.6950875007374</v>
      </c>
      <c r="K77" s="71">
        <f>penggarapan!AX79</f>
        <v>3.425001081057006</v>
      </c>
      <c r="L77" s="71">
        <f>penggarapan!AP373</f>
        <v>3.2524315706395468</v>
      </c>
      <c r="M77" s="71">
        <f>penggarapan!BR373</f>
        <v>-18.217344620588012</v>
      </c>
      <c r="N77" s="96">
        <f>penggarapan!BI79</f>
        <v>274.17125793690138</v>
      </c>
      <c r="O77" s="96">
        <f>penggarapan!BZ373</f>
        <v>143.13725949701245</v>
      </c>
      <c r="P77" s="71">
        <f>penggarapan!BM79</f>
        <v>9.3752075622873416</v>
      </c>
      <c r="Q77" s="71">
        <f>penggarapan!CA373</f>
        <v>-58.37196141624279</v>
      </c>
    </row>
    <row r="78" spans="1:17" ht="15">
      <c r="A78" s="97" t="str">
        <f>TEXT(penggarapan!F80,"dddd")</f>
        <v>Minggu</v>
      </c>
      <c r="B78" s="98">
        <f>DATE(penggarapan!D80,penggarapan!E80,penggarapan!F80)</f>
        <v>41727</v>
      </c>
      <c r="C78" s="99">
        <f>penggarapan!J80/24</f>
        <v>0.71875</v>
      </c>
      <c r="D78" s="100">
        <f>penggarapan!AN80*149598000</f>
        <v>149359431.53904849</v>
      </c>
      <c r="E78" s="101">
        <f>penggarapan!BA374</f>
        <v>369619.63375228201</v>
      </c>
      <c r="F78" s="97"/>
      <c r="G78" s="102">
        <f>penggarapan!AV80</f>
        <v>0.52970555523350005</v>
      </c>
      <c r="H78" s="102">
        <f>penggarapan!BM374/15</f>
        <v>16.580674999777123</v>
      </c>
      <c r="I78" s="103">
        <f>penggarapan!AP80</f>
        <v>8.6495803416910935</v>
      </c>
      <c r="J78" s="104">
        <f>penggarapan!AJ374</f>
        <v>246.69902317342269</v>
      </c>
      <c r="K78" s="104">
        <f>penggarapan!AX80</f>
        <v>3.4290576957831864</v>
      </c>
      <c r="L78" s="104">
        <f>penggarapan!AP374</f>
        <v>3.2468710538123005</v>
      </c>
      <c r="M78" s="104">
        <f>penggarapan!BR374</f>
        <v>-18.223479149772224</v>
      </c>
      <c r="N78" s="105">
        <f>penggarapan!BI80</f>
        <v>273.70084129171022</v>
      </c>
      <c r="O78" s="105">
        <f>penggarapan!BZ374</f>
        <v>138.210525276373</v>
      </c>
      <c r="P78" s="104">
        <f>penggarapan!BM80</f>
        <v>5.6629294321025441</v>
      </c>
      <c r="Q78" s="104">
        <f>penggarapan!CA374</f>
        <v>-56.002083658676732</v>
      </c>
    </row>
    <row r="79" spans="1:17" ht="15">
      <c r="A79" s="97" t="str">
        <f>TEXT(penggarapan!F81,"dddd")</f>
        <v>Minggu</v>
      </c>
      <c r="B79" s="98">
        <f>DATE(penggarapan!D81,penggarapan!E81,penggarapan!F81)</f>
        <v>41727</v>
      </c>
      <c r="C79" s="99">
        <f>penggarapan!J81/24</f>
        <v>0.72916666666666663</v>
      </c>
      <c r="D79" s="100">
        <f>penggarapan!AN81*149598000</f>
        <v>149359877.93922928</v>
      </c>
      <c r="E79" s="101">
        <f>penggarapan!BA375</f>
        <v>369647.95465396205</v>
      </c>
      <c r="F79" s="97"/>
      <c r="G79" s="102">
        <f>penggarapan!AV81</f>
        <v>0.53033775210509149</v>
      </c>
      <c r="H79" s="102">
        <f>penggarapan!BM375/15</f>
        <v>16.580896221697845</v>
      </c>
      <c r="I79" s="103">
        <f>penggarapan!AP81</f>
        <v>8.6598788594722151</v>
      </c>
      <c r="J79" s="104">
        <f>penggarapan!AJ375</f>
        <v>246.70268391498411</v>
      </c>
      <c r="K79" s="104">
        <f>penggarapan!AX81</f>
        <v>3.4331141925441848</v>
      </c>
      <c r="L79" s="104">
        <f>penggarapan!AP375</f>
        <v>3.2600961778957216</v>
      </c>
      <c r="M79" s="104">
        <f>penggarapan!BR375</f>
        <v>-18.211041895315809</v>
      </c>
      <c r="N79" s="105">
        <f>penggarapan!BI81</f>
        <v>273.24706717629203</v>
      </c>
      <c r="O79" s="105">
        <f>penggarapan!BZ375</f>
        <v>133.93975762047319</v>
      </c>
      <c r="P79" s="104">
        <f>penggarapan!BM81</f>
        <v>1.9483968786841428</v>
      </c>
      <c r="Q79" s="104">
        <f>penggarapan!CA375</f>
        <v>-53.421951022921611</v>
      </c>
    </row>
    <row r="80" spans="1:17" ht="15">
      <c r="A80" s="97" t="str">
        <f>TEXT(penggarapan!F82,"dddd")</f>
        <v>Minggu</v>
      </c>
      <c r="B80" s="98">
        <f>DATE(penggarapan!D82,penggarapan!E82,penggarapan!F82)</f>
        <v>41727</v>
      </c>
      <c r="C80" s="99">
        <f>penggarapan!J82/24</f>
        <v>0.73958333333333337</v>
      </c>
      <c r="D80" s="100">
        <f>penggarapan!AN82*149598000</f>
        <v>149360324.34577039</v>
      </c>
      <c r="E80" s="101">
        <f>penggarapan!BA376</f>
        <v>369676.36787863815</v>
      </c>
      <c r="F80" s="97"/>
      <c r="G80" s="102">
        <f>penggarapan!AV82</f>
        <v>0.53096995059688223</v>
      </c>
      <c r="H80" s="102">
        <f>penggarapan!BM376/15</f>
        <v>16.581100956701881</v>
      </c>
      <c r="I80" s="103">
        <f>penggarapan!AP82</f>
        <v>8.6701773161601086</v>
      </c>
      <c r="J80" s="104">
        <f>penggarapan!AJ376</f>
        <v>246.70607182259724</v>
      </c>
      <c r="K80" s="104">
        <f>penggarapan!AX82</f>
        <v>3.4371705714100114</v>
      </c>
      <c r="L80" s="104">
        <f>penggarapan!AP376</f>
        <v>3.2614927228886028</v>
      </c>
      <c r="M80" s="104">
        <f>penggarapan!BR376</f>
        <v>-18.210224660674541</v>
      </c>
      <c r="N80" s="105">
        <f>penggarapan!BI82</f>
        <v>272.80612230676815</v>
      </c>
      <c r="O80" s="105">
        <f>penggarapan!BZ376</f>
        <v>130.2741081835932</v>
      </c>
      <c r="P80" s="104">
        <f>penggarapan!BM82</f>
        <v>-1.7680575219076378</v>
      </c>
      <c r="Q80" s="104">
        <f>penggarapan!CA376</f>
        <v>-50.654301651342315</v>
      </c>
    </row>
    <row r="81" spans="1:17" ht="15">
      <c r="A81" s="97" t="str">
        <f>TEXT(penggarapan!F83,"dddd")</f>
        <v>Minggu</v>
      </c>
      <c r="B81" s="98">
        <f>DATE(penggarapan!D83,penggarapan!E83,penggarapan!F83)</f>
        <v>41727</v>
      </c>
      <c r="C81" s="99">
        <f>penggarapan!J83/24</f>
        <v>0.75</v>
      </c>
      <c r="D81" s="100">
        <f>penggarapan!AN83*149598000</f>
        <v>149360770.75861743</v>
      </c>
      <c r="E81" s="101">
        <f>penggarapan!BA377</f>
        <v>369704.87323216535</v>
      </c>
      <c r="F81" s="97"/>
      <c r="G81" s="102">
        <f>penggarapan!AV83</f>
        <v>0.53160215065858796</v>
      </c>
      <c r="H81" s="102">
        <f>penggarapan!BM377/15</f>
        <v>16.581289337758975</v>
      </c>
      <c r="I81" s="103">
        <f>penggarapan!AP83</f>
        <v>8.6804757108348785</v>
      </c>
      <c r="J81" s="104">
        <f>penggarapan!AJ377</f>
        <v>246.70918909925589</v>
      </c>
      <c r="K81" s="104">
        <f>penggarapan!AX83</f>
        <v>3.4412268319080952</v>
      </c>
      <c r="L81" s="104">
        <f>penggarapan!AP377</f>
        <v>3.2496631600582617</v>
      </c>
      <c r="M81" s="104">
        <f>penggarapan!BR377</f>
        <v>-18.222406212493194</v>
      </c>
      <c r="N81" s="105">
        <f>penggarapan!BI83</f>
        <v>272.37443717591225</v>
      </c>
      <c r="O81" s="105">
        <f>penggarapan!BZ377</f>
        <v>127.12886003072833</v>
      </c>
      <c r="P81" s="104">
        <f>penggarapan!BM83</f>
        <v>-5.4861439482197358</v>
      </c>
      <c r="Q81" s="104">
        <f>penggarapan!CA377</f>
        <v>-47.735568990655587</v>
      </c>
    </row>
    <row r="82" spans="1:17" ht="15">
      <c r="A82" s="97" t="str">
        <f>TEXT(penggarapan!F84,"dddd")</f>
        <v>Minggu</v>
      </c>
      <c r="B82" s="98">
        <f>DATE(penggarapan!D84,penggarapan!E84,penggarapan!F84)</f>
        <v>41727</v>
      </c>
      <c r="C82" s="99">
        <f>penggarapan!J84/24</f>
        <v>0.76041666666666663</v>
      </c>
      <c r="D82" s="100">
        <f>penggarapan!AN84*149598000</f>
        <v>149361217.17777583</v>
      </c>
      <c r="E82" s="101">
        <f>penggarapan!BA378</f>
        <v>369733.47052368044</v>
      </c>
      <c r="F82" s="97"/>
      <c r="G82" s="102">
        <f>penggarapan!AV84</f>
        <v>0.53223435232454264</v>
      </c>
      <c r="H82" s="102">
        <f>penggarapan!BM378/15</f>
        <v>16.581461504244437</v>
      </c>
      <c r="I82" s="103">
        <f>penggarapan!AP84</f>
        <v>8.6907740439550807</v>
      </c>
      <c r="J82" s="104">
        <f>penggarapan!AJ378</f>
        <v>246.71203805371297</v>
      </c>
      <c r="K82" s="104">
        <f>penggarapan!AX84</f>
        <v>3.4452829741088165</v>
      </c>
      <c r="L82" s="104">
        <f>penggarapan!AP378</f>
        <v>3.2487024906432382</v>
      </c>
      <c r="M82" s="104">
        <f>penggarapan!BR378</f>
        <v>-18.22382448421525</v>
      </c>
      <c r="N82" s="105">
        <f>penggarapan!BI84</f>
        <v>271.94856917285404</v>
      </c>
      <c r="O82" s="105">
        <f>penggarapan!BZ378</f>
        <v>124.39666044406422</v>
      </c>
      <c r="P82" s="104">
        <f>penggarapan!BM84</f>
        <v>-9.205605542822104</v>
      </c>
      <c r="Q82" s="104">
        <f>penggarapan!CA378</f>
        <v>-44.707460335735718</v>
      </c>
    </row>
    <row r="83" spans="1:17" ht="15">
      <c r="A83" s="69" t="str">
        <f>TEXT(penggarapan!F85,"dddd")</f>
        <v>Minggu</v>
      </c>
      <c r="B83" s="91">
        <f>DATE(penggarapan!D85,penggarapan!E85,penggarapan!F85)</f>
        <v>41727</v>
      </c>
      <c r="C83" s="92">
        <f>penggarapan!J85/24</f>
        <v>0.77083333333333337</v>
      </c>
      <c r="D83" s="90">
        <f>penggarapan!AN85*149598000</f>
        <v>149361663.60325119</v>
      </c>
      <c r="E83" s="93">
        <f>penggarapan!BA379</f>
        <v>369762.15956182359</v>
      </c>
      <c r="F83" s="69"/>
      <c r="G83" s="94">
        <f>penggarapan!AV85</f>
        <v>0.53286655562924878</v>
      </c>
      <c r="H83" s="94">
        <f>penggarapan!BM379/15</f>
        <v>16.581617601848144</v>
      </c>
      <c r="I83" s="95">
        <f>penggarapan!AP85</f>
        <v>8.7010723159819943</v>
      </c>
      <c r="J83" s="71">
        <f>penggarapan!AJ379</f>
        <v>246.71462109897939</v>
      </c>
      <c r="K83" s="71">
        <f>penggarapan!AX85</f>
        <v>3.4493389980836135</v>
      </c>
      <c r="L83" s="71">
        <f>penggarapan!AP379</f>
        <v>3.2593904329821028</v>
      </c>
      <c r="M83" s="71">
        <f>penggarapan!BR379</f>
        <v>-18.213710827420378</v>
      </c>
      <c r="N83" s="96">
        <f>penggarapan!BI85</f>
        <v>271.52508837286024</v>
      </c>
      <c r="O83" s="96">
        <f>penggarapan!BZ379</f>
        <v>122.01077890646845</v>
      </c>
      <c r="P83" s="71">
        <f>penggarapan!BM85</f>
        <v>-12.926210226580091</v>
      </c>
      <c r="Q83" s="71">
        <f>penggarapan!CA379</f>
        <v>-41.590697312674536</v>
      </c>
    </row>
    <row r="84" spans="1:17" ht="15">
      <c r="A84" s="69" t="str">
        <f>TEXT(penggarapan!F86,"dddd")</f>
        <v>Minggu</v>
      </c>
      <c r="B84" s="91">
        <f>DATE(penggarapan!D86,penggarapan!E86,penggarapan!F86)</f>
        <v>41727</v>
      </c>
      <c r="C84" s="92">
        <f>penggarapan!J86/24</f>
        <v>0.78125</v>
      </c>
      <c r="D84" s="90">
        <f>penggarapan!AN86*149598000</f>
        <v>149362110.03498906</v>
      </c>
      <c r="E84" s="93">
        <f>penggarapan!BA380</f>
        <v>369790.94015088369</v>
      </c>
      <c r="F84" s="69"/>
      <c r="G84" s="94">
        <f>penggarapan!AV86</f>
        <v>0.53349876052236334</v>
      </c>
      <c r="H84" s="94">
        <f>penggarapan!BM380/15</f>
        <v>16.581757782493408</v>
      </c>
      <c r="I84" s="95">
        <f>penggarapan!AP86</f>
        <v>8.7113705259948375</v>
      </c>
      <c r="J84" s="71">
        <f>penggarapan!AJ380</f>
        <v>246.71694075098614</v>
      </c>
      <c r="K84" s="71">
        <f>penggarapan!AX86</f>
        <v>3.4533949033595999</v>
      </c>
      <c r="L84" s="71">
        <f>penggarapan!AP380</f>
        <v>3.2647175345675659</v>
      </c>
      <c r="M84" s="71">
        <f>penggarapan!BR380</f>
        <v>-18.208840452725813</v>
      </c>
      <c r="N84" s="96">
        <f>penggarapan!BI86</f>
        <v>271.1004576590002</v>
      </c>
      <c r="O84" s="96">
        <f>penggarapan!BZ380</f>
        <v>119.93575898924783</v>
      </c>
      <c r="P84" s="71">
        <f>penggarapan!BM86</f>
        <v>-16.647743556656415</v>
      </c>
      <c r="Q84" s="71">
        <f>penggarapan!CA380</f>
        <v>-38.394011402596313</v>
      </c>
    </row>
    <row r="85" spans="1:17" ht="15">
      <c r="A85" s="69" t="str">
        <f>TEXT(penggarapan!F87,"dddd")</f>
        <v>Minggu</v>
      </c>
      <c r="B85" s="91">
        <f>DATE(penggarapan!D87,penggarapan!E87,penggarapan!F87)</f>
        <v>41727</v>
      </c>
      <c r="C85" s="92">
        <f>penggarapan!J87/24</f>
        <v>0.79166666666666663</v>
      </c>
      <c r="D85" s="90">
        <f>penggarapan!AN87*149598000</f>
        <v>149362556.47299498</v>
      </c>
      <c r="E85" s="93">
        <f>penggarapan!BA381</f>
        <v>369819.81209847133</v>
      </c>
      <c r="F85" s="69"/>
      <c r="G85" s="94">
        <f>penggarapan!AV87</f>
        <v>0.53413096703827578</v>
      </c>
      <c r="H85" s="94">
        <f>penggarapan!BM381/15</f>
        <v>16.581882204312471</v>
      </c>
      <c r="I85" s="95">
        <f>penggarapan!AP87</f>
        <v>8.7216686744530723</v>
      </c>
      <c r="J85" s="71">
        <f>penggarapan!AJ381</f>
        <v>246.71899962818355</v>
      </c>
      <c r="K85" s="71">
        <f>penggarapan!AX87</f>
        <v>3.4574506900075082</v>
      </c>
      <c r="L85" s="71">
        <f>penggarapan!AP381</f>
        <v>3.2589374940058113</v>
      </c>
      <c r="M85" s="71">
        <f>penggarapan!BR381</f>
        <v>-18.214880939321542</v>
      </c>
      <c r="N85" s="96">
        <f>penggarapan!BI87</f>
        <v>270.67089760081103</v>
      </c>
      <c r="O85" s="96">
        <f>penggarapan!BZ381</f>
        <v>118.13128311840313</v>
      </c>
      <c r="P85" s="71">
        <f>penggarapan!BM87</f>
        <v>-20.370002144941218</v>
      </c>
      <c r="Q85" s="71">
        <f>penggarapan!CA381</f>
        <v>-35.12947661992245</v>
      </c>
    </row>
    <row r="86" spans="1:17" ht="15">
      <c r="A86" s="69" t="str">
        <f>TEXT(penggarapan!F88,"dddd")</f>
        <v>Minggu</v>
      </c>
      <c r="B86" s="91">
        <f>DATE(penggarapan!D88,penggarapan!E88,penggarapan!F88)</f>
        <v>41727</v>
      </c>
      <c r="C86" s="92">
        <f>penggarapan!J88/24</f>
        <v>0.80208333333333337</v>
      </c>
      <c r="D86" s="90">
        <f>penggarapan!AN88*149598000</f>
        <v>149363002.91727445</v>
      </c>
      <c r="E86" s="93">
        <f>penggarapan!BA382</f>
        <v>369848.77521171758</v>
      </c>
      <c r="F86" s="69"/>
      <c r="G86" s="94">
        <f>penggarapan!AV88</f>
        <v>0.53476317521137517</v>
      </c>
      <c r="H86" s="94">
        <f>penggarapan!BM382/15</f>
        <v>16.581991031553986</v>
      </c>
      <c r="I86" s="95">
        <f>penggarapan!AP88</f>
        <v>8.7319667618161567</v>
      </c>
      <c r="J86" s="71">
        <f>penggarapan!AJ382</f>
        <v>246.7208004500167</v>
      </c>
      <c r="K86" s="71">
        <f>penggarapan!AX88</f>
        <v>3.4615063580980565</v>
      </c>
      <c r="L86" s="71">
        <f>penggarapan!AP382</f>
        <v>3.2505779794703846</v>
      </c>
      <c r="M86" s="71">
        <f>penggarapan!BR382</f>
        <v>-18.223422696465832</v>
      </c>
      <c r="N86" s="96">
        <f>penggarapan!BI88</f>
        <v>270.23222388537147</v>
      </c>
      <c r="O86" s="96">
        <f>penggarapan!BZ382</f>
        <v>116.54917953519791</v>
      </c>
      <c r="P86" s="71">
        <f>penggarapan!BM88</f>
        <v>-24.092787185249311</v>
      </c>
      <c r="Q86" s="71">
        <f>penggarapan!CA382</f>
        <v>-31.812032017843922</v>
      </c>
    </row>
    <row r="87" spans="1:17" ht="15">
      <c r="A87" s="69" t="str">
        <f>TEXT(penggarapan!F89,"dddd")</f>
        <v>Minggu</v>
      </c>
      <c r="B87" s="91">
        <f>DATE(penggarapan!D89,penggarapan!E89,penggarapan!F89)</f>
        <v>41727</v>
      </c>
      <c r="C87" s="92">
        <f>penggarapan!J89/24</f>
        <v>0.8125</v>
      </c>
      <c r="D87" s="90">
        <f>penggarapan!AN89*149598000</f>
        <v>149363449.36777306</v>
      </c>
      <c r="E87" s="93">
        <f>penggarapan!BA383</f>
        <v>369877.82929335139</v>
      </c>
      <c r="F87" s="69"/>
      <c r="G87" s="94">
        <f>penggarapan!AV89</f>
        <v>0.535395384991317</v>
      </c>
      <c r="H87" s="94">
        <f>penggarapan!BM383/15</f>
        <v>16.582084434499773</v>
      </c>
      <c r="I87" s="95">
        <f>penggarapan!AP89</f>
        <v>8.7422647871633306</v>
      </c>
      <c r="J87" s="71">
        <f>penggarapan!AJ383</f>
        <v>246.7223460355529</v>
      </c>
      <c r="K87" s="71">
        <f>penggarapan!AX89</f>
        <v>3.4655619071584014</v>
      </c>
      <c r="L87" s="71">
        <f>penggarapan!AP383</f>
        <v>3.2482244686691346</v>
      </c>
      <c r="M87" s="71">
        <f>penggarapan!BR383</f>
        <v>-18.22599908242324</v>
      </c>
      <c r="N87" s="96">
        <f>penggarapan!BI89</f>
        <v>269.77964040225947</v>
      </c>
      <c r="O87" s="96">
        <f>penggarapan!BZ383</f>
        <v>115.14903241824624</v>
      </c>
      <c r="P87" s="71">
        <f>penggarapan!BM89</f>
        <v>-27.815897588274101</v>
      </c>
      <c r="Q87" s="71">
        <f>penggarapan!CA383</f>
        <v>-28.453286837271698</v>
      </c>
    </row>
    <row r="88" spans="1:17" ht="15">
      <c r="A88" s="69" t="str">
        <f>TEXT(penggarapan!F90,"dddd")</f>
        <v>Minggu</v>
      </c>
      <c r="B88" s="91">
        <f>DATE(penggarapan!D90,penggarapan!E90,penggarapan!F90)</f>
        <v>41727</v>
      </c>
      <c r="C88" s="92">
        <f>penggarapan!J90/24</f>
        <v>0.82291666666666663</v>
      </c>
      <c r="D88" s="90">
        <f>penggarapan!AN90*149598000</f>
        <v>149363895.82449633</v>
      </c>
      <c r="E88" s="93">
        <f>penggarapan!BA384</f>
        <v>369906.97414947755</v>
      </c>
      <c r="F88" s="69"/>
      <c r="G88" s="94">
        <f>penggarapan!AV90</f>
        <v>0.53602759641260112</v>
      </c>
      <c r="H88" s="94">
        <f>penggarapan!BM384/15</f>
        <v>16.582162589420292</v>
      </c>
      <c r="I88" s="95">
        <f>penggarapan!AP90</f>
        <v>8.7525627509558763</v>
      </c>
      <c r="J88" s="71">
        <f>penggarapan!AJ384</f>
        <v>246.72363930275156</v>
      </c>
      <c r="K88" s="71">
        <f>penggarapan!AX90</f>
        <v>3.4696173372599879</v>
      </c>
      <c r="L88" s="71">
        <f>penggarapan!AP384</f>
        <v>3.252703576004202</v>
      </c>
      <c r="M88" s="71">
        <f>penggarapan!BR384</f>
        <v>-18.221795340421096</v>
      </c>
      <c r="N88" s="96">
        <f>penggarapan!BI90</f>
        <v>269.30746310633003</v>
      </c>
      <c r="O88" s="96">
        <f>penggarapan!BZ384</f>
        <v>113.90490899142065</v>
      </c>
      <c r="P88" s="71">
        <f>penggarapan!BM90</f>
        <v>-31.539122110297875</v>
      </c>
      <c r="Q88" s="71">
        <f>penggarapan!CA384</f>
        <v>-25.059928301407592</v>
      </c>
    </row>
    <row r="89" spans="1:17" ht="15">
      <c r="A89" s="69" t="str">
        <f>TEXT(penggarapan!F91,"dddd")</f>
        <v>Minggu</v>
      </c>
      <c r="B89" s="91">
        <f>DATE(penggarapan!D91,penggarapan!E91,penggarapan!F91)</f>
        <v>41727</v>
      </c>
      <c r="C89" s="92">
        <f>penggarapan!J91/24</f>
        <v>0.83333333333333337</v>
      </c>
      <c r="D89" s="90">
        <f>penggarapan!AN91*149598000</f>
        <v>149364342.28744978</v>
      </c>
      <c r="E89" s="93">
        <f>penggarapan!BA385</f>
        <v>369936.20958572405</v>
      </c>
      <c r="F89" s="69"/>
      <c r="G89" s="94">
        <f>penggarapan!AV91</f>
        <v>0.53665980950955905</v>
      </c>
      <c r="H89" s="94">
        <f>penggarapan!BM385/15</f>
        <v>16.576682487756649</v>
      </c>
      <c r="I89" s="95">
        <f>penggarapan!AP91</f>
        <v>8.7628606536523375</v>
      </c>
      <c r="J89" s="71">
        <f>penggarapan!AJ385</f>
        <v>246.63295360959339</v>
      </c>
      <c r="K89" s="71">
        <f>penggarapan!AX91</f>
        <v>3.4736726484731677</v>
      </c>
      <c r="L89" s="71">
        <f>penggarapan!AP385</f>
        <v>3.2530673933737382</v>
      </c>
      <c r="M89" s="71">
        <f>penggarapan!BR385</f>
        <v>-18.206428891360531</v>
      </c>
      <c r="N89" s="96">
        <f>penggarapan!BI91</f>
        <v>268.80873629592571</v>
      </c>
      <c r="O89" s="96">
        <f>penggarapan!BZ385</f>
        <v>112.76897102470026</v>
      </c>
      <c r="P89" s="71">
        <f>penggarapan!BM91</f>
        <v>-35.262229651114758</v>
      </c>
      <c r="Q89" s="71">
        <f>penggarapan!CA385</f>
        <v>-21.562205113081614</v>
      </c>
    </row>
    <row r="90" spans="1:17" ht="15">
      <c r="A90" s="69" t="str">
        <f>TEXT(penggarapan!F92,"dddd")</f>
        <v>Minggu</v>
      </c>
      <c r="B90" s="91">
        <f>DATE(penggarapan!D92,penggarapan!E92,penggarapan!F92)</f>
        <v>41727</v>
      </c>
      <c r="C90" s="92">
        <f>penggarapan!J92/24</f>
        <v>0.84375</v>
      </c>
      <c r="D90" s="90">
        <f>penggarapan!AN92*149598000</f>
        <v>149364788.75657901</v>
      </c>
      <c r="E90" s="93">
        <f>penggarapan!BA386</f>
        <v>369965.5354032843</v>
      </c>
      <c r="F90" s="69"/>
      <c r="G90" s="94">
        <f>penggarapan!AV92</f>
        <v>0.53729202423190081</v>
      </c>
      <c r="H90" s="94">
        <f>penggarapan!BM386/15</f>
        <v>16.582273889655276</v>
      </c>
      <c r="I90" s="95">
        <f>penggarapan!AP92</f>
        <v>8.7731584943328862</v>
      </c>
      <c r="J90" s="71">
        <f>penggarapan!AJ386</f>
        <v>246.7254810392829</v>
      </c>
      <c r="K90" s="71">
        <f>penggarapan!AX92</f>
        <v>3.4777278403254988</v>
      </c>
      <c r="L90" s="71">
        <f>penggarapan!AP386</f>
        <v>3.264563623329324</v>
      </c>
      <c r="M90" s="71">
        <f>penggarapan!BR386</f>
        <v>-18.21040291216228</v>
      </c>
      <c r="N90" s="96">
        <f>penggarapan!BI92</f>
        <v>268.27467971962437</v>
      </c>
      <c r="O90" s="96">
        <f>penggarapan!BZ386</f>
        <v>111.82409072247488</v>
      </c>
      <c r="P90" s="71">
        <f>penggarapan!BM92</f>
        <v>-38.984956489267738</v>
      </c>
      <c r="Q90" s="71">
        <f>penggarapan!CA386</f>
        <v>-18.184854848272675</v>
      </c>
    </row>
    <row r="91" spans="1:17" ht="15">
      <c r="A91" s="69" t="str">
        <f>TEXT(penggarapan!F93,"dddd")</f>
        <v>Minggu</v>
      </c>
      <c r="B91" s="91">
        <f>DATE(penggarapan!D93,penggarapan!E93,penggarapan!F93)</f>
        <v>41727</v>
      </c>
      <c r="C91" s="92">
        <f>penggarapan!J93/24</f>
        <v>0.85416666666666663</v>
      </c>
      <c r="D91" s="90">
        <f>penggarapan!AN93*149598000</f>
        <v>149365235.23188958</v>
      </c>
      <c r="E91" s="93">
        <f>penggarapan!BA387</f>
        <v>369994.95140676986</v>
      </c>
      <c r="F91" s="69"/>
      <c r="G91" s="94">
        <f>penggarapan!AV93</f>
        <v>0.53792424061395749</v>
      </c>
      <c r="H91" s="94">
        <f>penggarapan!BM387/15</f>
        <v>16.582307416664523</v>
      </c>
      <c r="I91" s="95">
        <f>penggarapan!AP93</f>
        <v>8.7834562734560748</v>
      </c>
      <c r="J91" s="71">
        <f>penggarapan!AJ387</f>
        <v>246.72603582599089</v>
      </c>
      <c r="K91" s="71">
        <f>penggarapan!AX93</f>
        <v>3.4817829128873488</v>
      </c>
      <c r="L91" s="71">
        <f>penggarapan!AP387</f>
        <v>3.2657146094101366</v>
      </c>
      <c r="M91" s="71">
        <f>penggarapan!BR387</f>
        <v>-18.209359391459781</v>
      </c>
      <c r="N91" s="96">
        <f>penggarapan!BI93</f>
        <v>267.69386380948833</v>
      </c>
      <c r="O91" s="96">
        <f>penggarapan!BZ387</f>
        <v>110.96249192994455</v>
      </c>
      <c r="P91" s="71">
        <f>penggarapan!BM93</f>
        <v>-42.706988523054228</v>
      </c>
      <c r="Q91" s="71">
        <f>penggarapan!CA387</f>
        <v>-14.71032410720389</v>
      </c>
    </row>
    <row r="92" spans="1:17" ht="15">
      <c r="A92" s="69" t="str">
        <f>TEXT(penggarapan!F94,"dddd")</f>
        <v>Minggu</v>
      </c>
      <c r="B92" s="91">
        <f>DATE(penggarapan!D94,penggarapan!E94,penggarapan!F94)</f>
        <v>41727</v>
      </c>
      <c r="C92" s="92">
        <f>penggarapan!J94/24</f>
        <v>0.86458333333333337</v>
      </c>
      <c r="D92" s="90">
        <f>penggarapan!AN94*149598000</f>
        <v>149365681.71338686</v>
      </c>
      <c r="E92" s="93">
        <f>penggarapan!BA388</f>
        <v>370024.45740031946</v>
      </c>
      <c r="F92" s="69"/>
      <c r="G92" s="94">
        <f>penggarapan!AV94</f>
        <v>0.5385564586902265</v>
      </c>
      <c r="H92" s="94">
        <f>penggarapan!BM388/15</f>
        <v>16.58232645887821</v>
      </c>
      <c r="I92" s="95">
        <f>penggarapan!AP94</f>
        <v>8.7937539914831682</v>
      </c>
      <c r="J92" s="71">
        <f>penggarapan!AJ388</f>
        <v>246.72635092648096</v>
      </c>
      <c r="K92" s="71">
        <f>penggarapan!AX94</f>
        <v>3.4858378662301348</v>
      </c>
      <c r="L92" s="71">
        <f>penggarapan!AP388</f>
        <v>3.2635926552574519</v>
      </c>
      <c r="M92" s="71">
        <f>penggarapan!BR388</f>
        <v>-18.211504123978862</v>
      </c>
      <c r="N92" s="96">
        <f>penggarapan!BI94</f>
        <v>267.0509349301978</v>
      </c>
      <c r="O92" s="96">
        <f>penggarapan!BZ388</f>
        <v>110.20395293542502</v>
      </c>
      <c r="P92" s="71">
        <f>penggarapan!BM94</f>
        <v>-46.427935343362336</v>
      </c>
      <c r="Q92" s="71">
        <f>penggarapan!CA388</f>
        <v>-11.216027819715663</v>
      </c>
    </row>
    <row r="93" spans="1:17" ht="15">
      <c r="A93" s="69" t="str">
        <f>TEXT(penggarapan!F95,"dddd")</f>
        <v>Minggu</v>
      </c>
      <c r="B93" s="91">
        <f>DATE(penggarapan!D95,penggarapan!E95,penggarapan!F95)</f>
        <v>41727</v>
      </c>
      <c r="C93" s="92">
        <f>penggarapan!J95/24</f>
        <v>0.875</v>
      </c>
      <c r="D93" s="90">
        <f>penggarapan!AN95*149598000</f>
        <v>149366128.2010166</v>
      </c>
      <c r="E93" s="93">
        <f>penggarapan!BA389</f>
        <v>370054.0531836038</v>
      </c>
      <c r="F93" s="69"/>
      <c r="G93" s="94">
        <f>penggarapan!AV95</f>
        <v>0.53918867841036044</v>
      </c>
      <c r="H93" s="94">
        <f>penggarapan!BM389/15</f>
        <v>16.582331221230099</v>
      </c>
      <c r="I93" s="95">
        <f>penggarapan!AP95</f>
        <v>8.8040516474934591</v>
      </c>
      <c r="J93" s="71">
        <f>penggarapan!AJ389</f>
        <v>246.72642973209364</v>
      </c>
      <c r="K93" s="71">
        <f>penggarapan!AX95</f>
        <v>3.4898926998811048</v>
      </c>
      <c r="L93" s="71">
        <f>penggarapan!AP389</f>
        <v>3.2597502100263744</v>
      </c>
      <c r="M93" s="71">
        <f>penggarapan!BR389</f>
        <v>-18.215306612725126</v>
      </c>
      <c r="N93" s="96">
        <f>penggarapan!BI95</f>
        <v>266.32456808633214</v>
      </c>
      <c r="O93" s="96">
        <f>penggarapan!BZ389</f>
        <v>109.53768521987449</v>
      </c>
      <c r="P93" s="71">
        <f>penggarapan!BM95</f>
        <v>-50.147290639374312</v>
      </c>
      <c r="Q93" s="71">
        <f>penggarapan!CA389</f>
        <v>-7.7052457588937386</v>
      </c>
    </row>
    <row r="94" spans="1:17" ht="15">
      <c r="A94" s="69" t="str">
        <f>TEXT(penggarapan!F96,"dddd")</f>
        <v>Minggu</v>
      </c>
      <c r="B94" s="91">
        <f>DATE(penggarapan!D96,penggarapan!E96,penggarapan!F96)</f>
        <v>41727</v>
      </c>
      <c r="C94" s="92">
        <f>penggarapan!J96/24</f>
        <v>0.88541666666666663</v>
      </c>
      <c r="D94" s="90">
        <f>penggarapan!AN96*149598000</f>
        <v>149366574.69478422</v>
      </c>
      <c r="E94" s="93">
        <f>penggarapan!BA390</f>
        <v>370083.73855976231</v>
      </c>
      <c r="F94" s="69"/>
      <c r="G94" s="94">
        <f>penggarapan!AV96</f>
        <v>0.53982089980868864</v>
      </c>
      <c r="H94" s="94">
        <f>penggarapan!BM390/15</f>
        <v>16.582321914133992</v>
      </c>
      <c r="I94" s="95">
        <f>penggarapan!AP96</f>
        <v>8.8143492419454912</v>
      </c>
      <c r="J94" s="71">
        <f>penggarapan!AJ390</f>
        <v>246.72627572468755</v>
      </c>
      <c r="K94" s="71">
        <f>penggarapan!AX96</f>
        <v>3.4939474139106141</v>
      </c>
      <c r="L94" s="71">
        <f>penggarapan!AP390</f>
        <v>3.2556850819730134</v>
      </c>
      <c r="M94" s="71">
        <f>penggarapan!BR390</f>
        <v>-18.21929025961574</v>
      </c>
      <c r="N94" s="96">
        <f>penggarapan!BI96</f>
        <v>265.48403340165402</v>
      </c>
      <c r="O94" s="96">
        <f>penggarapan!BZ390</f>
        <v>108.95490087887332</v>
      </c>
      <c r="P94" s="71">
        <f>penggarapan!BM96</f>
        <v>-53.864368985222008</v>
      </c>
      <c r="Q94" s="71">
        <f>penggarapan!CA390</f>
        <v>-4.1807118996398893</v>
      </c>
    </row>
    <row r="95" spans="1:17" ht="15">
      <c r="A95" s="69" t="str">
        <f>TEXT(penggarapan!F97,"dddd")</f>
        <v>Minggu</v>
      </c>
      <c r="B95" s="91">
        <f>DATE(penggarapan!D97,penggarapan!E97,penggarapan!F97)</f>
        <v>41727</v>
      </c>
      <c r="C95" s="92">
        <f>penggarapan!J97/24</f>
        <v>0.89583333333333337</v>
      </c>
      <c r="D95" s="90">
        <f>penggarapan!AN97*149598000</f>
        <v>149367021.19469523</v>
      </c>
      <c r="E95" s="93">
        <f>penggarapan!BA391</f>
        <v>370113.51333145727</v>
      </c>
      <c r="F95" s="69"/>
      <c r="G95" s="94">
        <f>penggarapan!AV97</f>
        <v>0.54045312291970804</v>
      </c>
      <c r="H95" s="94">
        <f>penggarapan!BM391/15</f>
        <v>16.582298753387295</v>
      </c>
      <c r="I95" s="95">
        <f>penggarapan!AP97</f>
        <v>8.8246467753005327</v>
      </c>
      <c r="J95" s="71">
        <f>penggarapan!AJ391</f>
        <v>246.72589247505135</v>
      </c>
      <c r="K95" s="71">
        <f>penggarapan!AX97</f>
        <v>3.4980020083900834</v>
      </c>
      <c r="L95" s="71">
        <f>penggarapan!AP391</f>
        <v>3.2523546696659622</v>
      </c>
      <c r="M95" s="71">
        <f>penggarapan!BR391</f>
        <v>-18.222511445714371</v>
      </c>
      <c r="N95" s="71">
        <f>penggarapan!BI97</f>
        <v>264.48313955883009</v>
      </c>
      <c r="O95" s="71">
        <f>penggarapan!BZ391</f>
        <v>108.4490018887916</v>
      </c>
      <c r="P95" s="71">
        <f>penggarapan!BM97</f>
        <v>-57.57820005356254</v>
      </c>
      <c r="Q95" s="71">
        <f>penggarapan!CA391</f>
        <v>-0.64465409567318011</v>
      </c>
    </row>
    <row r="96" spans="1:17" ht="15">
      <c r="A96" s="69" t="str">
        <f>TEXT(penggarapan!F98,"dddd")</f>
        <v>Minggu</v>
      </c>
      <c r="B96" s="91">
        <f>DATE(penggarapan!D98,penggarapan!E98,penggarapan!F98)</f>
        <v>41727</v>
      </c>
      <c r="C96" s="92">
        <f>penggarapan!J98/24</f>
        <v>0.90625</v>
      </c>
      <c r="D96" s="90">
        <f>penggarapan!AN98*149598000</f>
        <v>149367467.70069531</v>
      </c>
      <c r="E96" s="93">
        <f>penggarapan!BA392</f>
        <v>370143.3772968541</v>
      </c>
      <c r="F96" s="69"/>
      <c r="G96" s="94">
        <f>penggarapan!AV98</f>
        <v>0.5410853476930132</v>
      </c>
      <c r="H96" s="94">
        <f>penggarapan!BM392/15</f>
        <v>16.582261960083283</v>
      </c>
      <c r="I96" s="95">
        <f>penggarapan!AP98</f>
        <v>8.8349442466369883</v>
      </c>
      <c r="J96" s="71">
        <f>penggarapan!AJ392</f>
        <v>246.72528364145953</v>
      </c>
      <c r="K96" s="71">
        <f>penggarapan!AX98</f>
        <v>3.5020564828464376</v>
      </c>
      <c r="L96" s="71">
        <f>penggarapan!AP392</f>
        <v>3.2501441488762723</v>
      </c>
      <c r="M96" s="71">
        <f>penggarapan!BR392</f>
        <v>-18.224590905974832</v>
      </c>
      <c r="N96" s="71">
        <f>penggarapan!BI98</f>
        <v>263.24888407452136</v>
      </c>
      <c r="O96" s="71">
        <f>penggarapan!BZ392</f>
        <v>108.01540309372429</v>
      </c>
      <c r="P96" s="71">
        <f>penggarapan!BM98</f>
        <v>-61.287341903727665</v>
      </c>
      <c r="Q96" s="71">
        <f>penggarapan!CA392</f>
        <v>2.9010785711217819</v>
      </c>
    </row>
    <row r="97" spans="1:17" ht="15">
      <c r="A97" s="69" t="str">
        <f>TEXT(penggarapan!F99,"dddd")</f>
        <v>Minggu</v>
      </c>
      <c r="B97" s="91">
        <f>DATE(penggarapan!D99,penggarapan!E99,penggarapan!F99)</f>
        <v>41727</v>
      </c>
      <c r="C97" s="92">
        <f>penggarapan!J99/24</f>
        <v>0.91666666666666663</v>
      </c>
      <c r="D97" s="90">
        <f>penggarapan!AN99*149598000</f>
        <v>149367914.21278998</v>
      </c>
      <c r="E97" s="93">
        <f>penggarapan!BA393</f>
        <v>370173.33025763283</v>
      </c>
      <c r="F97" s="69"/>
      <c r="G97" s="94">
        <f>penggarapan!AV99</f>
        <v>0.54171757416310007</v>
      </c>
      <c r="H97" s="94">
        <f>penggarapan!BM393/15</f>
        <v>16.582211760509569</v>
      </c>
      <c r="I97" s="95">
        <f>penggarapan!AP99</f>
        <v>8.84524165641613</v>
      </c>
      <c r="J97" s="71">
        <f>penggarapan!AJ393</f>
        <v>246.72445296800063</v>
      </c>
      <c r="K97" s="71">
        <f>penggarapan!AX99</f>
        <v>3.5061108373511081</v>
      </c>
      <c r="L97" s="71">
        <f>penggarapan!AP393</f>
        <v>3.2490359757154814</v>
      </c>
      <c r="M97" s="71">
        <f>penggarapan!BR393</f>
        <v>-18.22554656004494</v>
      </c>
      <c r="N97" s="71">
        <f>penggarapan!BI99</f>
        <v>261.65854258917727</v>
      </c>
      <c r="O97" s="71">
        <f>penggarapan!BZ393</f>
        <v>107.65124126306036</v>
      </c>
      <c r="P97" s="71">
        <f>penggarapan!BM99</f>
        <v>-64.989530109729756</v>
      </c>
      <c r="Q97" s="71">
        <f>penggarapan!CA393</f>
        <v>6.4548856762901501</v>
      </c>
    </row>
    <row r="98" spans="1:17" ht="15">
      <c r="A98" s="69" t="str">
        <f>TEXT(penggarapan!F100,"dddd")</f>
        <v>Minggu</v>
      </c>
      <c r="B98" s="91">
        <f>DATE(penggarapan!D100,penggarapan!E100,penggarapan!F100)</f>
        <v>41727</v>
      </c>
      <c r="C98" s="92">
        <f>penggarapan!J100/24</f>
        <v>0.92708333333333337</v>
      </c>
      <c r="D98" s="90">
        <f>penggarapan!AN100*149598000</f>
        <v>149368360.73098463</v>
      </c>
      <c r="E98" s="93">
        <f>penggarapan!BA394</f>
        <v>370203.37201499077</v>
      </c>
      <c r="F98" s="69"/>
      <c r="G98" s="94">
        <f>penggarapan!AV100</f>
        <v>0.5423498023642962</v>
      </c>
      <c r="H98" s="94">
        <f>penggarapan!BM394/15</f>
        <v>16.582148386050125</v>
      </c>
      <c r="I98" s="95">
        <f>penggarapan!AP100</f>
        <v>8.8555390050964871</v>
      </c>
      <c r="J98" s="71">
        <f>penggarapan!AJ394</f>
        <v>246.72340428296445</v>
      </c>
      <c r="K98" s="71">
        <f>penggarapan!AX100</f>
        <v>3.5101650719744284</v>
      </c>
      <c r="L98" s="71">
        <f>penggarapan!AP394</f>
        <v>3.248805408806867</v>
      </c>
      <c r="M98" s="71">
        <f>penggarapan!BR394</f>
        <v>-18.225600682959751</v>
      </c>
      <c r="N98" s="71">
        <f>penggarapan!BI100</f>
        <v>259.48886965666247</v>
      </c>
      <c r="O98" s="71">
        <f>penggarapan!BZ394</f>
        <v>107.35512985733568</v>
      </c>
      <c r="P98" s="71">
        <f>penggarapan!BM100</f>
        <v>-68.680965827087789</v>
      </c>
      <c r="Q98" s="71">
        <f>penggarapan!CA394</f>
        <v>10.015313624994398</v>
      </c>
    </row>
    <row r="99" spans="1:17" ht="15">
      <c r="A99" s="69" t="str">
        <f>TEXT(penggarapan!F101,"dddd")</f>
        <v>Minggu</v>
      </c>
      <c r="B99" s="91">
        <f>DATE(penggarapan!D101,penggarapan!E101,penggarapan!F101)</f>
        <v>41727</v>
      </c>
      <c r="C99" s="92">
        <f>penggarapan!J101/24</f>
        <v>0.9375</v>
      </c>
      <c r="D99" s="90">
        <f>penggarapan!AN101*149598000</f>
        <v>149368807.255225</v>
      </c>
      <c r="E99" s="93">
        <f>penggarapan!BA395</f>
        <v>370233.50236560759</v>
      </c>
      <c r="F99" s="69"/>
      <c r="G99" s="94">
        <f>penggarapan!AV101</f>
        <v>0.54298203224630626</v>
      </c>
      <c r="H99" s="94">
        <f>penggarapan!BM395/15</f>
        <v>16.582072073096452</v>
      </c>
      <c r="I99" s="95">
        <f>penggarapan!AP101</f>
        <v>8.8658362917583133</v>
      </c>
      <c r="J99" s="71">
        <f>penggarapan!AJ395</f>
        <v>246.72214149738014</v>
      </c>
      <c r="K99" s="71">
        <f>penggarapan!AX101</f>
        <v>3.5142191862440892</v>
      </c>
      <c r="L99" s="71">
        <f>penggarapan!AP395</f>
        <v>3.2491659466231684</v>
      </c>
      <c r="M99" s="71">
        <f>penggarapan!BR395</f>
        <v>-18.225036471201157</v>
      </c>
      <c r="N99" s="71">
        <f>penggarapan!BI101</f>
        <v>256.2888527909364</v>
      </c>
      <c r="O99" s="71">
        <f>penggarapan!BZ395</f>
        <v>107.12702226478638</v>
      </c>
      <c r="P99" s="71">
        <f>penggarapan!BM101</f>
        <v>-72.354723705044307</v>
      </c>
      <c r="Q99" s="71">
        <f>penggarapan!CA395</f>
        <v>13.580985360783396</v>
      </c>
    </row>
    <row r="100" spans="1:17" ht="15">
      <c r="A100" s="69" t="str">
        <f>TEXT(penggarapan!F102,"dddd")</f>
        <v>Minggu</v>
      </c>
      <c r="B100" s="91">
        <f>DATE(penggarapan!D102,penggarapan!E102,penggarapan!F102)</f>
        <v>41727</v>
      </c>
      <c r="C100" s="92">
        <f>penggarapan!J102/24</f>
        <v>0.94791666666666663</v>
      </c>
      <c r="D100" s="90">
        <f>penggarapan!AN102*149598000</f>
        <v>149369253.7855165</v>
      </c>
      <c r="E100" s="93">
        <f>penggarapan!BA396</f>
        <v>370263.72110971535</v>
      </c>
      <c r="F100" s="69"/>
      <c r="G100" s="94">
        <f>penggarapan!AV102</f>
        <v>0.54361426384345712</v>
      </c>
      <c r="H100" s="94">
        <f>penggarapan!BM396/15</f>
        <v>16.581983062928597</v>
      </c>
      <c r="I100" s="95">
        <f>penggarapan!AP102</f>
        <v>8.8761335168601434</v>
      </c>
      <c r="J100" s="71">
        <f>penggarapan!AJ396</f>
        <v>246.72066860305591</v>
      </c>
      <c r="K100" s="71">
        <f>penggarapan!AX102</f>
        <v>3.5182731802304379</v>
      </c>
      <c r="L100" s="71">
        <f>penggarapan!AP396</f>
        <v>3.2498521030809324</v>
      </c>
      <c r="M100" s="71">
        <f>penggarapan!BR396</f>
        <v>-18.224116407332474</v>
      </c>
      <c r="N100" s="71">
        <f>penggarapan!BI102</f>
        <v>251.00463726859923</v>
      </c>
      <c r="O100" s="71">
        <f>penggarapan!BZ396</f>
        <v>106.9681925055344</v>
      </c>
      <c r="P100" s="71">
        <f>penggarapan!BM102</f>
        <v>-75.996705309370043</v>
      </c>
      <c r="Q100" s="71">
        <f>penggarapan!CA396</f>
        <v>17.15055259694633</v>
      </c>
    </row>
    <row r="101" spans="1:17" ht="15">
      <c r="A101" s="69" t="str">
        <f>TEXT(penggarapan!F103,"dddd")</f>
        <v>Minggu</v>
      </c>
      <c r="B101" s="91">
        <f>DATE(penggarapan!D103,penggarapan!E103,penggarapan!F103)</f>
        <v>41727</v>
      </c>
      <c r="C101" s="92">
        <f>penggarapan!J103/24</f>
        <v>0.95833333333333337</v>
      </c>
      <c r="D101" s="90">
        <f>penggarapan!AN103*149598000</f>
        <v>149369700.3218646</v>
      </c>
      <c r="E101" s="93">
        <f>penggarapan!BA397</f>
        <v>370294.02804706793</v>
      </c>
      <c r="F101" s="69"/>
      <c r="G101" s="94">
        <f>penggarapan!AV103</f>
        <v>0.54424649719024287</v>
      </c>
      <c r="H101" s="94">
        <f>penggarapan!BM397/15</f>
        <v>16.581881601616374</v>
      </c>
      <c r="I101" s="95">
        <f>penggarapan!AP103</f>
        <v>8.8864306808632385</v>
      </c>
      <c r="J101" s="71">
        <f>penggarapan!AJ397</f>
        <v>246.71898967095316</v>
      </c>
      <c r="K101" s="71">
        <f>penggarapan!AX103</f>
        <v>3.5223270540048781</v>
      </c>
      <c r="L101" s="71">
        <f>penggarapan!AP397</f>
        <v>3.2506537562340245</v>
      </c>
      <c r="M101" s="71">
        <f>penggarapan!BR397</f>
        <v>-18.223048384427042</v>
      </c>
      <c r="N101" s="71">
        <f>penggarapan!BI103</f>
        <v>240.61034597255141</v>
      </c>
      <c r="O101" s="71">
        <f>penggarapan!BZ397</f>
        <v>106.88132547778332</v>
      </c>
      <c r="P101" s="71">
        <f>penggarapan!BM103</f>
        <v>-79.573374492808071</v>
      </c>
      <c r="Q101" s="71">
        <f>penggarapan!CA397</f>
        <v>20.722656073974079</v>
      </c>
    </row>
    <row r="102" spans="1:17" ht="15">
      <c r="A102" s="69" t="str">
        <f>TEXT(penggarapan!F104,"dddd")</f>
        <v>Minggu</v>
      </c>
      <c r="B102" s="91">
        <f>DATE(penggarapan!D104,penggarapan!E104,penggarapan!F104)</f>
        <v>41727</v>
      </c>
      <c r="C102" s="92">
        <f>penggarapan!J104/24</f>
        <v>0.96875</v>
      </c>
      <c r="D102" s="90">
        <f>penggarapan!AN104*149598000</f>
        <v>149370146.86421514</v>
      </c>
      <c r="E102" s="93">
        <f>penggarapan!BA398</f>
        <v>370324.42297287221</v>
      </c>
      <c r="F102" s="69"/>
      <c r="G102" s="94">
        <f>penggarapan!AV104</f>
        <v>0.54487873223631067</v>
      </c>
      <c r="H102" s="94">
        <f>penggarapan!BM398/15</f>
        <v>16.581767939929179</v>
      </c>
      <c r="I102" s="95">
        <f>penggarapan!AP104</f>
        <v>8.8967277828469626</v>
      </c>
      <c r="J102" s="71">
        <f>penggarapan!AJ398</f>
        <v>246.71710884970244</v>
      </c>
      <c r="K102" s="71">
        <f>penggarapan!AX104</f>
        <v>3.5263808070947862</v>
      </c>
      <c r="L102" s="71">
        <f>penggarapan!AP398</f>
        <v>3.2514212869559014</v>
      </c>
      <c r="M102" s="71">
        <f>penggarapan!BR398</f>
        <v>-18.221980638076136</v>
      </c>
      <c r="N102" s="71">
        <f>penggarapan!BI104</f>
        <v>214.32201747805536</v>
      </c>
      <c r="O102" s="71">
        <f>penggarapan!BZ398</f>
        <v>106.87071201258235</v>
      </c>
      <c r="P102" s="71">
        <f>penggarapan!BM104</f>
        <v>-82.983925799083764</v>
      </c>
      <c r="Q102" s="71">
        <f>penggarapan!CA398</f>
        <v>24.295886145341353</v>
      </c>
    </row>
    <row r="103" spans="1:17" ht="15">
      <c r="A103" s="69" t="str">
        <f>TEXT(penggarapan!F105,"dddd")</f>
        <v>Minggu</v>
      </c>
      <c r="B103" s="91">
        <f>DATE(penggarapan!D105,penggarapan!E105,penggarapan!F105)</f>
        <v>41727</v>
      </c>
      <c r="C103" s="92">
        <f>penggarapan!J105/24</f>
        <v>0.97916666666666663</v>
      </c>
      <c r="D103" s="90">
        <f>penggarapan!AN105*149598000</f>
        <v>149370593.4125734</v>
      </c>
      <c r="E103" s="93">
        <f>penggarapan!BA399</f>
        <v>370354.90568592731</v>
      </c>
      <c r="F103" s="69"/>
      <c r="G103" s="94">
        <f>penggarapan!AV105</f>
        <v>0.54551096901604157</v>
      </c>
      <c r="H103" s="94">
        <f>penggarapan!BM399/15</f>
        <v>16.581642333200712</v>
      </c>
      <c r="I103" s="95">
        <f>penggarapan!AP105</f>
        <v>8.9070248232707598</v>
      </c>
      <c r="J103" s="71">
        <f>penggarapan!AJ399</f>
        <v>246.71503036337396</v>
      </c>
      <c r="K103" s="71">
        <f>penggarapan!AX105</f>
        <v>3.5304344395708611</v>
      </c>
      <c r="L103" s="71">
        <f>penggarapan!AP399</f>
        <v>3.2520567927270077</v>
      </c>
      <c r="M103" s="71">
        <f>penggarapan!BR399</f>
        <v>-18.221010411300796</v>
      </c>
      <c r="N103" s="71">
        <f>penggarapan!BI105</f>
        <v>158.31149622342264</v>
      </c>
      <c r="O103" s="71">
        <f>penggarapan!BZ399</f>
        <v>106.94255724549964</v>
      </c>
      <c r="P103" s="71">
        <f>penggarapan!BM105</f>
        <v>-85.801632263027003</v>
      </c>
      <c r="Q103" s="71">
        <f>penggarapan!CA399</f>
        <v>27.868738394089416</v>
      </c>
    </row>
    <row r="104" spans="1:17" ht="15">
      <c r="A104" s="69" t="str">
        <f>TEXT(penggarapan!F106,"dddd")</f>
        <v>Minggu</v>
      </c>
      <c r="B104" s="91">
        <f>DATE(penggarapan!D106,penggarapan!E106,penggarapan!F106)</f>
        <v>41727</v>
      </c>
      <c r="C104" s="92">
        <f>penggarapan!J106/24</f>
        <v>0.98958333333333337</v>
      </c>
      <c r="D104" s="90">
        <f>penggarapan!AN106*149598000</f>
        <v>149371039.9669449</v>
      </c>
      <c r="E104" s="93">
        <f>penggarapan!BA400</f>
        <v>370385.47598455567</v>
      </c>
      <c r="F104" s="69"/>
      <c r="G104" s="94">
        <f>penggarapan!AV106</f>
        <v>0.54614320756381718</v>
      </c>
      <c r="H104" s="94">
        <f>penggarapan!BM400/15</f>
        <v>16.581505041229114</v>
      </c>
      <c r="I104" s="95">
        <f>penggarapan!AP106</f>
        <v>8.9173218025940706</v>
      </c>
      <c r="J104" s="71">
        <f>penggarapan!AJ400</f>
        <v>246.71275850983366</v>
      </c>
      <c r="K104" s="71">
        <f>penggarapan!AX106</f>
        <v>3.5344879515037881</v>
      </c>
      <c r="L104" s="71">
        <f>penggarapan!AP400</f>
        <v>3.2525009974845993</v>
      </c>
      <c r="M104" s="71">
        <f>penggarapan!BR400</f>
        <v>-18.220196864185532</v>
      </c>
      <c r="N104" s="71">
        <f>penggarapan!BI106</f>
        <v>123.87895355321884</v>
      </c>
      <c r="O104" s="71">
        <f>penggarapan!BZ400</f>
        <v>107.10542846324991</v>
      </c>
      <c r="P104" s="71">
        <f>penggarapan!BM106</f>
        <v>-86.269293679100755</v>
      </c>
      <c r="Q104" s="71">
        <f>penggarapan!CA400</f>
        <v>31.439555638749951</v>
      </c>
    </row>
    <row r="105" spans="1:17" ht="15">
      <c r="A105" s="69" t="str">
        <f>TEXT(penggarapan!F107,"dddd")</f>
        <v>Minggu</v>
      </c>
      <c r="B105" s="91">
        <f>DATE(penggarapan!D107,penggarapan!E107,penggarapan!F107)</f>
        <v>41727</v>
      </c>
      <c r="C105" s="92">
        <f>penggarapan!J107/24</f>
        <v>1</v>
      </c>
      <c r="D105" s="90">
        <f>penggarapan!AN107*149598000</f>
        <v>149371486.52727541</v>
      </c>
      <c r="E105" s="93">
        <f>penggarapan!BA401</f>
        <v>370416.13366251747</v>
      </c>
      <c r="F105" s="69"/>
      <c r="G105" s="94">
        <f>penggarapan!AV107</f>
        <v>0.54677544782928245</v>
      </c>
      <c r="H105" s="94">
        <f>penggarapan!BM401/15</f>
        <v>16.581356328186459</v>
      </c>
      <c r="I105" s="95">
        <f>penggarapan!AP107</f>
        <v>8.9276187198962784</v>
      </c>
      <c r="J105" s="71">
        <f>penggarapan!AJ401</f>
        <v>246.71029765925417</v>
      </c>
      <c r="K105" s="71">
        <f>penggarapan!AX107</f>
        <v>3.5385413424209822</v>
      </c>
      <c r="L105" s="71">
        <f>penggarapan!AP401</f>
        <v>3.2527209308086515</v>
      </c>
      <c r="M105" s="71">
        <f>penggarapan!BR401</f>
        <v>-18.219573224788103</v>
      </c>
      <c r="N105" s="71">
        <f>penggarapan!BI107</f>
        <v>110.91564710642844</v>
      </c>
      <c r="O105" s="71">
        <f>penggarapan!BZ401</f>
        <v>107.37089073940916</v>
      </c>
      <c r="P105" s="71">
        <f>penggarapan!BM107</f>
        <v>-83.827433321398118</v>
      </c>
      <c r="Q105" s="71">
        <f>penggarapan!CA401</f>
        <v>35.006451275475214</v>
      </c>
    </row>
    <row r="106" spans="1:17" ht="15">
      <c r="A106" s="69" t="str">
        <f>TEXT(penggarapan!F108,"dddd")</f>
        <v>Minggu</v>
      </c>
      <c r="B106" s="91">
        <f>DATE(penggarapan!D108,penggarapan!E108,penggarapan!F108)</f>
        <v>41727</v>
      </c>
      <c r="C106" s="92">
        <f>penggarapan!J108/24</f>
        <v>1.0104166666666667</v>
      </c>
      <c r="D106" s="90">
        <f>penggarapan!AN108*149598000</f>
        <v>149371933.09357029</v>
      </c>
      <c r="E106" s="93">
        <f>penggarapan!BA402</f>
        <v>370446.87851718394</v>
      </c>
      <c r="F106" s="69"/>
      <c r="G106" s="94">
        <f>penggarapan!AV108</f>
        <v>0.54740768984692889</v>
      </c>
      <c r="H106" s="94">
        <f>penggarapan!BM402/15</f>
        <v>16.581196462466771</v>
      </c>
      <c r="I106" s="95">
        <f>penggarapan!AP108</f>
        <v>8.9379155756386464</v>
      </c>
      <c r="J106" s="71">
        <f>penggarapan!AJ402</f>
        <v>246.70765225160886</v>
      </c>
      <c r="K106" s="71">
        <f>penggarapan!AX108</f>
        <v>3.542594612393855</v>
      </c>
      <c r="L106" s="71">
        <f>penggarapan!AP402</f>
        <v>3.252700584335094</v>
      </c>
      <c r="M106" s="71">
        <f>penggarapan!BR402</f>
        <v>-18.219156003668427</v>
      </c>
      <c r="N106" s="71">
        <f>penggarapan!BI108</f>
        <v>104.71786617529119</v>
      </c>
      <c r="O106" s="71">
        <f>penggarapan!BZ402</f>
        <v>107.75440964567575</v>
      </c>
      <c r="P106" s="71">
        <f>penggarapan!BM108</f>
        <v>-80.504098332813314</v>
      </c>
      <c r="Q106" s="71">
        <f>penggarapan!CA402</f>
        <v>38.56720635798213</v>
      </c>
    </row>
    <row r="107" spans="1:17" ht="15">
      <c r="A107" s="69" t="str">
        <f>TEXT(penggarapan!F109,"dddd")</f>
        <v>Minggu</v>
      </c>
      <c r="B107" s="91">
        <f>DATE(penggarapan!D109,penggarapan!E109,penggarapan!F109)</f>
        <v>41727</v>
      </c>
      <c r="C107" s="92">
        <f>penggarapan!J109/24</f>
        <v>1.0208333333333333</v>
      </c>
      <c r="D107" s="90">
        <f>penggarapan!AN109*149598000</f>
        <v>149372379.66583514</v>
      </c>
      <c r="E107" s="93">
        <f>penggarapan!BA403</f>
        <v>370477.71034546912</v>
      </c>
      <c r="F107" s="69"/>
      <c r="G107" s="94">
        <f>penggarapan!AV109</f>
        <v>0.54803993365108117</v>
      </c>
      <c r="H107" s="94">
        <f>penggarapan!BM403/15</f>
        <v>16.581025716586975</v>
      </c>
      <c r="I107" s="95">
        <f>penggarapan!AP109</f>
        <v>8.9482123702797036</v>
      </c>
      <c r="J107" s="71">
        <f>penggarapan!AJ403</f>
        <v>246.70482679504107</v>
      </c>
      <c r="K107" s="71">
        <f>penggarapan!AX109</f>
        <v>3.5466477614927299</v>
      </c>
      <c r="L107" s="71">
        <f>penggarapan!AP403</f>
        <v>3.2524352701212016</v>
      </c>
      <c r="M107" s="71">
        <f>penggarapan!BR403</f>
        <v>-18.218950557633338</v>
      </c>
      <c r="N107" s="71">
        <f>penggarapan!BI109</f>
        <v>101.10772803478359</v>
      </c>
      <c r="O107" s="71">
        <f>penggarapan!BZ403</f>
        <v>108.27664610854417</v>
      </c>
      <c r="P107" s="71">
        <f>penggarapan!BM109</f>
        <v>-76.956592900658407</v>
      </c>
      <c r="Q107" s="71">
        <f>penggarapan!CA403</f>
        <v>42.119123662405478</v>
      </c>
    </row>
    <row r="108" spans="1:17" ht="15">
      <c r="A108" s="69" t="str">
        <f>TEXT(penggarapan!F110,"dddd")</f>
        <v>Minggu</v>
      </c>
      <c r="B108" s="91">
        <f>DATE(penggarapan!D110,penggarapan!E110,penggarapan!F110)</f>
        <v>41727</v>
      </c>
      <c r="C108" s="92">
        <f>penggarapan!J110/24</f>
        <v>1.03125</v>
      </c>
      <c r="D108" s="90">
        <f>penggarapan!AN110*149598000</f>
        <v>149372826.24401551</v>
      </c>
      <c r="E108" s="93">
        <f>penggarapan!BA404</f>
        <v>370508.628939691</v>
      </c>
      <c r="F108" s="69"/>
      <c r="G108" s="94">
        <f>penggarapan!AV110</f>
        <v>0.54867217919143763</v>
      </c>
      <c r="H108" s="94">
        <f>penggarapan!BM404/15</f>
        <v>16.580844367094102</v>
      </c>
      <c r="I108" s="95">
        <f>penggarapan!AP110</f>
        <v>8.958509102899761</v>
      </c>
      <c r="J108" s="71">
        <f>penggarapan!AJ404</f>
        <v>246.70182586433765</v>
      </c>
      <c r="K108" s="71">
        <f>penggarapan!AX110</f>
        <v>3.5507007892454205</v>
      </c>
      <c r="L108" s="71">
        <f>penggarapan!AP404</f>
        <v>3.2519298223002333</v>
      </c>
      <c r="M108" s="71">
        <f>penggarapan!BR404</f>
        <v>-18.218952863223549</v>
      </c>
      <c r="N108" s="71">
        <f>penggarapan!BI110</f>
        <v>0</v>
      </c>
      <c r="O108" s="71">
        <f>penggarapan!BZ404</f>
        <v>108.9653418622494</v>
      </c>
      <c r="P108" s="71">
        <f>penggarapan!BM110</f>
        <v>-73.327505639760929</v>
      </c>
      <c r="Q108" s="71">
        <f>penggarapan!CA404</f>
        <v>45.65881791406963</v>
      </c>
    </row>
    <row r="109" spans="1:17" ht="15">
      <c r="A109" s="69"/>
      <c r="B109" s="91"/>
      <c r="C109" s="92"/>
      <c r="D109" s="90"/>
      <c r="E109" s="93"/>
      <c r="F109" s="69"/>
      <c r="G109" s="94"/>
      <c r="H109" s="94"/>
      <c r="I109" s="95"/>
      <c r="J109" s="71"/>
      <c r="K109" s="71"/>
      <c r="L109" s="71"/>
      <c r="M109" s="71"/>
      <c r="N109" s="71"/>
      <c r="O109" s="71"/>
      <c r="P109" s="71"/>
      <c r="Q109" s="71"/>
    </row>
    <row r="110" spans="1:17" ht="15">
      <c r="A110" s="69" t="str">
        <f>TEXT(penggarapan!F112,"dddd")</f>
        <v>Senin</v>
      </c>
      <c r="B110" s="91">
        <f>DATE(penggarapan!D112,penggarapan!E112,penggarapan!F112)</f>
        <v>41728</v>
      </c>
      <c r="C110" s="92">
        <f>penggarapan!J112/24</f>
        <v>4.1666666666666664E-2</v>
      </c>
      <c r="D110" s="90">
        <f>penggarapan!AN112*149598000</f>
        <v>149373272.8287757</v>
      </c>
      <c r="E110" s="93">
        <f>penggarapan!BA406</f>
        <v>370541.15332044277</v>
      </c>
      <c r="F110" s="69"/>
      <c r="G110" s="94">
        <f>penggarapan!AV112</f>
        <v>0.54930442743499563</v>
      </c>
      <c r="H110" s="94">
        <f>penggarapan!BM406/15</f>
        <v>16.581116848016993</v>
      </c>
      <c r="I110" s="95">
        <f>penggarapan!AP112</f>
        <v>8.9688057891466588</v>
      </c>
      <c r="J110" s="71">
        <f>penggarapan!AJ406</f>
        <v>246.70633481673846</v>
      </c>
      <c r="K110" s="71">
        <f>penggarapan!AX112</f>
        <v>3.5547537017009003</v>
      </c>
      <c r="L110" s="71">
        <f>penggarapan!AP406</f>
        <v>3.2522922838601258</v>
      </c>
      <c r="M110" s="71">
        <f>penggarapan!BR406</f>
        <v>-18.219340811368586</v>
      </c>
      <c r="N110" s="71">
        <f>penggarapan!BI112</f>
        <v>97.004346104549796</v>
      </c>
      <c r="O110" s="71">
        <f>penggarapan!BZ406</f>
        <v>109.85653762601756</v>
      </c>
      <c r="P110" s="71">
        <f>penggarapan!BM112</f>
        <v>-69.660571101671039</v>
      </c>
      <c r="Q110" s="71">
        <f>penggarapan!CA406</f>
        <v>49.17537168801384</v>
      </c>
    </row>
    <row r="111" spans="1:17" ht="15">
      <c r="A111" s="69" t="str">
        <f>TEXT(penggarapan!F113,"dddd")</f>
        <v>Senin</v>
      </c>
      <c r="B111" s="91">
        <f>DATE(penggarapan!D113,penggarapan!E113,penggarapan!F113)</f>
        <v>41728</v>
      </c>
      <c r="C111" s="92">
        <f>penggarapan!J113/24</f>
        <v>5.2083333333333336E-2</v>
      </c>
      <c r="D111" s="90">
        <f>penggarapan!AN113*149598000</f>
        <v>149373719.41880372</v>
      </c>
      <c r="E111" s="93">
        <f>penggarapan!BA407</f>
        <v>370572.24369815044</v>
      </c>
      <c r="F111" s="69"/>
      <c r="G111" s="94">
        <f>penggarapan!AV113</f>
        <v>0.54993667655095635</v>
      </c>
      <c r="H111" s="94">
        <f>penggarapan!BM407/15</f>
        <v>16.580915288844814</v>
      </c>
      <c r="I111" s="95">
        <f>penggarapan!AP113</f>
        <v>8.9791023991038639</v>
      </c>
      <c r="J111" s="71">
        <f>penggarapan!AJ407</f>
        <v>246.70299946496289</v>
      </c>
      <c r="K111" s="71">
        <f>penggarapan!AX113</f>
        <v>3.5588064869734581</v>
      </c>
      <c r="L111" s="71">
        <f>penggarapan!AP407</f>
        <v>3.2513423915778947</v>
      </c>
      <c r="M111" s="71">
        <f>penggarapan!BR407</f>
        <v>-18.219726165565188</v>
      </c>
      <c r="N111" s="71">
        <f>penggarapan!BI113</f>
        <v>95.6890072160476</v>
      </c>
      <c r="O111" s="71">
        <f>penggarapan!BZ407</f>
        <v>111.00465339521357</v>
      </c>
      <c r="P111" s="71">
        <f>penggarapan!BM113</f>
        <v>-65.973231037188256</v>
      </c>
      <c r="Q111" s="71">
        <f>penggarapan!CA407</f>
        <v>52.676035540715091</v>
      </c>
    </row>
    <row r="112" spans="1:17" ht="15">
      <c r="A112" s="69" t="str">
        <f>TEXT(penggarapan!F114,"dddd")</f>
        <v>Senin</v>
      </c>
      <c r="B112" s="91">
        <f>DATE(penggarapan!D114,penggarapan!E114,penggarapan!F114)</f>
        <v>41728</v>
      </c>
      <c r="C112" s="92">
        <f>penggarapan!J114/24</f>
        <v>6.25E-2</v>
      </c>
      <c r="D112" s="90">
        <f>penggarapan!AN114*149598000</f>
        <v>149374166.01470384</v>
      </c>
      <c r="E112" s="93">
        <f>penggarapan!BA408</f>
        <v>370603.42021844466</v>
      </c>
      <c r="F112" s="69"/>
      <c r="G112" s="94">
        <f>penggarapan!AV114</f>
        <v>0.55056892742140862</v>
      </c>
      <c r="H112" s="94">
        <f>penggarapan!BM408/15</f>
        <v>16.580703974586978</v>
      </c>
      <c r="I112" s="95">
        <f>penggarapan!AP114</f>
        <v>8.9893989470365572</v>
      </c>
      <c r="J112" s="71">
        <f>penggarapan!AJ408</f>
        <v>246.69950267695353</v>
      </c>
      <c r="K112" s="71">
        <f>penggarapan!AX114</f>
        <v>3.5628591505679821</v>
      </c>
      <c r="L112" s="71">
        <f>penggarapan!AP408</f>
        <v>3.2502413751599906</v>
      </c>
      <c r="M112" s="71">
        <f>penggarapan!BR408</f>
        <v>-18.220233782701435</v>
      </c>
      <c r="N112" s="71">
        <f>penggarapan!BI114</f>
        <v>94.633218686251169</v>
      </c>
      <c r="O112" s="71">
        <f>penggarapan!BZ408</f>
        <v>112.48084286744331</v>
      </c>
      <c r="P112" s="71">
        <f>penggarapan!BM114</f>
        <v>-62.27375133065086</v>
      </c>
      <c r="Q112" s="71">
        <f>penggarapan!CA408</f>
        <v>56.146182835361969</v>
      </c>
    </row>
    <row r="113" spans="1:17" ht="15">
      <c r="A113" s="69" t="str">
        <f>TEXT(penggarapan!F115,"dddd")</f>
        <v>Senin</v>
      </c>
      <c r="B113" s="91">
        <f>DATE(penggarapan!D115,penggarapan!E115,penggarapan!F115)</f>
        <v>41728</v>
      </c>
      <c r="C113" s="92">
        <f>penggarapan!J115/24</f>
        <v>7.2916666666666671E-2</v>
      </c>
      <c r="D113" s="90">
        <f>penggarapan!AN115*149598000</f>
        <v>149374612.61648169</v>
      </c>
      <c r="E113" s="93">
        <f>penggarapan!BA409</f>
        <v>370634.68267592281</v>
      </c>
      <c r="F113" s="69"/>
      <c r="G113" s="94">
        <f>penggarapan!AV115</f>
        <v>0.55120118008100927</v>
      </c>
      <c r="H113" s="94">
        <f>penggarapan!BM409/15</f>
        <v>16.580483196541035</v>
      </c>
      <c r="I113" s="95">
        <f>penggarapan!AP115</f>
        <v>8.9996954334087285</v>
      </c>
      <c r="J113" s="71">
        <f>penggarapan!AJ409</f>
        <v>246.6958492714526</v>
      </c>
      <c r="K113" s="71">
        <f>penggarapan!AX115</f>
        <v>3.5669116925569488</v>
      </c>
      <c r="L113" s="71">
        <f>penggarapan!AP409</f>
        <v>3.2490825465119375</v>
      </c>
      <c r="M113" s="71">
        <f>penggarapan!BR409</f>
        <v>-18.220772423388201</v>
      </c>
      <c r="N113" s="71">
        <f>penggarapan!BI115</f>
        <v>93.753708613878203</v>
      </c>
      <c r="O113" s="71">
        <f>penggarapan!BZ409</f>
        <v>114.38844067637334</v>
      </c>
      <c r="P113" s="71">
        <f>penggarapan!BM115</f>
        <v>-58.566550062809839</v>
      </c>
      <c r="Q113" s="71">
        <f>penggarapan!CA409</f>
        <v>59.574321220698891</v>
      </c>
    </row>
    <row r="114" spans="1:17" ht="15">
      <c r="A114" s="69" t="str">
        <f>TEXT(penggarapan!F116,"dddd")</f>
        <v>Senin</v>
      </c>
      <c r="B114" s="91">
        <f>DATE(penggarapan!D116,penggarapan!E116,penggarapan!F116)</f>
        <v>41728</v>
      </c>
      <c r="C114" s="92">
        <f>penggarapan!J116/24</f>
        <v>8.3333333333333329E-2</v>
      </c>
      <c r="D114" s="90">
        <f>penggarapan!AN116*149598000</f>
        <v>149375059.22414267</v>
      </c>
      <c r="E114" s="93">
        <f>penggarapan!BA410</f>
        <v>370666.0308647335</v>
      </c>
      <c r="F114" s="69"/>
      <c r="G114" s="94">
        <f>penggarapan!AV116</f>
        <v>0.55183343456402456</v>
      </c>
      <c r="H114" s="94">
        <f>penggarapan!BM410/15</f>
        <v>16.580253249398716</v>
      </c>
      <c r="I114" s="95">
        <f>penggarapan!AP116</f>
        <v>9.0099918586779886</v>
      </c>
      <c r="J114" s="71">
        <f>penggarapan!AJ410</f>
        <v>246.69204412336452</v>
      </c>
      <c r="K114" s="71">
        <f>penggarapan!AX116</f>
        <v>3.5709641130103078</v>
      </c>
      <c r="L114" s="71">
        <f>penggarapan!AP410</f>
        <v>3.2480134112807888</v>
      </c>
      <c r="M114" s="71">
        <f>penggarapan!BR410</f>
        <v>-18.221197414160226</v>
      </c>
      <c r="N114" s="71">
        <f>penggarapan!BI116</f>
        <v>92.998572391498939</v>
      </c>
      <c r="O114" s="71">
        <f>penggarapan!BZ410</f>
        <v>116.87842551439141</v>
      </c>
      <c r="P114" s="71">
        <f>penggarapan!BM116</f>
        <v>-54.854209274669273</v>
      </c>
      <c r="Q114" s="71">
        <f>penggarapan!CA410</f>
        <v>62.943487284989075</v>
      </c>
    </row>
    <row r="115" spans="1:17" ht="15">
      <c r="A115" s="69" t="str">
        <f>TEXT(penggarapan!F117,"dddd")</f>
        <v>Senin</v>
      </c>
      <c r="B115" s="91">
        <f>DATE(penggarapan!D117,penggarapan!E117,penggarapan!F117)</f>
        <v>41728</v>
      </c>
      <c r="C115" s="92">
        <f>penggarapan!J117/24</f>
        <v>9.375E-2</v>
      </c>
      <c r="D115" s="90">
        <f>penggarapan!AN117*149598000</f>
        <v>149375505.83763254</v>
      </c>
      <c r="E115" s="93">
        <f>penggarapan!BA411</f>
        <v>370697.46457434795</v>
      </c>
      <c r="F115" s="69"/>
      <c r="G115" s="94">
        <f>penggarapan!AV117</f>
        <v>0.55246569082014907</v>
      </c>
      <c r="H115" s="94">
        <f>penggarapan!BM411/15</f>
        <v>16.58001443115073</v>
      </c>
      <c r="I115" s="95">
        <f>penggarapan!AP117</f>
        <v>9.0202882219247051</v>
      </c>
      <c r="J115" s="71">
        <f>penggarapan!AJ411</f>
        <v>246.68809216218807</v>
      </c>
      <c r="K115" s="71">
        <f>penggarapan!AX117</f>
        <v>3.575016411455965</v>
      </c>
      <c r="L115" s="71">
        <f>penggarapan!AP411</f>
        <v>3.2472477091248053</v>
      </c>
      <c r="M115" s="71">
        <f>penggarapan!BR411</f>
        <v>-18.221298774821431</v>
      </c>
      <c r="N115" s="71">
        <f>penggarapan!BI117</f>
        <v>92.333700378691788</v>
      </c>
      <c r="O115" s="71">
        <f>penggarapan!BZ411</f>
        <v>120.17652546574588</v>
      </c>
      <c r="P115" s="71">
        <f>penggarapan!BM117</f>
        <v>-51.138347569203837</v>
      </c>
      <c r="Q115" s="71">
        <f>penggarapan!CA411</f>
        <v>66.227672722910754</v>
      </c>
    </row>
    <row r="116" spans="1:17" ht="15">
      <c r="A116" s="69" t="str">
        <f>TEXT(penggarapan!F118,"dddd")</f>
        <v>Senin</v>
      </c>
      <c r="B116" s="91">
        <f>DATE(penggarapan!D118,penggarapan!E118,penggarapan!F118)</f>
        <v>41728</v>
      </c>
      <c r="C116" s="92">
        <f>penggarapan!J118/24</f>
        <v>0.10416666666666667</v>
      </c>
      <c r="D116" s="90">
        <f>penggarapan!AN118*149598000</f>
        <v>149375952.45695665</v>
      </c>
      <c r="E116" s="93">
        <f>penggarapan!BA412</f>
        <v>370728.98359799478</v>
      </c>
      <c r="F116" s="69"/>
      <c r="G116" s="94">
        <f>penggarapan!AV118</f>
        <v>0.55309794888370345</v>
      </c>
      <c r="H116" s="94">
        <f>penggarapan!BM412/15</f>
        <v>16.579767042897128</v>
      </c>
      <c r="I116" s="95">
        <f>penggarapan!AP118</f>
        <v>9.0305845236073967</v>
      </c>
      <c r="J116" s="71">
        <f>penggarapan!AJ412</f>
        <v>246.68399836888705</v>
      </c>
      <c r="K116" s="71">
        <f>penggarapan!AX118</f>
        <v>3.5790685879642385</v>
      </c>
      <c r="L116" s="71">
        <f>penggarapan!AP412</f>
        <v>3.2470642958004095</v>
      </c>
      <c r="M116" s="71">
        <f>penggarapan!BR412</f>
        <v>-18.220802322142593</v>
      </c>
      <c r="N116" s="71">
        <f>penggarapan!BI118</f>
        <v>91.735665995791535</v>
      </c>
      <c r="O116" s="71">
        <f>penggarapan!BZ412</f>
        <v>124.62659272803214</v>
      </c>
      <c r="P116" s="71">
        <f>penggarapan!BM118</f>
        <v>-47.420040189843213</v>
      </c>
      <c r="Q116" s="71">
        <f>penggarapan!CA412</f>
        <v>69.385384120050048</v>
      </c>
    </row>
    <row r="117" spans="1:17" ht="15">
      <c r="A117" s="69" t="str">
        <f>TEXT(penggarapan!F119,"dddd")</f>
        <v>Senin</v>
      </c>
      <c r="B117" s="91">
        <f>DATE(penggarapan!D119,penggarapan!E119,penggarapan!F119)</f>
        <v>41728</v>
      </c>
      <c r="C117" s="92">
        <f>penggarapan!J119/24</f>
        <v>0.11458333333333333</v>
      </c>
      <c r="D117" s="90">
        <f>penggarapan!AN119*149598000</f>
        <v>149376399.0821206</v>
      </c>
      <c r="E117" s="93">
        <f>penggarapan!BA413</f>
        <v>370760.58772845007</v>
      </c>
      <c r="F117" s="69"/>
      <c r="G117" s="94">
        <f>penggarapan!AV119</f>
        <v>0.55373020878917611</v>
      </c>
      <c r="H117" s="94">
        <f>penggarapan!BM413/15</f>
        <v>16.579511388746162</v>
      </c>
      <c r="I117" s="95">
        <f>penggarapan!AP119</f>
        <v>9.040880764187321</v>
      </c>
      <c r="J117" s="71">
        <f>penggarapan!AJ413</f>
        <v>246.67976777422359</v>
      </c>
      <c r="K117" s="71">
        <f>penggarapan!AX119</f>
        <v>3.5831206426065099</v>
      </c>
      <c r="L117" s="71">
        <f>penggarapan!AP413</f>
        <v>3.2477760476401949</v>
      </c>
      <c r="M117" s="71">
        <f>penggarapan!BR413</f>
        <v>-18.219400336692672</v>
      </c>
      <c r="N117" s="71">
        <f>penggarapan!BI119</f>
        <v>91.187753715127783</v>
      </c>
      <c r="O117" s="71">
        <f>penggarapan!BZ413</f>
        <v>130.75381533132196</v>
      </c>
      <c r="P117" s="71">
        <f>penggarapan!BM119</f>
        <v>-43.700038415249004</v>
      </c>
      <c r="Q117" s="71">
        <f>penggarapan!CA413</f>
        <v>72.347865056426869</v>
      </c>
    </row>
    <row r="118" spans="1:17" ht="15">
      <c r="A118" s="69" t="str">
        <f>TEXT(penggarapan!F120,"dddd")</f>
        <v>Senin</v>
      </c>
      <c r="B118" s="91">
        <f>DATE(penggarapan!D120,penggarapan!E120,penggarapan!F120)</f>
        <v>41728</v>
      </c>
      <c r="C118" s="92">
        <f>penggarapan!J120/24</f>
        <v>0.125</v>
      </c>
      <c r="D118" s="90">
        <f>penggarapan!AN120*149598000</f>
        <v>149376845.71307001</v>
      </c>
      <c r="E118" s="93">
        <f>penggarapan!BA414</f>
        <v>370792.27675379504</v>
      </c>
      <c r="F118" s="69"/>
      <c r="G118" s="94">
        <f>penggarapan!AV120</f>
        <v>0.55436247048620368</v>
      </c>
      <c r="H118" s="94">
        <f>penggarapan!BM414/15</f>
        <v>16.579247775719107</v>
      </c>
      <c r="I118" s="95">
        <f>penggarapan!AP120</f>
        <v>9.0511769427439468</v>
      </c>
      <c r="J118" s="71">
        <f>penggarapan!AJ414</f>
        <v>246.67540545719132</v>
      </c>
      <c r="K118" s="71">
        <f>penggarapan!AX120</f>
        <v>3.5871725749103645</v>
      </c>
      <c r="L118" s="71">
        <f>penggarapan!AP414</f>
        <v>3.2496461307073536</v>
      </c>
      <c r="M118" s="71">
        <f>penggarapan!BR414</f>
        <v>-18.216834135716383</v>
      </c>
      <c r="N118" s="71">
        <f>penggarapan!BI120</f>
        <v>90.677620243403837</v>
      </c>
      <c r="O118" s="71">
        <f>penggarapan!BZ414</f>
        <v>139.32543028806521</v>
      </c>
      <c r="P118" s="71">
        <f>penggarapan!BM120</f>
        <v>-39.978891965367758</v>
      </c>
      <c r="Q118" s="71">
        <f>penggarapan!CA414</f>
        <v>74.998302683084134</v>
      </c>
    </row>
    <row r="119" spans="1:17" ht="15">
      <c r="A119" s="69" t="str">
        <f>TEXT(penggarapan!F121,"dddd")</f>
        <v>Senin</v>
      </c>
      <c r="B119" s="91">
        <f>DATE(penggarapan!D121,penggarapan!E121,penggarapan!F121)</f>
        <v>41728</v>
      </c>
      <c r="C119" s="92">
        <f>penggarapan!J121/24</f>
        <v>0.13541666666666666</v>
      </c>
      <c r="D119" s="90">
        <f>penggarapan!AN121*149598000</f>
        <v>149377292.34981033</v>
      </c>
      <c r="E119" s="93">
        <f>penggarapan!BA415</f>
        <v>370824.05046590412</v>
      </c>
      <c r="F119" s="69"/>
      <c r="G119" s="94">
        <f>penggarapan!AV121</f>
        <v>0.55499473400916166</v>
      </c>
      <c r="H119" s="94">
        <f>penggarapan!BM415/15</f>
        <v>16.57897651354962</v>
      </c>
      <c r="I119" s="95">
        <f>penggarapan!AP121</f>
        <v>9.061473059736711</v>
      </c>
      <c r="J119" s="71">
        <f>penggarapan!AJ415</f>
        <v>246.6709165417025</v>
      </c>
      <c r="K119" s="71">
        <f>penggarapan!AX121</f>
        <v>3.59122438494648</v>
      </c>
      <c r="L119" s="71">
        <f>penggarapan!AP415</f>
        <v>3.2527320881802009</v>
      </c>
      <c r="M119" s="71">
        <f>penggarapan!BR415</f>
        <v>-18.213047825953645</v>
      </c>
      <c r="N119" s="71">
        <f>penggarapan!BI121</f>
        <v>90.19585394776189</v>
      </c>
      <c r="O119" s="71">
        <f>penggarapan!BZ415</f>
        <v>151.26956816450215</v>
      </c>
      <c r="P119" s="71">
        <f>penggarapan!BM121</f>
        <v>-36.257021197912081</v>
      </c>
      <c r="Q119" s="71">
        <f>penggarapan!CA415</f>
        <v>77.141496552963631</v>
      </c>
    </row>
    <row r="120" spans="1:17" ht="15">
      <c r="A120" s="69" t="str">
        <f>TEXT(penggarapan!F122,"dddd")</f>
        <v>Senin</v>
      </c>
      <c r="B120" s="91">
        <f>DATE(penggarapan!D122,penggarapan!E122,penggarapan!F122)</f>
        <v>41728</v>
      </c>
      <c r="C120" s="92">
        <f>penggarapan!J122/24</f>
        <v>0.14583333333333334</v>
      </c>
      <c r="D120" s="90">
        <f>penggarapan!AN122*149598000</f>
        <v>149377738.99234712</v>
      </c>
      <c r="E120" s="93">
        <f>penggarapan!BA416</f>
        <v>370855.90865620429</v>
      </c>
      <c r="F120" s="69"/>
      <c r="G120" s="94">
        <f>penggarapan!AV122</f>
        <v>0.55562699939242544</v>
      </c>
      <c r="H120" s="94">
        <f>penggarapan!BM416/15</f>
        <v>16.578697914582559</v>
      </c>
      <c r="I120" s="95">
        <f>penggarapan!AP122</f>
        <v>9.0717691156250453</v>
      </c>
      <c r="J120" s="71">
        <f>penggarapan!AJ416</f>
        <v>246.66630619492091</v>
      </c>
      <c r="K120" s="71">
        <f>penggarapan!AX122</f>
        <v>3.595276072785512</v>
      </c>
      <c r="L120" s="71">
        <f>penggarapan!AP416</f>
        <v>3.2566658060237916</v>
      </c>
      <c r="M120" s="71">
        <f>penggarapan!BR416</f>
        <v>-18.20840528641023</v>
      </c>
      <c r="N120" s="71">
        <f>penggarapan!BI122</f>
        <v>89.735051741320277</v>
      </c>
      <c r="O120" s="71">
        <f>penggarapan!BZ416</f>
        <v>167.03309330902854</v>
      </c>
      <c r="P120" s="71">
        <f>penggarapan!BM122</f>
        <v>-32.534761814564447</v>
      </c>
      <c r="Q120" s="71">
        <f>penggarapan!CA416</f>
        <v>78.489475244668839</v>
      </c>
    </row>
    <row r="121" spans="1:17" ht="15">
      <c r="A121" s="69" t="str">
        <f>TEXT(penggarapan!F123,"dddd")</f>
        <v>Senin</v>
      </c>
      <c r="B121" s="91">
        <f>DATE(penggarapan!D123,penggarapan!E123,penggarapan!F123)</f>
        <v>41728</v>
      </c>
      <c r="C121" s="92">
        <f>penggarapan!J123/24</f>
        <v>0.15625</v>
      </c>
      <c r="D121" s="90">
        <f>penggarapan!AN123*149598000</f>
        <v>149378185.64062595</v>
      </c>
      <c r="E121" s="93">
        <f>penggarapan!BA417</f>
        <v>370887.85111139872</v>
      </c>
      <c r="F121" s="69"/>
      <c r="G121" s="94">
        <f>penggarapan!AV123</f>
        <v>0.55625926658562952</v>
      </c>
      <c r="H121" s="94">
        <f>penggarapan!BM417/15</f>
        <v>16.578412293678205</v>
      </c>
      <c r="I121" s="95">
        <f>penggarapan!AP123</f>
        <v>9.0820651094884379</v>
      </c>
      <c r="J121" s="71">
        <f>penggarapan!AJ417</f>
        <v>246.66157962568386</v>
      </c>
      <c r="K121" s="71">
        <f>penggarapan!AX123</f>
        <v>3.5993276379550876</v>
      </c>
      <c r="L121" s="71">
        <f>penggarapan!AP417</f>
        <v>3.2604495730404319</v>
      </c>
      <c r="M121" s="71">
        <f>penggarapan!BR417</f>
        <v>-18.203891273817778</v>
      </c>
      <c r="N121" s="71">
        <f>penggarapan!BI123</f>
        <v>89.289205755394633</v>
      </c>
      <c r="O121" s="71">
        <f>penggarapan!BZ417</f>
        <v>185.18249539137122</v>
      </c>
      <c r="P121" s="71">
        <f>penggarapan!BM123</f>
        <v>-28.812393830225766</v>
      </c>
      <c r="Q121" s="71">
        <f>penggarapan!CA417</f>
        <v>78.751141505577777</v>
      </c>
    </row>
    <row r="122" spans="1:17" ht="15">
      <c r="A122" s="69" t="str">
        <f>TEXT(penggarapan!F124,"dddd")</f>
        <v>Senin</v>
      </c>
      <c r="B122" s="91">
        <f>DATE(penggarapan!D124,penggarapan!E124,penggarapan!F124)</f>
        <v>41728</v>
      </c>
      <c r="C122" s="92">
        <f>penggarapan!J124/24</f>
        <v>0.16666666666666666</v>
      </c>
      <c r="D122" s="90">
        <f>penggarapan!AN124*149598000</f>
        <v>149378632.29465234</v>
      </c>
      <c r="E122" s="93">
        <f>penggarapan!BA418</f>
        <v>370919.87762202404</v>
      </c>
      <c r="F122" s="69"/>
      <c r="G122" s="94">
        <f>penggarapan!AV124</f>
        <v>0.55689153562325999</v>
      </c>
      <c r="H122" s="94">
        <f>penggarapan!BM418/15</f>
        <v>16.578119968002259</v>
      </c>
      <c r="I122" s="95">
        <f>penggarapan!AP124</f>
        <v>9.0923610417881484</v>
      </c>
      <c r="J122" s="71">
        <f>penggarapan!AJ418</f>
        <v>246.65674208103357</v>
      </c>
      <c r="K122" s="71">
        <f>penggarapan!AX124</f>
        <v>3.6033790805265964</v>
      </c>
      <c r="L122" s="71">
        <f>penggarapan!AP418</f>
        <v>3.2624689842254302</v>
      </c>
      <c r="M122" s="71">
        <f>penggarapan!BR418</f>
        <v>-18.201098682240996</v>
      </c>
      <c r="N122" s="71">
        <f>penggarapan!BI124</f>
        <v>88.853281364811735</v>
      </c>
      <c r="O122" s="71">
        <f>penggarapan!BZ418</f>
        <v>202.33201842378378</v>
      </c>
      <c r="P122" s="71">
        <f>penggarapan!BM124</f>
        <v>-25.090161216553913</v>
      </c>
      <c r="Q122" s="71">
        <f>penggarapan!CA418</f>
        <v>77.854397446394444</v>
      </c>
    </row>
    <row r="123" spans="1:17" ht="15">
      <c r="A123" s="69" t="str">
        <f>TEXT(penggarapan!F125,"dddd")</f>
        <v>Senin</v>
      </c>
      <c r="B123" s="91">
        <f>DATE(penggarapan!D125,penggarapan!E125,penggarapan!F125)</f>
        <v>41728</v>
      </c>
      <c r="C123" s="92">
        <f>penggarapan!J125/24</f>
        <v>0.17708333333333334</v>
      </c>
      <c r="D123" s="90">
        <f>penggarapan!AN125*149598000</f>
        <v>149379078.95443183</v>
      </c>
      <c r="E123" s="93">
        <f>penggarapan!BA419</f>
        <v>370951.98797817022</v>
      </c>
      <c r="F123" s="69"/>
      <c r="G123" s="94">
        <f>penggarapan!AV125</f>
        <v>0.55752380653963496</v>
      </c>
      <c r="H123" s="94">
        <f>penggarapan!BM419/15</f>
        <v>16.57782125692431</v>
      </c>
      <c r="I123" s="95">
        <f>penggarapan!AP125</f>
        <v>9.1026569129826918</v>
      </c>
      <c r="J123" s="71">
        <f>penggarapan!AJ419</f>
        <v>246.65179884454435</v>
      </c>
      <c r="K123" s="71">
        <f>penggarapan!AX125</f>
        <v>3.6074304005703306</v>
      </c>
      <c r="L123" s="71">
        <f>penggarapan!AP419</f>
        <v>3.2610275122180745</v>
      </c>
      <c r="M123" s="71">
        <f>penggarapan!BR419</f>
        <v>-18.201701361932134</v>
      </c>
      <c r="N123" s="71">
        <f>penggarapan!BI125</f>
        <v>88.42291624620826</v>
      </c>
      <c r="O123" s="71">
        <f>penggarapan!BZ419</f>
        <v>215.97602663773785</v>
      </c>
      <c r="P123" s="71">
        <f>penggarapan!BM125</f>
        <v>-21.368285877886862</v>
      </c>
      <c r="Q123" s="71">
        <f>penggarapan!CA419</f>
        <v>76.019162575849393</v>
      </c>
    </row>
    <row r="124" spans="1:17" ht="15">
      <c r="A124" s="69" t="str">
        <f>TEXT(penggarapan!F126,"dddd")</f>
        <v>Senin</v>
      </c>
      <c r="B124" s="91">
        <f>DATE(penggarapan!D126,penggarapan!E126,penggarapan!F126)</f>
        <v>41728</v>
      </c>
      <c r="C124" s="92">
        <f>penggarapan!J126/24</f>
        <v>0.1875</v>
      </c>
      <c r="D124" s="90">
        <f>penggarapan!AN126*149598000</f>
        <v>149379525.61991</v>
      </c>
      <c r="E124" s="93">
        <f>penggarapan!BA420</f>
        <v>370984.18196519045</v>
      </c>
      <c r="F124" s="69"/>
      <c r="G124" s="94">
        <f>penggarapan!AV126</f>
        <v>0.55815607928444311</v>
      </c>
      <c r="H124" s="94">
        <f>penggarapan!BM420/15</f>
        <v>16.57751648192237</v>
      </c>
      <c r="I124" s="95">
        <f>penggarapan!AP126</f>
        <v>9.1129527221524906</v>
      </c>
      <c r="J124" s="71">
        <f>penggarapan!AJ420</f>
        <v>246.64675523474801</v>
      </c>
      <c r="K124" s="71">
        <f>penggarapan!AX126</f>
        <v>3.6114815976143215</v>
      </c>
      <c r="L124" s="71">
        <f>penggarapan!AP420</f>
        <v>3.2555927626284005</v>
      </c>
      <c r="M124" s="71">
        <f>penggarapan!BR420</f>
        <v>-18.206225135711307</v>
      </c>
      <c r="N124" s="71">
        <f>penggarapan!BI126</f>
        <v>87.994197093633517</v>
      </c>
      <c r="O124" s="71">
        <f>penggarapan!BZ420</f>
        <v>225.90367010617257</v>
      </c>
      <c r="P124" s="71">
        <f>penggarapan!BM126</f>
        <v>-17.646978160369883</v>
      </c>
      <c r="Q124" s="71">
        <f>penggarapan!CA420</f>
        <v>73.556702728699662</v>
      </c>
    </row>
    <row r="125" spans="1:17" ht="15">
      <c r="A125" s="69" t="str">
        <f>TEXT(penggarapan!F127,"dddd")</f>
        <v>Senin</v>
      </c>
      <c r="B125" s="91">
        <f>DATE(penggarapan!D127,penggarapan!E127,penggarapan!F127)</f>
        <v>41728</v>
      </c>
      <c r="C125" s="92">
        <f>penggarapan!J127/24</f>
        <v>0.19791666666666666</v>
      </c>
      <c r="D125" s="90">
        <f>penggarapan!AN127*149598000</f>
        <v>149379972.29109234</v>
      </c>
      <c r="E125" s="93">
        <f>penggarapan!BA421</f>
        <v>371016.45937228401</v>
      </c>
      <c r="F125" s="69"/>
      <c r="G125" s="94">
        <f>penggarapan!AV127</f>
        <v>0.55878835389194548</v>
      </c>
      <c r="H125" s="94">
        <f>penggarapan!BM421/15</f>
        <v>16.577205966363746</v>
      </c>
      <c r="I125" s="95">
        <f>penggarapan!AP127</f>
        <v>9.1232484697551612</v>
      </c>
      <c r="J125" s="71">
        <f>penggarapan!AJ421</f>
        <v>246.64161660151453</v>
      </c>
      <c r="K125" s="71">
        <f>penggarapan!AX127</f>
        <v>3.6155326717285168</v>
      </c>
      <c r="L125" s="71">
        <f>penggarapan!AP421</f>
        <v>3.2483044342318736</v>
      </c>
      <c r="M125" s="71">
        <f>penggarapan!BR421</f>
        <v>-18.212560790767231</v>
      </c>
      <c r="N125" s="71">
        <f>penggarapan!BI127</f>
        <v>87.563486166998686</v>
      </c>
      <c r="O125" s="71">
        <f>penggarapan!BZ421</f>
        <v>232.97374703612971</v>
      </c>
      <c r="P125" s="71">
        <f>penggarapan!BM127</f>
        <v>-13.926445281194027</v>
      </c>
      <c r="Q125" s="71">
        <f>penggarapan!CA421</f>
        <v>70.707370947938713</v>
      </c>
    </row>
    <row r="126" spans="1:17" ht="15">
      <c r="A126" s="69" t="str">
        <f>TEXT(penggarapan!F128,"dddd")</f>
        <v>Senin</v>
      </c>
      <c r="B126" s="91">
        <f>DATE(penggarapan!D128,penggarapan!E128,penggarapan!F128)</f>
        <v>41728</v>
      </c>
      <c r="C126" s="92">
        <f>penggarapan!J128/24</f>
        <v>0.20833333333333334</v>
      </c>
      <c r="D126" s="90">
        <f>penggarapan!AN128*149598000</f>
        <v>149380418.96798447</v>
      </c>
      <c r="E126" s="93">
        <f>penggarapan!BA422</f>
        <v>371048.81998823863</v>
      </c>
      <c r="F126" s="69"/>
      <c r="G126" s="94">
        <f>penggarapan!AV128</f>
        <v>0.55942063039679479</v>
      </c>
      <c r="H126" s="94">
        <f>penggarapan!BM422/15</f>
        <v>16.576890035404613</v>
      </c>
      <c r="I126" s="95">
        <f>penggarapan!AP128</f>
        <v>9.1335441562546809</v>
      </c>
      <c r="J126" s="71">
        <f>penggarapan!AJ422</f>
        <v>246.63638832439534</v>
      </c>
      <c r="K126" s="71">
        <f>penggarapan!AX128</f>
        <v>3.6195836229853535</v>
      </c>
      <c r="L126" s="71">
        <f>penggarapan!AP422</f>
        <v>3.2441263615774028</v>
      </c>
      <c r="M126" s="71">
        <f>penggarapan!BR422</f>
        <v>-18.215814239884576</v>
      </c>
      <c r="N126" s="71">
        <f>penggarapan!BI128</f>
        <v>87.12727899655745</v>
      </c>
      <c r="O126" s="71">
        <f>penggarapan!BZ422</f>
        <v>238.06935754959687</v>
      </c>
      <c r="P126" s="71">
        <f>penggarapan!BM128</f>
        <v>-10.206898593604992</v>
      </c>
      <c r="Q126" s="71">
        <f>penggarapan!CA422</f>
        <v>67.621264811742691</v>
      </c>
    </row>
    <row r="127" spans="1:17" ht="15">
      <c r="A127" s="69" t="str">
        <f>TEXT(penggarapan!F129,"dddd")</f>
        <v>Senin</v>
      </c>
      <c r="B127" s="91">
        <f>DATE(penggarapan!D129,penggarapan!E129,penggarapan!F129)</f>
        <v>41728</v>
      </c>
      <c r="C127" s="92">
        <f>penggarapan!J129/24</f>
        <v>0.21875</v>
      </c>
      <c r="D127" s="90">
        <f>penggarapan!AN129*149598000</f>
        <v>149380865.65053189</v>
      </c>
      <c r="E127" s="93">
        <f>penggarapan!BA423</f>
        <v>371081.26359704812</v>
      </c>
      <c r="F127" s="69"/>
      <c r="G127" s="94">
        <f>penggarapan!AV129</f>
        <v>0.56005290874839764</v>
      </c>
      <c r="H127" s="94">
        <f>penggarapan!BM423/15</f>
        <v>16.576569015893607</v>
      </c>
      <c r="I127" s="95">
        <f>penggarapan!AP129</f>
        <v>9.1438397807269389</v>
      </c>
      <c r="J127" s="71">
        <f>penggarapan!AJ423</f>
        <v>246.63107581103375</v>
      </c>
      <c r="K127" s="71">
        <f>penggarapan!AX129</f>
        <v>3.6236344509111125</v>
      </c>
      <c r="L127" s="71">
        <f>penggarapan!AP423</f>
        <v>3.2475249776723976</v>
      </c>
      <c r="M127" s="71">
        <f>penggarapan!BR423</f>
        <v>-18.211582020480158</v>
      </c>
      <c r="N127" s="71">
        <f>penggarapan!BI129</f>
        <v>86.682079969221931</v>
      </c>
      <c r="O127" s="71">
        <f>penggarapan!BZ423</f>
        <v>241.82607673444852</v>
      </c>
      <c r="P127" s="71">
        <f>penggarapan!BM129</f>
        <v>-6.488560357725361</v>
      </c>
      <c r="Q127" s="71">
        <f>penggarapan!CA423</f>
        <v>64.385974568608134</v>
      </c>
    </row>
    <row r="128" spans="1:17" ht="15">
      <c r="A128" s="69" t="str">
        <f>TEXT(penggarapan!F130,"dddd")</f>
        <v>Senin</v>
      </c>
      <c r="B128" s="91">
        <f>DATE(penggarapan!D130,penggarapan!E130,penggarapan!F130)</f>
        <v>41728</v>
      </c>
      <c r="C128" s="92">
        <f>penggarapan!J130/24</f>
        <v>0.22916666666666666</v>
      </c>
      <c r="D128" s="90">
        <f>penggarapan!AN130*149598000</f>
        <v>149381312.33874011</v>
      </c>
      <c r="E128" s="93">
        <f>penggarapan!BA424</f>
        <v>371113.78998662002</v>
      </c>
      <c r="F128" s="69"/>
      <c r="G128" s="94">
        <f>penggarapan!AV130</f>
        <v>0.5606851889812936</v>
      </c>
      <c r="H128" s="94">
        <f>penggarapan!BM424/15</f>
        <v>16.576243236145963</v>
      </c>
      <c r="I128" s="95">
        <f>penggarapan!AP130</f>
        <v>9.1541353436341044</v>
      </c>
      <c r="J128" s="71">
        <f>penggarapan!AJ424</f>
        <v>246.62568449343212</v>
      </c>
      <c r="K128" s="71">
        <f>penggarapan!AX130</f>
        <v>3.6276851555775331</v>
      </c>
      <c r="L128" s="71">
        <f>penggarapan!AP424</f>
        <v>3.2563532278407838</v>
      </c>
      <c r="M128" s="71">
        <f>penggarapan!BR424</f>
        <v>-18.20198237689328</v>
      </c>
      <c r="N128" s="71">
        <f>penggarapan!BI130</f>
        <v>86.224285610749035</v>
      </c>
      <c r="O128" s="71">
        <f>penggarapan!BZ424</f>
        <v>244.65082420662625</v>
      </c>
      <c r="P128" s="71">
        <f>penggarapan!BM130</f>
        <v>-2.7716705528199963</v>
      </c>
      <c r="Q128" s="71">
        <f>penggarapan!CA424</f>
        <v>61.051044235748286</v>
      </c>
    </row>
    <row r="129" spans="1:17" ht="15">
      <c r="A129" s="69" t="str">
        <f>TEXT(penggarapan!F131,"dddd")</f>
        <v>Senin</v>
      </c>
      <c r="B129" s="91">
        <f>DATE(penggarapan!D131,penggarapan!E131,penggarapan!F131)</f>
        <v>41728</v>
      </c>
      <c r="C129" s="92">
        <f>penggarapan!J131/24</f>
        <v>0.23958333333333334</v>
      </c>
      <c r="D129" s="90">
        <f>penggarapan!AN131*149598000</f>
        <v>149381759.03261471</v>
      </c>
      <c r="E129" s="93">
        <f>penggarapan!BA425</f>
        <v>371146.39894442697</v>
      </c>
      <c r="F129" s="69"/>
      <c r="G129" s="94">
        <f>penggarapan!AV131</f>
        <v>0.56131747112979846</v>
      </c>
      <c r="H129" s="94">
        <f>penggarapan!BM425/15</f>
        <v>16.575913025843665</v>
      </c>
      <c r="I129" s="95">
        <f>penggarapan!AP131</f>
        <v>9.1644308454346888</v>
      </c>
      <c r="J129" s="71">
        <f>penggarapan!AJ425</f>
        <v>246.62021982630458</v>
      </c>
      <c r="K129" s="71">
        <f>penggarapan!AX131</f>
        <v>3.6317357370548908</v>
      </c>
      <c r="L129" s="71">
        <f>penggarapan!AP425</f>
        <v>3.2602215616306274</v>
      </c>
      <c r="M129" s="71">
        <f>penggarapan!BR425</f>
        <v>-18.197261463911378</v>
      </c>
      <c r="N129" s="71">
        <f>penggarapan!BI131</f>
        <v>85.750066913459946</v>
      </c>
      <c r="O129" s="71">
        <f>penggarapan!BZ425</f>
        <v>246.79434308727309</v>
      </c>
      <c r="P129" s="71">
        <f>penggarapan!BM131</f>
        <v>0.94350579761508735</v>
      </c>
      <c r="Q129" s="71">
        <f>penggarapan!CA425</f>
        <v>57.644767021309697</v>
      </c>
    </row>
    <row r="130" spans="1:17" ht="15">
      <c r="A130" s="69" t="str">
        <f>TEXT(penggarapan!F132,"dddd")</f>
        <v>Senin</v>
      </c>
      <c r="B130" s="91">
        <f>DATE(penggarapan!D132,penggarapan!E132,penggarapan!F132)</f>
        <v>41728</v>
      </c>
      <c r="C130" s="92">
        <f>penggarapan!J132/24</f>
        <v>0.25</v>
      </c>
      <c r="D130" s="90">
        <f>penggarapan!AN132*149598000</f>
        <v>149382205.73210126</v>
      </c>
      <c r="E130" s="93">
        <f>penggarapan!BA426</f>
        <v>371179.09025314823</v>
      </c>
      <c r="F130" s="69"/>
      <c r="G130" s="94">
        <f>penggarapan!AV132</f>
        <v>0.56194975514354073</v>
      </c>
      <c r="H130" s="94">
        <f>penggarapan!BM426/15</f>
        <v>16.575578715938544</v>
      </c>
      <c r="I130" s="95">
        <f>penggarapan!AP132</f>
        <v>9.1747262852082478</v>
      </c>
      <c r="J130" s="71">
        <f>penggarapan!AJ426</f>
        <v>246.61468728547777</v>
      </c>
      <c r="K130" s="71">
        <f>penggarapan!AX132</f>
        <v>3.6357861948709491</v>
      </c>
      <c r="L130" s="71">
        <f>penggarapan!AP426</f>
        <v>3.2519749717915287</v>
      </c>
      <c r="M130" s="71">
        <f>penggarapan!BR426</f>
        <v>-18.204475632167981</v>
      </c>
      <c r="N130" s="71">
        <f>penggarapan!BI132</f>
        <v>85.255242443206271</v>
      </c>
      <c r="O130" s="71">
        <f>penggarapan!BZ426</f>
        <v>248.42725738161764</v>
      </c>
      <c r="P130" s="71">
        <f>penggarapan!BM132</f>
        <v>4.6566702934121684</v>
      </c>
      <c r="Q130" s="71">
        <f>penggarapan!CA426</f>
        <v>54.186686631433133</v>
      </c>
    </row>
    <row r="131" spans="1:17" ht="15">
      <c r="A131" s="69" t="str">
        <f>TEXT(penggarapan!F133,"dddd")</f>
        <v>Senin</v>
      </c>
      <c r="B131" s="91">
        <f>DATE(penggarapan!D133,penggarapan!E133,penggarapan!F133)</f>
        <v>41728</v>
      </c>
      <c r="C131" s="92">
        <f>penggarapan!J133/24</f>
        <v>0.26041666666666669</v>
      </c>
      <c r="D131" s="90">
        <f>penggarapan!AN133*149598000</f>
        <v>149382652.43720528</v>
      </c>
      <c r="E131" s="93">
        <f>penggarapan!BA427</f>
        <v>371211.8636993909</v>
      </c>
      <c r="F131" s="69"/>
      <c r="G131" s="94">
        <f>penggarapan!AV133</f>
        <v>0.56258204105700294</v>
      </c>
      <c r="H131" s="94">
        <f>penggarapan!BM427/15</f>
        <v>16.575240638421135</v>
      </c>
      <c r="I131" s="95">
        <f>penggarapan!AP133</f>
        <v>9.1850216634160322</v>
      </c>
      <c r="J131" s="71">
        <f>penggarapan!AJ427</f>
        <v>246.60909236406994</v>
      </c>
      <c r="K131" s="71">
        <f>penggarapan!AX133</f>
        <v>3.6398365290970758</v>
      </c>
      <c r="L131" s="71">
        <f>penggarapan!AP427</f>
        <v>3.2426162453229339</v>
      </c>
      <c r="M131" s="71">
        <f>penggarapan!BR427</f>
        <v>-18.212775801858413</v>
      </c>
      <c r="N131" s="71">
        <f>penggarapan!BI133</f>
        <v>84.735133331977906</v>
      </c>
      <c r="O131" s="71">
        <f>penggarapan!BZ427</f>
        <v>249.69234120157518</v>
      </c>
      <c r="P131" s="71">
        <f>penggarapan!BM133</f>
        <v>8.3674812535063126</v>
      </c>
      <c r="Q131" s="71">
        <f>penggarapan!CA427</f>
        <v>50.693914970274939</v>
      </c>
    </row>
    <row r="132" spans="1:17" ht="15">
      <c r="A132" s="69" t="str">
        <f>TEXT(penggarapan!F134,"dddd")</f>
        <v>Senin</v>
      </c>
      <c r="B132" s="91">
        <f>DATE(penggarapan!D134,penggarapan!E134,penggarapan!F134)</f>
        <v>41728</v>
      </c>
      <c r="C132" s="92">
        <f>penggarapan!J134/24</f>
        <v>0.27083333333333331</v>
      </c>
      <c r="D132" s="90">
        <f>penggarapan!AN134*149598000</f>
        <v>149383099.14793232</v>
      </c>
      <c r="E132" s="93">
        <f>penggarapan!BA428</f>
        <v>371244.71906934661</v>
      </c>
      <c r="F132" s="69"/>
      <c r="G132" s="94">
        <f>penggarapan!AV134</f>
        <v>0.56321432890449941</v>
      </c>
      <c r="H132" s="94">
        <f>penggarapan!BM428/15</f>
        <v>16.57489912622118</v>
      </c>
      <c r="I132" s="95">
        <f>penggarapan!AP134</f>
        <v>9.1953169805165551</v>
      </c>
      <c r="J132" s="71">
        <f>penggarapan!AJ428</f>
        <v>246.60344057084822</v>
      </c>
      <c r="K132" s="71">
        <f>penggarapan!AX134</f>
        <v>3.6438867398035479</v>
      </c>
      <c r="L132" s="71">
        <f>penggarapan!AP428</f>
        <v>3.2488404180424872</v>
      </c>
      <c r="M132" s="71">
        <f>penggarapan!BR428</f>
        <v>-18.205700178963721</v>
      </c>
      <c r="N132" s="71">
        <f>penggarapan!BI134</f>
        <v>84.184389559557275</v>
      </c>
      <c r="O132" s="71">
        <f>penggarapan!BZ428</f>
        <v>250.69766781634979</v>
      </c>
      <c r="P132" s="71">
        <f>penggarapan!BM134</f>
        <v>12.075541552102784</v>
      </c>
      <c r="Q132" s="71">
        <f>penggarapan!CA428</f>
        <v>47.178543123173696</v>
      </c>
    </row>
    <row r="133" spans="1:17" ht="15">
      <c r="A133" s="69" t="str">
        <f>TEXT(penggarapan!F135,"dddd")</f>
        <v>Senin</v>
      </c>
      <c r="B133" s="91">
        <f>DATE(penggarapan!D135,penggarapan!E135,penggarapan!F135)</f>
        <v>41728</v>
      </c>
      <c r="C133" s="92">
        <f>penggarapan!J135/24</f>
        <v>0.28125</v>
      </c>
      <c r="D133" s="90">
        <f>penggarapan!AN135*149598000</f>
        <v>149383545.86422786</v>
      </c>
      <c r="E133" s="93">
        <f>penggarapan!BA429</f>
        <v>371277.65614438272</v>
      </c>
      <c r="F133" s="69"/>
      <c r="G133" s="94">
        <f>penggarapan!AV135</f>
        <v>0.56384661863571284</v>
      </c>
      <c r="H133" s="94">
        <f>penggarapan!BM429/15</f>
        <v>16.574554513110733</v>
      </c>
      <c r="I133" s="95">
        <f>penggarapan!AP135</f>
        <v>9.2056122355903049</v>
      </c>
      <c r="J133" s="71">
        <f>penggarapan!AJ429</f>
        <v>246.59773742862882</v>
      </c>
      <c r="K133" s="71">
        <f>penggarapan!AX135</f>
        <v>3.6479368265185235</v>
      </c>
      <c r="L133" s="71">
        <f>penggarapan!AP429</f>
        <v>3.2588994560617417</v>
      </c>
      <c r="M133" s="71">
        <f>penggarapan!BR429</f>
        <v>-18.194834416562866</v>
      </c>
      <c r="N133" s="71">
        <f>penggarapan!BI135</f>
        <v>83.59677390884238</v>
      </c>
      <c r="O133" s="71">
        <f>penggarapan!BZ429</f>
        <v>251.48290757815599</v>
      </c>
      <c r="P133" s="71">
        <f>penggarapan!BM135</f>
        <v>15.780383276304741</v>
      </c>
      <c r="Q133" s="71">
        <f>penggarapan!CA429</f>
        <v>43.644210975105636</v>
      </c>
    </row>
    <row r="134" spans="1:17" ht="15">
      <c r="A134" s="69" t="str">
        <f>TEXT(penggarapan!F136,"dddd")</f>
        <v>Senin</v>
      </c>
      <c r="B134" s="91">
        <f>DATE(penggarapan!D136,penggarapan!E136,penggarapan!F136)</f>
        <v>41728</v>
      </c>
      <c r="C134" s="92">
        <f>penggarapan!J136/24</f>
        <v>0.29166666666666669</v>
      </c>
      <c r="D134" s="90">
        <f>penggarapan!AN136*149598000</f>
        <v>149383992.5860976</v>
      </c>
      <c r="E134" s="93">
        <f>penggarapan!BA430</f>
        <v>371310.67470983265</v>
      </c>
      <c r="F134" s="69"/>
      <c r="G134" s="94">
        <f>penggarapan!AV136</f>
        <v>0.56447891028495645</v>
      </c>
      <c r="H134" s="94">
        <f>penggarapan!BM430/15</f>
        <v>16.574207133468875</v>
      </c>
      <c r="I134" s="95">
        <f>penggarapan!AP136</f>
        <v>9.2159074290958021</v>
      </c>
      <c r="J134" s="71">
        <f>penggarapan!AJ430</f>
        <v>246.59198847038621</v>
      </c>
      <c r="K134" s="71">
        <f>penggarapan!AX136</f>
        <v>3.6519867893122977</v>
      </c>
      <c r="L134" s="71">
        <f>penggarapan!AP430</f>
        <v>3.2494617519625622</v>
      </c>
      <c r="M134" s="71">
        <f>penggarapan!BR430</f>
        <v>-18.2031861426129</v>
      </c>
      <c r="N134" s="71">
        <f>penggarapan!BI136</f>
        <v>82.964885144663029</v>
      </c>
      <c r="O134" s="71">
        <f>penggarapan!BZ430</f>
        <v>252.06070068923918</v>
      </c>
      <c r="P134" s="71">
        <f>penggarapan!BM136</f>
        <v>19.481447949225085</v>
      </c>
      <c r="Q134" s="71">
        <f>penggarapan!CA430</f>
        <v>40.093088506919948</v>
      </c>
    </row>
    <row r="135" spans="1:17" ht="15">
      <c r="A135" s="69" t="str">
        <f>TEXT(penggarapan!F137,"dddd")</f>
        <v>Senin</v>
      </c>
      <c r="B135" s="91">
        <f>DATE(penggarapan!D137,penggarapan!E137,penggarapan!F137)</f>
        <v>41728</v>
      </c>
      <c r="C135" s="92">
        <f>penggarapan!J137/24</f>
        <v>0.30208333333333331</v>
      </c>
      <c r="D135" s="90">
        <f>penggarapan!AN137*149598000</f>
        <v>149384439.31354693</v>
      </c>
      <c r="E135" s="93">
        <f>penggarapan!BA431</f>
        <v>371343.77455061959</v>
      </c>
      <c r="F135" s="69"/>
      <c r="G135" s="94">
        <f>penggarapan!AV137</f>
        <v>0.5651112038867111</v>
      </c>
      <c r="H135" s="94">
        <f>penggarapan!BM431/15</f>
        <v>16.573857322182597</v>
      </c>
      <c r="I135" s="95">
        <f>penggarapan!AP137</f>
        <v>9.2262025614942811</v>
      </c>
      <c r="J135" s="71">
        <f>penggarapan!AJ431</f>
        <v>246.58619923761592</v>
      </c>
      <c r="K135" s="71">
        <f>penggarapan!AX137</f>
        <v>3.6560366282562105</v>
      </c>
      <c r="L135" s="71">
        <f>penggarapan!AP431</f>
        <v>3.2415844516675607</v>
      </c>
      <c r="M135" s="71">
        <f>penggarapan!BR431</f>
        <v>-18.209992172292907</v>
      </c>
      <c r="N135" s="71">
        <f>penggarapan!BI137</f>
        <v>82.279794437568412</v>
      </c>
      <c r="O135" s="71">
        <f>penggarapan!BZ431</f>
        <v>252.49210483981977</v>
      </c>
      <c r="P135" s="71">
        <f>penggarapan!BM137</f>
        <v>23.178060562531162</v>
      </c>
      <c r="Q135" s="71">
        <f>penggarapan!CA431</f>
        <v>36.532184444510314</v>
      </c>
    </row>
    <row r="136" spans="1:17" ht="15">
      <c r="A136" s="69" t="str">
        <f>TEXT(penggarapan!F138,"dddd")</f>
        <v>Senin</v>
      </c>
      <c r="B136" s="91">
        <f>DATE(penggarapan!D138,penggarapan!E138,penggarapan!F138)</f>
        <v>41728</v>
      </c>
      <c r="C136" s="92">
        <f>penggarapan!J138/24</f>
        <v>0.3125</v>
      </c>
      <c r="D136" s="90">
        <f>penggarapan!AN138*149598000</f>
        <v>149384886.04652143</v>
      </c>
      <c r="E136" s="93">
        <f>penggarapan!BA432</f>
        <v>371376.95544681553</v>
      </c>
      <c r="F136" s="69"/>
      <c r="G136" s="94">
        <f>penggarapan!AV138</f>
        <v>0.56574349939060109</v>
      </c>
      <c r="H136" s="94">
        <f>penggarapan!BM432/15</f>
        <v>16.573505414550443</v>
      </c>
      <c r="I136" s="95">
        <f>penggarapan!AP138</f>
        <v>9.2364976318653458</v>
      </c>
      <c r="J136" s="71">
        <f>penggarapan!AJ432</f>
        <v>246.58037527874237</v>
      </c>
      <c r="K136" s="71">
        <f>penggarapan!AX138</f>
        <v>3.6600863428781092</v>
      </c>
      <c r="L136" s="71">
        <f>penggarapan!AP432</f>
        <v>3.2550990438336238</v>
      </c>
      <c r="M136" s="71">
        <f>penggarapan!BR432</f>
        <v>-18.195698474254115</v>
      </c>
      <c r="N136" s="71">
        <f>penggarapan!BI138</f>
        <v>81.53055738400441</v>
      </c>
      <c r="O136" s="71">
        <f>penggarapan!BZ432</f>
        <v>252.82331116106002</v>
      </c>
      <c r="P136" s="71">
        <f>penggarapan!BM138</f>
        <v>26.869394868906245</v>
      </c>
      <c r="Q136" s="71">
        <f>penggarapan!CA432</f>
        <v>32.965472886342127</v>
      </c>
    </row>
    <row r="137" spans="1:17" ht="15">
      <c r="A137" s="69" t="str">
        <f>TEXT(penggarapan!F139,"dddd")</f>
        <v>Senin</v>
      </c>
      <c r="B137" s="91">
        <f>DATE(penggarapan!D139,penggarapan!E139,penggarapan!F139)</f>
        <v>41728</v>
      </c>
      <c r="C137" s="92">
        <f>penggarapan!J139/24</f>
        <v>0.32291666666666669</v>
      </c>
      <c r="D137" s="90">
        <f>penggarapan!AN139*149598000</f>
        <v>149385332.78502673</v>
      </c>
      <c r="E137" s="93">
        <f>penggarapan!BA433</f>
        <v>371410.21718249674</v>
      </c>
      <c r="F137" s="69"/>
      <c r="G137" s="94">
        <f>penggarapan!AV139</f>
        <v>0.56637579683099526</v>
      </c>
      <c r="H137" s="94">
        <f>penggarapan!BM433/15</f>
        <v>16.573151746044008</v>
      </c>
      <c r="I137" s="95">
        <f>penggarapan!AP139</f>
        <v>9.2467926406684278</v>
      </c>
      <c r="J137" s="71">
        <f>penggarapan!AJ433</f>
        <v>246.57452214517352</v>
      </c>
      <c r="K137" s="71">
        <f>penggarapan!AX139</f>
        <v>3.6641359332486383</v>
      </c>
      <c r="L137" s="71">
        <f>penggarapan!AP433</f>
        <v>3.2520815497516389</v>
      </c>
      <c r="M137" s="71">
        <f>penggarapan!BR433</f>
        <v>-18.197701368565866</v>
      </c>
      <c r="N137" s="71">
        <f>penggarapan!BI139</f>
        <v>80.703545710846484</v>
      </c>
      <c r="O137" s="71">
        <f>penggarapan!BZ433</f>
        <v>253.02603551032519</v>
      </c>
      <c r="P137" s="71">
        <f>penggarapan!BM139</f>
        <v>30.55442617643191</v>
      </c>
      <c r="Q137" s="71">
        <f>penggarapan!CA433</f>
        <v>29.392483565111473</v>
      </c>
    </row>
    <row r="138" spans="1:17" ht="15">
      <c r="A138" s="69" t="str">
        <f>TEXT(penggarapan!F140,"dddd")</f>
        <v>Senin</v>
      </c>
      <c r="B138" s="91">
        <f>DATE(penggarapan!D140,penggarapan!E140,penggarapan!F140)</f>
        <v>41728</v>
      </c>
      <c r="C138" s="92">
        <f>penggarapan!J140/24</f>
        <v>0.33333333333333331</v>
      </c>
      <c r="D138" s="90">
        <f>penggarapan!AN140*149598000</f>
        <v>149385779.52906823</v>
      </c>
      <c r="E138" s="93">
        <f>penggarapan!BA434</f>
        <v>371443.55954133463</v>
      </c>
      <c r="F138" s="69"/>
      <c r="G138" s="94">
        <f>penggarapan!AV140</f>
        <v>0.56700809624226067</v>
      </c>
      <c r="H138" s="94">
        <f>penggarapan!BM434/15</f>
        <v>16.572796652209995</v>
      </c>
      <c r="I138" s="95">
        <f>penggarapan!AP140</f>
        <v>9.2570875883629338</v>
      </c>
      <c r="J138" s="71">
        <f>penggarapan!AJ434</f>
        <v>246.56864538968253</v>
      </c>
      <c r="K138" s="71">
        <f>penggarapan!AX140</f>
        <v>3.6681853994384146</v>
      </c>
      <c r="L138" s="71">
        <f>penggarapan!AP434</f>
        <v>3.2400350712022661</v>
      </c>
      <c r="M138" s="71">
        <f>penggarapan!BR434</f>
        <v>-18.208603049990561</v>
      </c>
      <c r="N138" s="71">
        <f>penggarapan!BI140</f>
        <v>79.781513711131112</v>
      </c>
      <c r="O138" s="71">
        <f>penggarapan!BZ434</f>
        <v>253.12361728368066</v>
      </c>
      <c r="P138" s="71">
        <f>penggarapan!BM140</f>
        <v>34.231865997360153</v>
      </c>
      <c r="Q138" s="71">
        <f>penggarapan!CA434</f>
        <v>25.816430669909192</v>
      </c>
    </row>
    <row r="139" spans="1:17" ht="15">
      <c r="A139" s="69" t="str">
        <f>TEXT(penggarapan!F141,"dddd")</f>
        <v>Senin</v>
      </c>
      <c r="B139" s="91">
        <f>DATE(penggarapan!D141,penggarapan!E141,penggarapan!F141)</f>
        <v>41728</v>
      </c>
      <c r="C139" s="92">
        <f>penggarapan!J141/24</f>
        <v>0.34375</v>
      </c>
      <c r="D139" s="90">
        <f>penggarapan!AN141*149598000</f>
        <v>149386226.2785916</v>
      </c>
      <c r="E139" s="93">
        <f>penggarapan!BA435</f>
        <v>371476.9823021224</v>
      </c>
      <c r="F139" s="69"/>
      <c r="G139" s="94">
        <f>penggarapan!AV141</f>
        <v>0.56764039757402041</v>
      </c>
      <c r="H139" s="94">
        <f>penggarapan!BM435/15</f>
        <v>16.572440468573721</v>
      </c>
      <c r="I139" s="95">
        <f>penggarapan!AP141</f>
        <v>9.2673824740284978</v>
      </c>
      <c r="J139" s="71">
        <f>penggarapan!AJ435</f>
        <v>246.56275056481158</v>
      </c>
      <c r="K139" s="71">
        <f>penggarapan!AX141</f>
        <v>3.672234740975334</v>
      </c>
      <c r="L139" s="71">
        <f>penggarapan!AP435</f>
        <v>3.2535443288400896</v>
      </c>
      <c r="M139" s="71">
        <f>penggarapan!BR435</f>
        <v>-18.194302418166515</v>
      </c>
      <c r="N139" s="71">
        <f>penggarapan!BI141</f>
        <v>78.742267410659565</v>
      </c>
      <c r="O139" s="71">
        <f>penggarapan!BZ435</f>
        <v>253.16336590156624</v>
      </c>
      <c r="P139" s="71">
        <f>penggarapan!BM141</f>
        <v>37.900069835973383</v>
      </c>
      <c r="Q139" s="71">
        <f>penggarapan!CA435</f>
        <v>22.239454914778637</v>
      </c>
    </row>
    <row r="140" spans="1:17" ht="15">
      <c r="A140" s="69" t="str">
        <f>TEXT(penggarapan!F142,"dddd")</f>
        <v>Senin</v>
      </c>
      <c r="B140" s="91">
        <f>DATE(penggarapan!D142,penggarapan!E142,penggarapan!F142)</f>
        <v>41728</v>
      </c>
      <c r="C140" s="92">
        <f>penggarapan!J142/24</f>
        <v>0.35416666666666669</v>
      </c>
      <c r="D140" s="90">
        <f>penggarapan!AN142*149598000</f>
        <v>149386673.03360236</v>
      </c>
      <c r="E140" s="93">
        <f>penggarapan!BA436</f>
        <v>371510.48524769169</v>
      </c>
      <c r="F140" s="69"/>
      <c r="G140" s="94">
        <f>penggarapan!AV142</f>
        <v>0.56827270086075288</v>
      </c>
      <c r="H140" s="94">
        <f>penggarapan!BM436/15</f>
        <v>16.572083530399219</v>
      </c>
      <c r="I140" s="95">
        <f>penggarapan!AP142</f>
        <v>9.2776772981263615</v>
      </c>
      <c r="J140" s="71">
        <f>penggarapan!AJ436</f>
        <v>246.55684321890317</v>
      </c>
      <c r="K140" s="71">
        <f>penggarapan!AX142</f>
        <v>3.6762839579307478</v>
      </c>
      <c r="L140" s="71">
        <f>penggarapan!AP436</f>
        <v>3.2510027882896932</v>
      </c>
      <c r="M140" s="71">
        <f>penggarapan!BR436</f>
        <v>-18.195826248412505</v>
      </c>
      <c r="N140" s="71">
        <f>penggarapan!BI142</f>
        <v>77.556726607811342</v>
      </c>
      <c r="O140" s="71">
        <f>penggarapan!BZ436</f>
        <v>253.1069758831776</v>
      </c>
      <c r="P140" s="71">
        <f>penggarapan!BM142</f>
        <v>41.556904372535854</v>
      </c>
      <c r="Q140" s="71">
        <f>penggarapan!CA436</f>
        <v>18.662571388537621</v>
      </c>
    </row>
    <row r="141" spans="1:17" ht="15">
      <c r="A141" s="69" t="str">
        <f>TEXT(penggarapan!F143,"dddd")</f>
        <v>Senin</v>
      </c>
      <c r="B141" s="91">
        <f>DATE(penggarapan!D143,penggarapan!E143,penggarapan!F143)</f>
        <v>41728</v>
      </c>
      <c r="C141" s="92">
        <f>penggarapan!J143/24</f>
        <v>0.36458333333333331</v>
      </c>
      <c r="D141" s="90">
        <f>penggarapan!AN143*149598000</f>
        <v>149387119.79410598</v>
      </c>
      <c r="E141" s="93">
        <f>penggarapan!BA437</f>
        <v>371544.06816049042</v>
      </c>
      <c r="F141" s="69"/>
      <c r="G141" s="94">
        <f>penggarapan!AV143</f>
        <v>0.56890500613676875</v>
      </c>
      <c r="H141" s="94">
        <f>penggarapan!BM437/15</f>
        <v>16.571726172592598</v>
      </c>
      <c r="I141" s="95">
        <f>penggarapan!AP143</f>
        <v>9.2879720611150223</v>
      </c>
      <c r="J141" s="71">
        <f>penggarapan!AJ437</f>
        <v>246.55092889450097</v>
      </c>
      <c r="K141" s="71">
        <f>penggarapan!AX143</f>
        <v>3.6803330503749092</v>
      </c>
      <c r="L141" s="71">
        <f>penggarapan!AP437</f>
        <v>3.2389043628540595</v>
      </c>
      <c r="M141" s="71">
        <f>penggarapan!BR437</f>
        <v>-18.206771978071881</v>
      </c>
      <c r="N141" s="71">
        <f>penggarapan!BI143</f>
        <v>76.186038153702441</v>
      </c>
      <c r="O141" s="71">
        <f>penggarapan!BZ437</f>
        <v>252.96718184608127</v>
      </c>
      <c r="P141" s="71">
        <f>penggarapan!BM143</f>
        <v>45.199551821796845</v>
      </c>
      <c r="Q141" s="71">
        <f>penggarapan!CA437</f>
        <v>15.087904489877223</v>
      </c>
    </row>
    <row r="142" spans="1:17" ht="15">
      <c r="A142" s="69" t="str">
        <f>TEXT(penggarapan!F144,"dddd")</f>
        <v>Senin</v>
      </c>
      <c r="B142" s="91">
        <f>DATE(penggarapan!D144,penggarapan!E144,penggarapan!F144)</f>
        <v>41728</v>
      </c>
      <c r="C142" s="92">
        <f>penggarapan!J144/24</f>
        <v>0.375</v>
      </c>
      <c r="D142" s="90">
        <f>penggarapan!AN144*149598000</f>
        <v>149387566.56004813</v>
      </c>
      <c r="E142" s="93">
        <f>penggarapan!BA438</f>
        <v>371577.73081803805</v>
      </c>
      <c r="F142" s="69"/>
      <c r="G142" s="94">
        <f>penggarapan!AV144</f>
        <v>0.56953731335174462</v>
      </c>
      <c r="H142" s="94">
        <f>penggarapan!BM438/15</f>
        <v>16.571368729605375</v>
      </c>
      <c r="I142" s="95">
        <f>penggarapan!AP144</f>
        <v>9.2982667620750501</v>
      </c>
      <c r="J142" s="71">
        <f>penggarapan!AJ438</f>
        <v>246.54501312675086</v>
      </c>
      <c r="K142" s="71">
        <f>penggarapan!AX144</f>
        <v>3.6843820178361195</v>
      </c>
      <c r="L142" s="71">
        <f>penggarapan!AP438</f>
        <v>3.2510275969267064</v>
      </c>
      <c r="M142" s="71">
        <f>penggarapan!BR438</f>
        <v>-18.193834085194769</v>
      </c>
      <c r="N142" s="71">
        <f>penggarapan!BI144</f>
        <v>74.577170792264909</v>
      </c>
      <c r="O142" s="71">
        <f>penggarapan!BZ438</f>
        <v>252.78149697700439</v>
      </c>
      <c r="P142" s="71">
        <f>penggarapan!BM144</f>
        <v>48.824214477797419</v>
      </c>
      <c r="Q142" s="71">
        <f>penggarapan!CA438</f>
        <v>11.515273570408253</v>
      </c>
    </row>
    <row r="143" spans="1:17" ht="15">
      <c r="A143" s="69" t="str">
        <f>TEXT(penggarapan!F145,"dddd")</f>
        <v>Senin</v>
      </c>
      <c r="B143" s="91">
        <f>DATE(penggarapan!D145,penggarapan!E145,penggarapan!F145)</f>
        <v>41728</v>
      </c>
      <c r="C143" s="92">
        <f>penggarapan!J145/24</f>
        <v>0.38541666666666669</v>
      </c>
      <c r="D143" s="90">
        <f>penggarapan!AN145*149598000</f>
        <v>149388013.33143422</v>
      </c>
      <c r="E143" s="93">
        <f>penggarapan!BA439</f>
        <v>371611.47300194221</v>
      </c>
      <c r="F143" s="69"/>
      <c r="G143" s="94">
        <f>penggarapan!AV145</f>
        <v>0.57016962253993397</v>
      </c>
      <c r="H143" s="94">
        <f>penggarapan!BM439/15</f>
        <v>16.571011535194945</v>
      </c>
      <c r="I143" s="95">
        <f>penggarapan!AP145</f>
        <v>9.3085614014640345</v>
      </c>
      <c r="J143" s="71">
        <f>penggarapan!AJ439</f>
        <v>246.53910143943634</v>
      </c>
      <c r="K143" s="71">
        <f>penggarapan!AX145</f>
        <v>3.6884308603842828</v>
      </c>
      <c r="L143" s="71">
        <f>penggarapan!AP439</f>
        <v>3.253399405782651</v>
      </c>
      <c r="M143" s="71">
        <f>penggarapan!BR439</f>
        <v>-18.190511816855075</v>
      </c>
      <c r="N143" s="71">
        <f>penggarapan!BI145</f>
        <v>72.65601921541527</v>
      </c>
      <c r="O143" s="71">
        <f>penggarapan!BZ439</f>
        <v>252.51682206493203</v>
      </c>
      <c r="P143" s="71">
        <f>penggarapan!BM145</f>
        <v>52.425656011609931</v>
      </c>
      <c r="Q143" s="71">
        <f>penggarapan!CA439</f>
        <v>7.9474565686913161</v>
      </c>
    </row>
    <row r="144" spans="1:17" ht="15">
      <c r="A144" s="69" t="str">
        <f>TEXT(penggarapan!F146,"dddd")</f>
        <v>Senin</v>
      </c>
      <c r="B144" s="91">
        <f>DATE(penggarapan!D146,penggarapan!E146,penggarapan!F146)</f>
        <v>41728</v>
      </c>
      <c r="C144" s="92">
        <f>penggarapan!J146/24</f>
        <v>0.39583333333333331</v>
      </c>
      <c r="D144" s="90">
        <f>penggarapan!AN146*149598000</f>
        <v>149388460.10826987</v>
      </c>
      <c r="E144" s="93">
        <f>penggarapan!BA440</f>
        <v>371645.29449344304</v>
      </c>
      <c r="F144" s="69"/>
      <c r="G144" s="94">
        <f>penggarapan!AV146</f>
        <v>0.57080193373598187</v>
      </c>
      <c r="H144" s="94">
        <f>penggarapan!BM440/15</f>
        <v>16.570654922328707</v>
      </c>
      <c r="I144" s="95">
        <f>penggarapan!AP146</f>
        <v>9.3188559797459458</v>
      </c>
      <c r="J144" s="71">
        <f>penggarapan!AJ440</f>
        <v>246.53319934339152</v>
      </c>
      <c r="K144" s="71">
        <f>penggarapan!AX146</f>
        <v>3.6924795780918056</v>
      </c>
      <c r="L144" s="71">
        <f>penggarapan!AP440</f>
        <v>3.2409897458247783</v>
      </c>
      <c r="M144" s="71">
        <f>penggarapan!BR440</f>
        <v>-18.201765557865311</v>
      </c>
      <c r="N144" s="71">
        <f>penggarapan!BI146</f>
        <v>70.316324546114231</v>
      </c>
      <c r="O144" s="71">
        <f>penggarapan!BZ440</f>
        <v>252.16883185995147</v>
      </c>
      <c r="P144" s="71">
        <f>penggarapan!BM146</f>
        <v>55.996467112915738</v>
      </c>
      <c r="Q144" s="71">
        <f>penggarapan!CA440</f>
        <v>4.3869564822347593</v>
      </c>
    </row>
    <row r="145" spans="1:17" ht="15">
      <c r="A145" s="69" t="str">
        <f>TEXT(penggarapan!F147,"dddd")</f>
        <v>Senin</v>
      </c>
      <c r="B145" s="91">
        <f>DATE(penggarapan!D147,penggarapan!E147,penggarapan!F147)</f>
        <v>41728</v>
      </c>
      <c r="C145" s="92">
        <f>penggarapan!J147/24</f>
        <v>0.40625</v>
      </c>
      <c r="D145" s="90">
        <f>penggarapan!AN147*149598000</f>
        <v>149388906.89050063</v>
      </c>
      <c r="E145" s="93">
        <f>penggarapan!BA441</f>
        <v>371679.19506880053</v>
      </c>
      <c r="F145" s="69"/>
      <c r="G145" s="94">
        <f>penggarapan!AV147</f>
        <v>0.57143424688928279</v>
      </c>
      <c r="H145" s="94">
        <f>penggarapan!BM441/15</f>
        <v>16.570299223088327</v>
      </c>
      <c r="I145" s="95">
        <f>penggarapan!AP147</f>
        <v>9.3291504959968101</v>
      </c>
      <c r="J145" s="71">
        <f>penggarapan!AJ441</f>
        <v>246.52731233491588</v>
      </c>
      <c r="K145" s="71">
        <f>penggarapan!AX147</f>
        <v>3.6965281704852324</v>
      </c>
      <c r="L145" s="71">
        <f>penggarapan!AP441</f>
        <v>3.2379734178333828</v>
      </c>
      <c r="M145" s="71">
        <f>penggarapan!BR441</f>
        <v>-18.203759602576337</v>
      </c>
      <c r="N145" s="71">
        <f>penggarapan!BI147</f>
        <v>67.401435411179691</v>
      </c>
      <c r="O145" s="71">
        <f>penggarapan!BZ441</f>
        <v>251.76036049302706</v>
      </c>
      <c r="P145" s="71">
        <f>penggarapan!BM147</f>
        <v>59.525849157433676</v>
      </c>
      <c r="Q145" s="71">
        <f>penggarapan!CA441</f>
        <v>0.83320051551357854</v>
      </c>
    </row>
    <row r="146" spans="1:17" ht="15">
      <c r="A146" s="69" t="str">
        <f>TEXT(penggarapan!F148,"dddd")</f>
        <v>Senin</v>
      </c>
      <c r="B146" s="91">
        <f>DATE(penggarapan!D148,penggarapan!E148,penggarapan!F148)</f>
        <v>41728</v>
      </c>
      <c r="C146" s="92">
        <f>penggarapan!J148/24</f>
        <v>0.41666666666666669</v>
      </c>
      <c r="D146" s="90">
        <f>penggarapan!AN148*149598000</f>
        <v>149389353.67813206</v>
      </c>
      <c r="E146" s="93">
        <f>penggarapan!BA442</f>
        <v>371713.17450842907</v>
      </c>
      <c r="F146" s="69"/>
      <c r="G146" s="94">
        <f>penggarapan!AV148</f>
        <v>0.57206656203436912</v>
      </c>
      <c r="H146" s="94">
        <f>penggarapan!BM442/15</f>
        <v>16.569944768430769</v>
      </c>
      <c r="I146" s="95">
        <f>penggarapan!AP148</f>
        <v>9.3394449506787769</v>
      </c>
      <c r="J146" s="71">
        <f>penggarapan!AJ442</f>
        <v>246.52144589181833</v>
      </c>
      <c r="K146" s="71">
        <f>penggarapan!AX148</f>
        <v>3.700576637636261</v>
      </c>
      <c r="L146" s="71">
        <f>penggarapan!AP442</f>
        <v>3.2429347774148347</v>
      </c>
      <c r="M146" s="71">
        <f>penggarapan!BR442</f>
        <v>-18.197890876028843</v>
      </c>
      <c r="N146" s="71">
        <f>penggarapan!BI148</f>
        <v>63.673766879728745</v>
      </c>
      <c r="O146" s="71">
        <f>penggarapan!BZ442</f>
        <v>251.28749307365126</v>
      </c>
      <c r="P146" s="71">
        <f>penggarapan!BM148</f>
        <v>62.997523590100776</v>
      </c>
      <c r="Q146" s="71">
        <f>penggarapan!CA442</f>
        <v>-2.7125500059346082</v>
      </c>
    </row>
    <row r="147" spans="1:17" ht="15">
      <c r="A147" s="69" t="str">
        <f>TEXT(penggarapan!F149,"dddd")</f>
        <v>Senin</v>
      </c>
      <c r="B147" s="91">
        <f>DATE(penggarapan!D149,penggarapan!E149,penggarapan!F149)</f>
        <v>41728</v>
      </c>
      <c r="C147" s="92">
        <f>penggarapan!J149/24</f>
        <v>0.42708333333333331</v>
      </c>
      <c r="D147" s="90">
        <f>penggarapan!AN149*149598000</f>
        <v>149389800.47116962</v>
      </c>
      <c r="E147" s="93">
        <f>penggarapan!BA443</f>
        <v>371747.23259235226</v>
      </c>
      <c r="F147" s="69"/>
      <c r="G147" s="94">
        <f>penggarapan!AV149</f>
        <v>0.57269887920554885</v>
      </c>
      <c r="H147" s="94">
        <f>penggarapan!BM443/15</f>
        <v>16.569591888094461</v>
      </c>
      <c r="I147" s="95">
        <f>penggarapan!AP149</f>
        <v>9.3497393442503451</v>
      </c>
      <c r="J147" s="71">
        <f>penggarapan!AJ443</f>
        <v>246.5156054718627</v>
      </c>
      <c r="K147" s="71">
        <f>penggarapan!AX149</f>
        <v>3.7046249796151334</v>
      </c>
      <c r="L147" s="71">
        <f>penggarapan!AP443</f>
        <v>3.2461920676265845</v>
      </c>
      <c r="M147" s="71">
        <f>penggarapan!BR443</f>
        <v>-18.19370650799252</v>
      </c>
      <c r="N147" s="71">
        <f>penggarapan!BI149</f>
        <v>58.763891812374766</v>
      </c>
      <c r="O147" s="71">
        <f>penggarapan!BZ443</f>
        <v>250.73708067589158</v>
      </c>
      <c r="P147" s="71">
        <f>penggarapan!BM149</f>
        <v>66.385996669228788</v>
      </c>
      <c r="Q147" s="71">
        <f>penggarapan!CA443</f>
        <v>-6.2474294645561415</v>
      </c>
    </row>
    <row r="148" spans="1:17" ht="15">
      <c r="A148" s="69" t="str">
        <f>TEXT(penggarapan!F150,"dddd")</f>
        <v>Senin</v>
      </c>
      <c r="B148" s="91">
        <f>DATE(penggarapan!D150,penggarapan!E150,penggarapan!F150)</f>
        <v>41728</v>
      </c>
      <c r="C148" s="92">
        <f>penggarapan!J150/24</f>
        <v>0.4375</v>
      </c>
      <c r="D148" s="90">
        <f>penggarapan!AN150*149598000</f>
        <v>149390247.269559</v>
      </c>
      <c r="E148" s="93">
        <f>penggarapan!BA444</f>
        <v>371781.36909561651</v>
      </c>
      <c r="F148" s="69"/>
      <c r="G148" s="94">
        <f>penggarapan!AV150</f>
        <v>0.57333119835243918</v>
      </c>
      <c r="H148" s="94">
        <f>penggarapan!BM444/15</f>
        <v>16.569240910503563</v>
      </c>
      <c r="I148" s="95">
        <f>penggarapan!AP150</f>
        <v>9.3600336757912164</v>
      </c>
      <c r="J148" s="71">
        <f>penggarapan!AJ444</f>
        <v>246.50979651118135</v>
      </c>
      <c r="K148" s="71">
        <f>penggarapan!AX150</f>
        <v>3.7086731959498831</v>
      </c>
      <c r="L148" s="71">
        <f>penggarapan!AP444</f>
        <v>3.2448746350372493</v>
      </c>
      <c r="M148" s="71">
        <f>penggarapan!BR444</f>
        <v>-18.194037781544594</v>
      </c>
      <c r="N148" s="71">
        <f>penggarapan!BI150</f>
        <v>52.091362371858906</v>
      </c>
      <c r="O148" s="71">
        <f>penggarapan!BZ444</f>
        <v>250.10122621620502</v>
      </c>
      <c r="P148" s="71">
        <f>penggarapan!BM150</f>
        <v>69.649637937541641</v>
      </c>
      <c r="Q148" s="71">
        <f>penggarapan!CA444</f>
        <v>-9.768809830544301</v>
      </c>
    </row>
    <row r="149" spans="1:17" ht="15">
      <c r="A149" s="69" t="str">
        <f>TEXT(penggarapan!F151,"dddd")</f>
        <v>Senin</v>
      </c>
      <c r="B149" s="91">
        <f>DATE(penggarapan!D151,penggarapan!E151,penggarapan!F151)</f>
        <v>41728</v>
      </c>
      <c r="C149" s="92">
        <f>penggarapan!J151/24</f>
        <v>0.44791666666666669</v>
      </c>
      <c r="D149" s="90">
        <f>penggarapan!AN151*149598000</f>
        <v>149390694.07330564</v>
      </c>
      <c r="E149" s="93">
        <f>penggarapan!BA445</f>
        <v>371815.58379743458</v>
      </c>
      <c r="F149" s="69"/>
      <c r="G149" s="94">
        <f>penggarapan!AV151</f>
        <v>0.57396351950951374</v>
      </c>
      <c r="H149" s="94">
        <f>penggarapan!BM445/15</f>
        <v>16.568892162532222</v>
      </c>
      <c r="I149" s="95">
        <f>penggarapan!AP151</f>
        <v>9.3703279457626145</v>
      </c>
      <c r="J149" s="71">
        <f>penggarapan!AJ445</f>
        <v>246.50402442037154</v>
      </c>
      <c r="K149" s="71">
        <f>penggarapan!AX151</f>
        <v>3.7127212867118331</v>
      </c>
      <c r="L149" s="71">
        <f>penggarapan!AP445</f>
        <v>3.2388418548609939</v>
      </c>
      <c r="M149" s="71">
        <f>penggarapan!BR445</f>
        <v>-18.199024162991911</v>
      </c>
      <c r="N149" s="71">
        <f>penggarapan!BI151</f>
        <v>42.775762309290144</v>
      </c>
      <c r="O149" s="71">
        <f>penggarapan!BZ445</f>
        <v>249.37305282854129</v>
      </c>
      <c r="P149" s="71">
        <f>penggarapan!BM151</f>
        <v>72.717555643730208</v>
      </c>
      <c r="Q149" s="71">
        <f>penggarapan!CA445</f>
        <v>-13.274084984023325</v>
      </c>
    </row>
    <row r="150" spans="1:17" ht="15">
      <c r="A150" s="69" t="str">
        <f>TEXT(penggarapan!F152,"dddd")</f>
        <v>Senin</v>
      </c>
      <c r="B150" s="91">
        <f>DATE(penggarapan!D152,penggarapan!E152,penggarapan!F152)</f>
        <v>41728</v>
      </c>
      <c r="C150" s="92">
        <f>penggarapan!J152/24</f>
        <v>0.45833333333333331</v>
      </c>
      <c r="D150" s="90">
        <f>penggarapan!AN152*149598000</f>
        <v>149391140.882415</v>
      </c>
      <c r="E150" s="93">
        <f>penggarapan!BA446</f>
        <v>371849.87647664815</v>
      </c>
      <c r="F150" s="69"/>
      <c r="G150" s="94">
        <f>penggarapan!AV152</f>
        <v>0.57459584271108</v>
      </c>
      <c r="H150" s="94">
        <f>penggarapan!BM446/15</f>
        <v>16.568545969411492</v>
      </c>
      <c r="I150" s="95">
        <f>penggarapan!AP152</f>
        <v>9.3806221546230439</v>
      </c>
      <c r="J150" s="71">
        <f>penggarapan!AJ446</f>
        <v>246.49829458295247</v>
      </c>
      <c r="K150" s="71">
        <f>penggarapan!AX152</f>
        <v>3.7167692519712268</v>
      </c>
      <c r="L150" s="71">
        <f>penggarapan!AP446</f>
        <v>3.2368910442637611</v>
      </c>
      <c r="M150" s="71">
        <f>penggarapan!BR446</f>
        <v>-18.199992608712495</v>
      </c>
      <c r="N150" s="71">
        <f>penggarapan!BI152</f>
        <v>29.702701346307862</v>
      </c>
      <c r="O150" s="71">
        <f>penggarapan!BZ446</f>
        <v>248.552768383402</v>
      </c>
      <c r="P150" s="71">
        <f>penggarapan!BM152</f>
        <v>75.465255255219816</v>
      </c>
      <c r="Q150" s="71">
        <f>penggarapan!CA446</f>
        <v>-16.762306318263114</v>
      </c>
    </row>
    <row r="151" spans="1:17" ht="15">
      <c r="A151" s="69" t="str">
        <f>TEXT(penggarapan!F153,"dddd")</f>
        <v>Senin</v>
      </c>
      <c r="B151" s="91">
        <f>DATE(penggarapan!D153,penggarapan!E153,penggarapan!F153)</f>
        <v>41728</v>
      </c>
      <c r="C151" s="92">
        <f>penggarapan!J153/24</f>
        <v>0.46875</v>
      </c>
      <c r="D151" s="90">
        <f>penggarapan!AN153*149598000</f>
        <v>149391587.69683287</v>
      </c>
      <c r="E151" s="93">
        <f>penggarapan!BA447</f>
        <v>371884.24690708873</v>
      </c>
      <c r="F151" s="69"/>
      <c r="G151" s="94">
        <f>penggarapan!AV153</f>
        <v>0.57522816790680842</v>
      </c>
      <c r="H151" s="94">
        <f>penggarapan!BM447/15</f>
        <v>16.568202654634721</v>
      </c>
      <c r="I151" s="95">
        <f>penggarapan!AP153</f>
        <v>9.3909163014531316</v>
      </c>
      <c r="J151" s="71">
        <f>penggarapan!AJ447</f>
        <v>246.49261235379629</v>
      </c>
      <c r="K151" s="71">
        <f>penggarapan!AX153</f>
        <v>3.7208170912564897</v>
      </c>
      <c r="L151" s="71">
        <f>penggarapan!AP447</f>
        <v>3.2514966658148583</v>
      </c>
      <c r="M151" s="71">
        <f>penggarapan!BR447</f>
        <v>-18.184644774593824</v>
      </c>
      <c r="N151" s="71">
        <f>penggarapan!BI153</f>
        <v>12.315510800198467</v>
      </c>
      <c r="O151" s="71">
        <f>penggarapan!BZ447</f>
        <v>247.64265479797325</v>
      </c>
      <c r="P151" s="71">
        <f>penggarapan!BM153</f>
        <v>77.676626726107315</v>
      </c>
      <c r="Q151" s="71">
        <f>penggarapan!CA447</f>
        <v>-20.233835071719181</v>
      </c>
    </row>
    <row r="152" spans="1:17" ht="15">
      <c r="A152" s="69" t="str">
        <f>TEXT(penggarapan!F154,"dddd")</f>
        <v>Senin</v>
      </c>
      <c r="B152" s="91">
        <f>DATE(penggarapan!D154,penggarapan!E154,penggarapan!F154)</f>
        <v>41728</v>
      </c>
      <c r="C152" s="92">
        <f>penggarapan!J154/24</f>
        <v>0.47916666666666669</v>
      </c>
      <c r="D152" s="90">
        <f>penggarapan!AN154*149598000</f>
        <v>149392034.51656464</v>
      </c>
      <c r="E152" s="93">
        <f>penggarapan!BA448</f>
        <v>371918.69486680685</v>
      </c>
      <c r="F152" s="69"/>
      <c r="G152" s="94">
        <f>penggarapan!AV154</f>
        <v>0.57586049513100457</v>
      </c>
      <c r="H152" s="94">
        <f>penggarapan!BM448/15</f>
        <v>16.567862539725859</v>
      </c>
      <c r="I152" s="95">
        <f>penggarapan!AP154</f>
        <v>9.4012103867113783</v>
      </c>
      <c r="J152" s="71">
        <f>penggarapan!AJ448</f>
        <v>246.48698305529058</v>
      </c>
      <c r="K152" s="71">
        <f>penggarapan!AX154</f>
        <v>3.7248648046378743</v>
      </c>
      <c r="L152" s="71">
        <f>penggarapan!AP448</f>
        <v>3.2375002237444739</v>
      </c>
      <c r="M152" s="71">
        <f>penggarapan!BR448</f>
        <v>-18.197506051824789</v>
      </c>
      <c r="N152" s="71">
        <f>penggarapan!BI154</f>
        <v>352.44397307669271</v>
      </c>
      <c r="O152" s="71">
        <f>penggarapan!BZ448</f>
        <v>246.58399102105869</v>
      </c>
      <c r="P152" s="71">
        <f>penggarapan!BM154</f>
        <v>79.022595731360425</v>
      </c>
      <c r="Q152" s="71">
        <f>penggarapan!CA448</f>
        <v>-23.673636659521076</v>
      </c>
    </row>
    <row r="153" spans="1:17" ht="15">
      <c r="A153" s="69" t="str">
        <f>TEXT(penggarapan!F155,"dddd")</f>
        <v>Senin</v>
      </c>
      <c r="B153" s="91">
        <f>DATE(penggarapan!D155,penggarapan!E155,penggarapan!F155)</f>
        <v>41728</v>
      </c>
      <c r="C153" s="92">
        <f>penggarapan!J155/24</f>
        <v>0.48958333333333331</v>
      </c>
      <c r="D153" s="90">
        <f>penggarapan!AN155*149598000</f>
        <v>149392481.34161583</v>
      </c>
      <c r="E153" s="93">
        <f>penggarapan!BA449</f>
        <v>371953.22013346403</v>
      </c>
      <c r="F153" s="69"/>
      <c r="G153" s="94">
        <f>penggarapan!AV155</f>
        <v>0.57649282441814187</v>
      </c>
      <c r="H153" s="94">
        <f>penggarapan!BM449/15</f>
        <v>16.567525944147508</v>
      </c>
      <c r="I153" s="95">
        <f>penggarapan!AP155</f>
        <v>9.4115044108590116</v>
      </c>
      <c r="J153" s="71">
        <f>penggarapan!AJ449</f>
        <v>246.48141197581276</v>
      </c>
      <c r="K153" s="71">
        <f>penggarapan!AX155</f>
        <v>3.7289123921866869</v>
      </c>
      <c r="L153" s="71">
        <f>penggarapan!AP449</f>
        <v>3.2511078497767993</v>
      </c>
      <c r="M153" s="71">
        <f>penggarapan!BR449</f>
        <v>-18.183160493277239</v>
      </c>
      <c r="N153" s="71">
        <f>penggarapan!BI155</f>
        <v>334.17789487960061</v>
      </c>
      <c r="O153" s="71">
        <f>penggarapan!BZ449</f>
        <v>245.41848295162526</v>
      </c>
      <c r="P153" s="71">
        <f>penggarapan!BM155</f>
        <v>79.17537033060799</v>
      </c>
      <c r="Q153" s="71">
        <f>penggarapan!CA449</f>
        <v>-27.09233166105961</v>
      </c>
    </row>
    <row r="154" spans="1:17" ht="15">
      <c r="A154" s="69" t="str">
        <f>TEXT(penggarapan!F156,"dddd")</f>
        <v>Senin</v>
      </c>
      <c r="B154" s="91">
        <f>DATE(penggarapan!D156,penggarapan!E156,penggarapan!F156)</f>
        <v>41728</v>
      </c>
      <c r="C154" s="92">
        <f>penggarapan!J156/24</f>
        <v>0.5</v>
      </c>
      <c r="D154" s="90">
        <f>penggarapan!AN156*149598000</f>
        <v>149392928.17193207</v>
      </c>
      <c r="E154" s="93">
        <f>penggarapan!BA450</f>
        <v>371987.82247970131</v>
      </c>
      <c r="F154" s="69"/>
      <c r="G154" s="94">
        <f>penggarapan!AV156</f>
        <v>0.57712515571783263</v>
      </c>
      <c r="H154" s="94">
        <f>penggarapan!BM450/15</f>
        <v>16.567193185207664</v>
      </c>
      <c r="I154" s="95">
        <f>penggarapan!AP156</f>
        <v>9.4217983729757666</v>
      </c>
      <c r="J154" s="71">
        <f>penggarapan!AJ450</f>
        <v>246.47590436818297</v>
      </c>
      <c r="K154" s="71">
        <f>penggarapan!AX156</f>
        <v>3.7329598534310406</v>
      </c>
      <c r="L154" s="71">
        <f>penggarapan!AP450</f>
        <v>3.2358488253582074</v>
      </c>
      <c r="M154" s="71">
        <f>penggarapan!BR450</f>
        <v>-18.197286314428986</v>
      </c>
      <c r="N154" s="71">
        <f>penggarapan!BI156</f>
        <v>320.07486879682028</v>
      </c>
      <c r="O154" s="71">
        <f>penggarapan!BZ450</f>
        <v>244.06781566222358</v>
      </c>
      <c r="P154" s="71">
        <f>penggarapan!BM156</f>
        <v>78.088948715193922</v>
      </c>
      <c r="Q154" s="71">
        <f>penggarapan!CA450</f>
        <v>-30.467931839781176</v>
      </c>
    </row>
    <row r="155" spans="1:17" ht="15">
      <c r="A155" s="69" t="str">
        <f>TEXT(penggarapan!F157,"dddd")</f>
        <v>Senin</v>
      </c>
      <c r="B155" s="91">
        <f>DATE(penggarapan!D157,penggarapan!E157,penggarapan!F157)</f>
        <v>41728</v>
      </c>
      <c r="C155" s="92">
        <f>penggarapan!J157/24</f>
        <v>0.51041666666666663</v>
      </c>
      <c r="D155" s="90">
        <f>penggarapan!AN157*149598000</f>
        <v>149393375.00751883</v>
      </c>
      <c r="E155" s="93">
        <f>penggarapan!BA451</f>
        <v>372022.5016824124</v>
      </c>
      <c r="F155" s="69"/>
      <c r="G155" s="94">
        <f>penggarapan!AV157</f>
        <v>0.57775748906443769</v>
      </c>
      <c r="H155" s="94">
        <f>penggarapan!BM451/15</f>
        <v>16.566864577833012</v>
      </c>
      <c r="I155" s="95">
        <f>penggarapan!AP157</f>
        <v>9.4320922735210608</v>
      </c>
      <c r="J155" s="71">
        <f>penggarapan!AJ451</f>
        <v>246.47046544590771</v>
      </c>
      <c r="K155" s="71">
        <f>penggarapan!AX157</f>
        <v>3.7370071884415421</v>
      </c>
      <c r="L155" s="71">
        <f>penggarapan!AP451</f>
        <v>3.2377412284089422</v>
      </c>
      <c r="M155" s="71">
        <f>penggarapan!BR451</f>
        <v>-18.19451301699624</v>
      </c>
      <c r="N155" s="71">
        <f>penggarapan!BI157</f>
        <v>309.96886720914904</v>
      </c>
      <c r="O155" s="71">
        <f>penggarapan!BZ451</f>
        <v>242.55684611788851</v>
      </c>
      <c r="P155" s="71">
        <f>penggarapan!BM157</f>
        <v>76.049915941228988</v>
      </c>
      <c r="Q155" s="71">
        <f>penggarapan!CA451</f>
        <v>-33.808283746292076</v>
      </c>
    </row>
    <row r="156" spans="1:17" ht="15">
      <c r="A156" s="69" t="str">
        <f>TEXT(penggarapan!F158,"dddd")</f>
        <v>Senin</v>
      </c>
      <c r="B156" s="91">
        <f>DATE(penggarapan!D158,penggarapan!E158,penggarapan!F158)</f>
        <v>41728</v>
      </c>
      <c r="C156" s="92">
        <f>penggarapan!J158/24</f>
        <v>0.52083333333333337</v>
      </c>
      <c r="D156" s="90">
        <f>penggarapan!AN158*149598000</f>
        <v>149393821.8483817</v>
      </c>
      <c r="E156" s="93">
        <f>penggarapan!BA452</f>
        <v>372057.25751810707</v>
      </c>
      <c r="F156" s="69"/>
      <c r="G156" s="94">
        <f>penggarapan!AV158</f>
        <v>0.57838982449231702</v>
      </c>
      <c r="H156" s="94">
        <f>penggarapan!BM452/15</f>
        <v>16.566540434478696</v>
      </c>
      <c r="I156" s="95">
        <f>penggarapan!AP158</f>
        <v>9.4423861129542921</v>
      </c>
      <c r="J156" s="71">
        <f>penggarapan!AJ452</f>
        <v>246.46510038168233</v>
      </c>
      <c r="K156" s="71">
        <f>penggarapan!AX158</f>
        <v>3.7410543972887704</v>
      </c>
      <c r="L156" s="71">
        <f>penggarapan!AP452</f>
        <v>3.2475915733411092</v>
      </c>
      <c r="M156" s="71">
        <f>penggarapan!BR452</f>
        <v>-18.18390590635072</v>
      </c>
      <c r="N156" s="71">
        <f>penggarapan!BI158</f>
        <v>302.76105075817446</v>
      </c>
      <c r="O156" s="71">
        <f>penggarapan!BZ452</f>
        <v>240.84758378853672</v>
      </c>
      <c r="P156" s="71">
        <f>penggarapan!BM158</f>
        <v>73.405802820866313</v>
      </c>
      <c r="Q156" s="71">
        <f>penggarapan!CA452</f>
        <v>-37.103341344085194</v>
      </c>
    </row>
    <row r="157" spans="1:17" ht="15">
      <c r="A157" s="69" t="str">
        <f>TEXT(penggarapan!F159,"dddd")</f>
        <v>Senin</v>
      </c>
      <c r="B157" s="91">
        <f>DATE(penggarapan!D159,penggarapan!E159,penggarapan!F159)</f>
        <v>41728</v>
      </c>
      <c r="C157" s="92">
        <f>penggarapan!J159/24</f>
        <v>0.53125</v>
      </c>
      <c r="D157" s="90">
        <f>penggarapan!AN159*149598000</f>
        <v>149394268.69446623</v>
      </c>
      <c r="E157" s="93">
        <f>penggarapan!BA453</f>
        <v>372092.0897582497</v>
      </c>
      <c r="F157" s="69"/>
      <c r="G157" s="94">
        <f>penggarapan!AV159</f>
        <v>0.57902216195108092</v>
      </c>
      <c r="H157" s="94">
        <f>penggarapan!BM453/15</f>
        <v>16.566221065036189</v>
      </c>
      <c r="I157" s="95">
        <f>penggarapan!AP159</f>
        <v>9.4526798903552258</v>
      </c>
      <c r="J157" s="71">
        <f>penggarapan!AJ453</f>
        <v>246.45981430586096</v>
      </c>
      <c r="K157" s="71">
        <f>penggarapan!AX159</f>
        <v>3.7451014795008883</v>
      </c>
      <c r="L157" s="71">
        <f>penggarapan!AP453</f>
        <v>3.2501774462704063</v>
      </c>
      <c r="M157" s="71">
        <f>penggarapan!BR453</f>
        <v>-18.180474119725233</v>
      </c>
      <c r="N157" s="71">
        <f>penggarapan!BI159</f>
        <v>297.4956724944762</v>
      </c>
      <c r="O157" s="71">
        <f>penggarapan!BZ453</f>
        <v>238.88778203344401</v>
      </c>
      <c r="P157" s="71">
        <f>penggarapan!BM159</f>
        <v>70.399993877941654</v>
      </c>
      <c r="Q157" s="71">
        <f>penggarapan!CA453</f>
        <v>-40.337357104436116</v>
      </c>
    </row>
    <row r="158" spans="1:17" ht="15">
      <c r="A158" s="69" t="str">
        <f>TEXT(penggarapan!F160,"dddd")</f>
        <v>Senin</v>
      </c>
      <c r="B158" s="91">
        <f>DATE(penggarapan!D160,penggarapan!E160,penggarapan!F160)</f>
        <v>41728</v>
      </c>
      <c r="C158" s="92">
        <f>penggarapan!J160/24</f>
        <v>0.54166666666666663</v>
      </c>
      <c r="D158" s="90">
        <f>penggarapan!AN160*149598000</f>
        <v>149394715.54577792</v>
      </c>
      <c r="E158" s="93">
        <f>penggarapan!BA454</f>
        <v>372126.99817858997</v>
      </c>
      <c r="F158" s="69"/>
      <c r="G158" s="94">
        <f>penggarapan!AV160</f>
        <v>0.57965450147514452</v>
      </c>
      <c r="H158" s="94">
        <f>penggarapan!BM454/15</f>
        <v>16.565906776613097</v>
      </c>
      <c r="I158" s="95">
        <f>penggarapan!AP160</f>
        <v>9.4629736061841765</v>
      </c>
      <c r="J158" s="71">
        <f>penggarapan!AJ454</f>
        <v>246.45461230280785</v>
      </c>
      <c r="K158" s="71">
        <f>penggarapan!AX160</f>
        <v>3.7491484351488475</v>
      </c>
      <c r="L158" s="71">
        <f>penggarapan!AP454</f>
        <v>3.2412236152477463</v>
      </c>
      <c r="M158" s="71">
        <f>penggarapan!BR454</f>
        <v>-18.188433421957757</v>
      </c>
      <c r="N158" s="71">
        <f>penggarapan!BI160</f>
        <v>293.52796514484965</v>
      </c>
      <c r="O158" s="71">
        <f>penggarapan!BZ454</f>
        <v>236.62866205465539</v>
      </c>
      <c r="P158" s="71">
        <f>penggarapan!BM160</f>
        <v>67.174953610031011</v>
      </c>
      <c r="Q158" s="71">
        <f>penggarapan!CA454</f>
        <v>-43.495013404416042</v>
      </c>
    </row>
    <row r="159" spans="1:17" ht="15">
      <c r="A159" s="69" t="str">
        <f>TEXT(penggarapan!F161,"dddd")</f>
        <v>Senin</v>
      </c>
      <c r="B159" s="91">
        <f>DATE(penggarapan!D161,penggarapan!E161,penggarapan!F161)</f>
        <v>41728</v>
      </c>
      <c r="C159" s="92">
        <f>penggarapan!J161/24</f>
        <v>0.55208333333333337</v>
      </c>
      <c r="D159" s="90">
        <f>penggarapan!AN161*149598000</f>
        <v>149395162.40232241</v>
      </c>
      <c r="E159" s="93">
        <f>penggarapan!BA455</f>
        <v>372161.98255451024</v>
      </c>
      <c r="F159" s="69"/>
      <c r="G159" s="94">
        <f>penggarapan!AV161</f>
        <v>0.58028684309897871</v>
      </c>
      <c r="H159" s="94">
        <f>penggarapan!BM455/15</f>
        <v>16.565597873444393</v>
      </c>
      <c r="I159" s="95">
        <f>penggarapan!AP161</f>
        <v>9.4732672609023698</v>
      </c>
      <c r="J159" s="71">
        <f>penggarapan!AJ455</f>
        <v>246.44949940942203</v>
      </c>
      <c r="K159" s="71">
        <f>penggarapan!AX161</f>
        <v>3.7531952643039435</v>
      </c>
      <c r="L159" s="71">
        <f>penggarapan!AP455</f>
        <v>3.2330641176446706</v>
      </c>
      <c r="M159" s="71">
        <f>penggarapan!BR455</f>
        <v>-18.195624171917501</v>
      </c>
      <c r="N159" s="71">
        <f>penggarapan!BI161</f>
        <v>290.44662740348122</v>
      </c>
      <c r="O159" s="71">
        <f>penggarapan!BZ455</f>
        <v>234.03195651456502</v>
      </c>
      <c r="P159" s="71">
        <f>penggarapan!BM161</f>
        <v>63.811566955099387</v>
      </c>
      <c r="Q159" s="71">
        <f>penggarapan!CA455</f>
        <v>-46.565538980370931</v>
      </c>
    </row>
    <row r="160" spans="1:17" ht="15">
      <c r="A160" s="69" t="str">
        <f>TEXT(penggarapan!F162,"dddd")</f>
        <v>Senin</v>
      </c>
      <c r="B160" s="91">
        <f>DATE(penggarapan!D162,penggarapan!E162,penggarapan!F162)</f>
        <v>41728</v>
      </c>
      <c r="C160" s="92">
        <f>penggarapan!J162/24</f>
        <v>0.5625</v>
      </c>
      <c r="D160" s="90">
        <f>penggarapan!AN162*149598000</f>
        <v>149395609.26404518</v>
      </c>
      <c r="E160" s="93">
        <f>penggarapan!BA456</f>
        <v>372197.04265631206</v>
      </c>
      <c r="F160" s="69"/>
      <c r="G160" s="94">
        <f>penggarapan!AV162</f>
        <v>0.5809191867720237</v>
      </c>
      <c r="H160" s="94">
        <f>penggarapan!BM456/15</f>
        <v>16.56529465680228</v>
      </c>
      <c r="I160" s="95">
        <f>penggarapan!AP162</f>
        <v>9.4835608535868552</v>
      </c>
      <c r="J160" s="71">
        <f>penggarapan!AJ456</f>
        <v>246.44448061364105</v>
      </c>
      <c r="K160" s="71">
        <f>penggarapan!AX162</f>
        <v>3.7572419664933028</v>
      </c>
      <c r="L160" s="71">
        <f>penggarapan!AP456</f>
        <v>3.2494899818602416</v>
      </c>
      <c r="M160" s="71">
        <f>penggarapan!BR456</f>
        <v>-18.178591522611633</v>
      </c>
      <c r="N160" s="71">
        <f>penggarapan!BI162</f>
        <v>287.98832649702956</v>
      </c>
      <c r="O160" s="71">
        <f>penggarapan!BZ456</f>
        <v>231.06443355586342</v>
      </c>
      <c r="P160" s="71">
        <f>penggarapan!BM162</f>
        <v>60.35690572802762</v>
      </c>
      <c r="Q160" s="71">
        <f>penggarapan!CA456</f>
        <v>-49.542608556469816</v>
      </c>
    </row>
    <row r="161" spans="1:17" ht="15">
      <c r="A161" s="69" t="str">
        <f>TEXT(penggarapan!F163,"dddd")</f>
        <v>Senin</v>
      </c>
      <c r="B161" s="91">
        <f>DATE(penggarapan!D163,penggarapan!E163,penggarapan!F163)</f>
        <v>41728</v>
      </c>
      <c r="C161" s="92">
        <f>penggarapan!J163/24</f>
        <v>0.57291666666666663</v>
      </c>
      <c r="D161" s="90">
        <f>penggarapan!AN163*149598000</f>
        <v>149396056.13095176</v>
      </c>
      <c r="E161" s="93">
        <f>penggarapan!BA457</f>
        <v>372232.17825862492</v>
      </c>
      <c r="F161" s="69"/>
      <c r="G161" s="94">
        <f>penggarapan!AV163</f>
        <v>0.58155153252874969</v>
      </c>
      <c r="H161" s="94">
        <f>penggarapan!BM457/15</f>
        <v>16.564997424782753</v>
      </c>
      <c r="I161" s="95">
        <f>penggarapan!AP163</f>
        <v>9.4938543846988637</v>
      </c>
      <c r="J161" s="71">
        <f>penggarapan!AJ457</f>
        <v>246.4395608509017</v>
      </c>
      <c r="K161" s="71">
        <f>penggarapan!AX163</f>
        <v>3.7612885417882365</v>
      </c>
      <c r="L161" s="71">
        <f>penggarapan!AP457</f>
        <v>3.2336487047614426</v>
      </c>
      <c r="M161" s="71">
        <f>penggarapan!BR457</f>
        <v>-18.193387633008165</v>
      </c>
      <c r="N161" s="71">
        <f>penggarapan!BI163</f>
        <v>285.98056028869627</v>
      </c>
      <c r="O161" s="71">
        <f>penggarapan!BZ457</f>
        <v>227.58241018140177</v>
      </c>
      <c r="P161" s="71">
        <f>penggarapan!BM163</f>
        <v>56.839503395571008</v>
      </c>
      <c r="Q161" s="71">
        <f>penggarapan!CA457</f>
        <v>-52.368855147281657</v>
      </c>
    </row>
    <row r="162" spans="1:17" ht="15">
      <c r="A162" s="69" t="str">
        <f>TEXT(penggarapan!F164,"dddd")</f>
        <v>Senin</v>
      </c>
      <c r="B162" s="91">
        <f>DATE(penggarapan!D164,penggarapan!E164,penggarapan!F164)</f>
        <v>41728</v>
      </c>
      <c r="C162" s="92">
        <f>penggarapan!J164/24</f>
        <v>0.58333333333333337</v>
      </c>
      <c r="D162" s="90">
        <f>penggarapan!AN164*149598000</f>
        <v>149396503.00304773</v>
      </c>
      <c r="E162" s="93">
        <f>penggarapan!BA458</f>
        <v>372267.38913570298</v>
      </c>
      <c r="F162" s="69"/>
      <c r="G162" s="94">
        <f>penggarapan!AV164</f>
        <v>0.58218388040357039</v>
      </c>
      <c r="H162" s="94">
        <f>penggarapan!BM458/15</f>
        <v>16.564706472219754</v>
      </c>
      <c r="I162" s="95">
        <f>penggarapan!AP164</f>
        <v>9.5041478546987026</v>
      </c>
      <c r="J162" s="71">
        <f>penggarapan!AJ458</f>
        <v>246.43474500271373</v>
      </c>
      <c r="K162" s="71">
        <f>penggarapan!AX164</f>
        <v>3.7653349902596718</v>
      </c>
      <c r="L162" s="71">
        <f>penggarapan!AP458</f>
        <v>3.2321011123917267</v>
      </c>
      <c r="M162" s="71">
        <f>penggarapan!BR458</f>
        <v>-18.194108698087504</v>
      </c>
      <c r="N162" s="71">
        <f>penggarapan!BI164</f>
        <v>284.30711273125189</v>
      </c>
      <c r="O162" s="71">
        <f>penggarapan!BZ458</f>
        <v>223.55923652435615</v>
      </c>
      <c r="P162" s="71">
        <f>penggarapan!BM164</f>
        <v>53.277403899465519</v>
      </c>
      <c r="Q162" s="71">
        <f>penggarapan!CA458</f>
        <v>-55.038451895316982</v>
      </c>
    </row>
    <row r="163" spans="1:17" ht="15">
      <c r="A163" s="69" t="str">
        <f>TEXT(penggarapan!F165,"dddd")</f>
        <v>Senin</v>
      </c>
      <c r="B163" s="91">
        <f>DATE(penggarapan!D165,penggarapan!E165,penggarapan!F165)</f>
        <v>41728</v>
      </c>
      <c r="C163" s="92">
        <f>penggarapan!J165/24</f>
        <v>0.59375</v>
      </c>
      <c r="D163" s="90">
        <f>penggarapan!AN165*149598000</f>
        <v>149396949.88027868</v>
      </c>
      <c r="E163" s="93">
        <f>penggarapan!BA459</f>
        <v>372302.67505672033</v>
      </c>
      <c r="F163" s="69"/>
      <c r="G163" s="94">
        <f>penggarapan!AV165</f>
        <v>0.58281623034609131</v>
      </c>
      <c r="H163" s="94">
        <f>penggarapan!BM459/15</f>
        <v>16.564422090595563</v>
      </c>
      <c r="I163" s="95">
        <f>penggarapan!AP165</f>
        <v>9.5144412626661765</v>
      </c>
      <c r="J163" s="71">
        <f>penggarapan!AJ459</f>
        <v>246.43003789517059</v>
      </c>
      <c r="K163" s="71">
        <f>penggarapan!AX165</f>
        <v>3.7693813114358528</v>
      </c>
      <c r="L163" s="71">
        <f>penggarapan!AP459</f>
        <v>3.2325999745233092</v>
      </c>
      <c r="M163" s="71">
        <f>penggarapan!BR459</f>
        <v>-18.192830193365648</v>
      </c>
      <c r="N163" s="71">
        <f>penggarapan!BI165</f>
        <v>282.88746024199656</v>
      </c>
      <c r="O163" s="71">
        <f>penggarapan!BZ459</f>
        <v>218.88998675409516</v>
      </c>
      <c r="P163" s="71">
        <f>penggarapan!BM165</f>
        <v>49.68247335862079</v>
      </c>
      <c r="Q163" s="71">
        <f>penggarapan!CA459</f>
        <v>-57.503897438230524</v>
      </c>
    </row>
    <row r="164" spans="1:17" ht="15">
      <c r="A164" s="69" t="str">
        <f>TEXT(penggarapan!F166,"dddd")</f>
        <v>Senin</v>
      </c>
      <c r="B164" s="91">
        <f>DATE(penggarapan!D166,penggarapan!E166,penggarapan!F166)</f>
        <v>41728</v>
      </c>
      <c r="C164" s="92">
        <f>penggarapan!J166/24</f>
        <v>0.60416666666666663</v>
      </c>
      <c r="D164" s="90">
        <f>penggarapan!AN166*149598000</f>
        <v>149397396.76265007</v>
      </c>
      <c r="E164" s="93">
        <f>penggarapan!BA460</f>
        <v>372338.03579518938</v>
      </c>
      <c r="F164" s="69"/>
      <c r="G164" s="94">
        <f>penggarapan!AV166</f>
        <v>0.58344858239066932</v>
      </c>
      <c r="H164" s="94">
        <f>penggarapan!BM460/15</f>
        <v>16.564144567836816</v>
      </c>
      <c r="I164" s="95">
        <f>penggarapan!AP166</f>
        <v>9.5247346090606904</v>
      </c>
      <c r="J164" s="71">
        <f>penggarapan!AJ460</f>
        <v>246.42544429556651</v>
      </c>
      <c r="K164" s="71">
        <f>penggarapan!AX166</f>
        <v>3.7734275053873634</v>
      </c>
      <c r="L164" s="71">
        <f>penggarapan!AP460</f>
        <v>3.2484247338909804</v>
      </c>
      <c r="M164" s="71">
        <f>penggarapan!BR460</f>
        <v>-18.176460951777223</v>
      </c>
      <c r="N164" s="71">
        <f>penggarapan!BI166</f>
        <v>281.66432469786633</v>
      </c>
      <c r="O164" s="71">
        <f>penggarapan!BZ460</f>
        <v>213.50445759058988</v>
      </c>
      <c r="P164" s="71">
        <f>penggarapan!BM166</f>
        <v>46.062791409900377</v>
      </c>
      <c r="Q164" s="71">
        <f>penggarapan!CA460</f>
        <v>-59.725901026959349</v>
      </c>
    </row>
    <row r="165" spans="1:17" ht="15">
      <c r="A165" s="69" t="str">
        <f>TEXT(penggarapan!F167,"dddd")</f>
        <v>Senin</v>
      </c>
      <c r="B165" s="91">
        <f>DATE(penggarapan!D167,penggarapan!E167,penggarapan!F167)</f>
        <v>41728</v>
      </c>
      <c r="C165" s="92">
        <f>penggarapan!J167/24</f>
        <v>0.61458333333333337</v>
      </c>
      <c r="D165" s="90">
        <f>penggarapan!AN167*149598000</f>
        <v>149397843.6501675</v>
      </c>
      <c r="E165" s="93">
        <f>penggarapan!BA461</f>
        <v>372373.47112426721</v>
      </c>
      <c r="F165" s="69"/>
      <c r="G165" s="94">
        <f>penggarapan!AV167</f>
        <v>0.58408093657166138</v>
      </c>
      <c r="H165" s="94">
        <f>penggarapan!BM461/15</f>
        <v>16.563874188230496</v>
      </c>
      <c r="I165" s="95">
        <f>penggarapan!AP167</f>
        <v>9.5350278943416455</v>
      </c>
      <c r="J165" s="71">
        <f>penggarapan!AJ461</f>
        <v>246.42096891099996</v>
      </c>
      <c r="K165" s="71">
        <f>penggarapan!AX167</f>
        <v>3.7774735721847748</v>
      </c>
      <c r="L165" s="71">
        <f>penggarapan!AP461</f>
        <v>3.2362168055293057</v>
      </c>
      <c r="M165" s="71">
        <f>penggarapan!BR461</f>
        <v>-18.187748363780933</v>
      </c>
      <c r="N165" s="71">
        <f>penggarapan!BI167</f>
        <v>280.59597327955612</v>
      </c>
      <c r="O165" s="71">
        <f>penggarapan!BZ461</f>
        <v>207.29369133309169</v>
      </c>
      <c r="P165" s="71">
        <f>penggarapan!BM167</f>
        <v>42.424029843713321</v>
      </c>
      <c r="Q165" s="71">
        <f>penggarapan!CA461</f>
        <v>-61.609794737910498</v>
      </c>
    </row>
    <row r="166" spans="1:17" ht="15">
      <c r="A166" s="69" t="str">
        <f>TEXT(penggarapan!F168,"dddd")</f>
        <v>Senin</v>
      </c>
      <c r="B166" s="91">
        <f>DATE(penggarapan!D168,penggarapan!E168,penggarapan!F168)</f>
        <v>41728</v>
      </c>
      <c r="C166" s="92">
        <f>penggarapan!J168/24</f>
        <v>0.625</v>
      </c>
      <c r="D166" s="90">
        <f>penggarapan!AN168*149598000</f>
        <v>149398290.5427765</v>
      </c>
      <c r="E166" s="93">
        <f>penggarapan!BA462</f>
        <v>372408.98081200337</v>
      </c>
      <c r="F166" s="69"/>
      <c r="G166" s="94">
        <f>penggarapan!AV168</f>
        <v>0.58471329283867113</v>
      </c>
      <c r="H166" s="94">
        <f>penggarapan!BM462/15</f>
        <v>16.563611232335923</v>
      </c>
      <c r="I166" s="95">
        <f>penggarapan!AP168</f>
        <v>9.5453211175888661</v>
      </c>
      <c r="J166" s="71">
        <f>penggarapan!AJ462</f>
        <v>246.41661638690996</v>
      </c>
      <c r="K166" s="71">
        <f>penggarapan!AX168</f>
        <v>3.7815195113563744</v>
      </c>
      <c r="L166" s="71">
        <f>penggarapan!AP462</f>
        <v>3.2328022678173642</v>
      </c>
      <c r="M166" s="71">
        <f>penggarapan!BR462</f>
        <v>-18.190386877935474</v>
      </c>
      <c r="N166" s="71">
        <f>penggarapan!BI168</f>
        <v>279.65133006127877</v>
      </c>
      <c r="O166" s="71">
        <f>penggarapan!BZ462</f>
        <v>200.297386195813</v>
      </c>
      <c r="P166" s="71">
        <f>penggarapan!BM168</f>
        <v>38.770277861430358</v>
      </c>
      <c r="Q166" s="71">
        <f>penggarapan!CA462</f>
        <v>-63.117729241228112</v>
      </c>
    </row>
    <row r="167" spans="1:17" ht="15">
      <c r="A167" s="69" t="str">
        <f>TEXT(penggarapan!F169,"dddd")</f>
        <v>Senin</v>
      </c>
      <c r="B167" s="91">
        <f>DATE(penggarapan!D169,penggarapan!E169,penggarapan!F169)</f>
        <v>41728</v>
      </c>
      <c r="C167" s="92">
        <f>penggarapan!J169/24</f>
        <v>0.63541666666666663</v>
      </c>
      <c r="D167" s="90">
        <f>penggarapan!AN169*149598000</f>
        <v>149398737.44048262</v>
      </c>
      <c r="E167" s="93">
        <f>penggarapan!BA463</f>
        <v>372444.56463082088</v>
      </c>
      <c r="F167" s="69"/>
      <c r="G167" s="94">
        <f>penggarapan!AV169</f>
        <v>0.585345651226166</v>
      </c>
      <c r="H167" s="94">
        <f>penggarapan!BM463/15</f>
        <v>16.563355976790817</v>
      </c>
      <c r="I167" s="95">
        <f>penggarapan!AP169</f>
        <v>9.5556142792635743</v>
      </c>
      <c r="J167" s="71">
        <f>penggarapan!AJ463</f>
        <v>246.41239130385958</v>
      </c>
      <c r="K167" s="71">
        <f>penggarapan!AX169</f>
        <v>3.7855653229734552</v>
      </c>
      <c r="L167" s="71">
        <f>penggarapan!AP463</f>
        <v>3.236797787998229</v>
      </c>
      <c r="M167" s="71">
        <f>penggarapan!BR463</f>
        <v>-18.185741200355213</v>
      </c>
      <c r="N167" s="71">
        <f>penggarapan!BI169</f>
        <v>278.80679180336563</v>
      </c>
      <c r="O167" s="71">
        <f>penggarapan!BZ463</f>
        <v>192.60003545200664</v>
      </c>
      <c r="P167" s="71">
        <f>penggarapan!BM169</f>
        <v>35.104553550644638</v>
      </c>
      <c r="Q167" s="71">
        <f>penggarapan!CA463</f>
        <v>-64.182513480616336</v>
      </c>
    </row>
    <row r="168" spans="1:17" ht="15">
      <c r="A168" s="69" t="str">
        <f>TEXT(penggarapan!F170,"dddd")</f>
        <v>Senin</v>
      </c>
      <c r="B168" s="91">
        <f>DATE(penggarapan!D170,penggarapan!E170,penggarapan!F170)</f>
        <v>41728</v>
      </c>
      <c r="C168" s="92">
        <f>penggarapan!J170/24</f>
        <v>0.64583333333333337</v>
      </c>
      <c r="D168" s="90">
        <f>penggarapan!AN170*149598000</f>
        <v>149399184.34329143</v>
      </c>
      <c r="E168" s="93">
        <f>penggarapan!BA464</f>
        <v>372480.22235279379</v>
      </c>
      <c r="F168" s="69"/>
      <c r="G168" s="94">
        <f>penggarapan!AV170</f>
        <v>0.585978011768445</v>
      </c>
      <c r="H168" s="94">
        <f>penggarapan!BM464/15</f>
        <v>16.563108694229516</v>
      </c>
      <c r="I168" s="95">
        <f>penggarapan!AP170</f>
        <v>9.5659073798242567</v>
      </c>
      <c r="J168" s="71">
        <f>penggarapan!AJ464</f>
        <v>246.4082981761749</v>
      </c>
      <c r="K168" s="71">
        <f>penggarapan!AX170</f>
        <v>3.7896110071062195</v>
      </c>
      <c r="L168" s="71">
        <f>penggarapan!AP464</f>
        <v>3.2447107311764425</v>
      </c>
      <c r="M168" s="71">
        <f>penggarapan!BR464</f>
        <v>-18.177255457982344</v>
      </c>
      <c r="N168" s="71">
        <f>penggarapan!BI170</f>
        <v>278.04410242473307</v>
      </c>
      <c r="O168" s="71">
        <f>penggarapan!BZ464</f>
        <v>184.40165302318633</v>
      </c>
      <c r="P168" s="71">
        <f>penggarapan!BM170</f>
        <v>31.429131021089677</v>
      </c>
      <c r="Q168" s="71">
        <f>penggarapan!CA464</f>
        <v>-64.744628561218363</v>
      </c>
    </row>
    <row r="169" spans="1:17" ht="15">
      <c r="A169" s="69" t="str">
        <f>TEXT(penggarapan!F171,"dddd")</f>
        <v>Senin</v>
      </c>
      <c r="B169" s="91">
        <f>DATE(penggarapan!D171,penggarapan!E171,penggarapan!F171)</f>
        <v>41728</v>
      </c>
      <c r="C169" s="92">
        <f>penggarapan!J171/24</f>
        <v>0.65625</v>
      </c>
      <c r="D169" s="90">
        <f>penggarapan!AN171*149598000</f>
        <v>149399631.25114843</v>
      </c>
      <c r="E169" s="93">
        <f>penggarapan!BA465</f>
        <v>372515.9537448645</v>
      </c>
      <c r="F169" s="69"/>
      <c r="G169" s="94">
        <f>penggarapan!AV171</f>
        <v>0.58661037441516595</v>
      </c>
      <c r="H169" s="94">
        <f>penggarapan!BM465/15</f>
        <v>16.56286965319655</v>
      </c>
      <c r="I169" s="95">
        <f>penggarapan!AP171</f>
        <v>9.5762004183516733</v>
      </c>
      <c r="J169" s="71">
        <f>penggarapan!AJ465</f>
        <v>246.40434145050787</v>
      </c>
      <c r="K169" s="71">
        <f>penggarapan!AX171</f>
        <v>3.7936565632833599</v>
      </c>
      <c r="L169" s="71">
        <f>penggarapan!AP465</f>
        <v>3.2471436592083966</v>
      </c>
      <c r="M169" s="71">
        <f>penggarapan!BR465</f>
        <v>-18.174195029946482</v>
      </c>
      <c r="N169" s="71">
        <f>penggarapan!BI171</f>
        <v>277.34890123882656</v>
      </c>
      <c r="O169" s="71">
        <f>penggarapan!BZ465</f>
        <v>176.01155054601477</v>
      </c>
      <c r="P169" s="71">
        <f>penggarapan!BM171</f>
        <v>27.745755651363826</v>
      </c>
      <c r="Q169" s="71">
        <f>penggarapan!CA465</f>
        <v>-64.76120575406685</v>
      </c>
    </row>
    <row r="170" spans="1:17" ht="15">
      <c r="A170" s="69" t="str">
        <f>TEXT(penggarapan!F172,"dddd")</f>
        <v>Senin</v>
      </c>
      <c r="B170" s="91">
        <f>DATE(penggarapan!D172,penggarapan!E172,penggarapan!F172)</f>
        <v>41728</v>
      </c>
      <c r="C170" s="92">
        <f>penggarapan!J172/24</f>
        <v>0.66666666666666663</v>
      </c>
      <c r="D170" s="90">
        <f>penggarapan!AN172*149598000</f>
        <v>149400078.16405922</v>
      </c>
      <c r="E170" s="93">
        <f>penggarapan!BA466</f>
        <v>372551.7585783843</v>
      </c>
      <c r="F170" s="69"/>
      <c r="G170" s="94">
        <f>penggarapan!AV172</f>
        <v>0.58724273920062764</v>
      </c>
      <c r="H170" s="94">
        <f>penggarapan!BM466/15</f>
        <v>16.562639117964078</v>
      </c>
      <c r="I170" s="95">
        <f>penggarapan!AP172</f>
        <v>9.5864933953043163</v>
      </c>
      <c r="J170" s="71">
        <f>penggarapan!AJ466</f>
        <v>246.4005255028072</v>
      </c>
      <c r="K170" s="71">
        <f>penggarapan!AX172</f>
        <v>3.7977019915750927</v>
      </c>
      <c r="L170" s="71">
        <f>penggarapan!AP466</f>
        <v>3.2457383219711993</v>
      </c>
      <c r="M170" s="71">
        <f>penggarapan!BR466</f>
        <v>-18.174942059841474</v>
      </c>
      <c r="N170" s="71">
        <f>penggarapan!BI172</f>
        <v>276.70970985306099</v>
      </c>
      <c r="O170" s="71">
        <f>penggarapan!BZ466</f>
        <v>167.79131923487208</v>
      </c>
      <c r="P170" s="71">
        <f>penggarapan!BM172</f>
        <v>24.055789372253255</v>
      </c>
      <c r="Q170" s="71">
        <f>penggarapan!CA466</f>
        <v>-64.232808761339811</v>
      </c>
    </row>
    <row r="171" spans="1:17" ht="15">
      <c r="A171" s="69" t="str">
        <f>TEXT(penggarapan!F173,"dddd")</f>
        <v>Senin</v>
      </c>
      <c r="B171" s="91">
        <f>DATE(penggarapan!D173,penggarapan!E173,penggarapan!F173)</f>
        <v>41728</v>
      </c>
      <c r="C171" s="92">
        <f>penggarapan!J173/24</f>
        <v>0.67708333333333337</v>
      </c>
      <c r="D171" s="90">
        <f>penggarapan!AN173*149598000</f>
        <v>149400525.08202928</v>
      </c>
      <c r="E171" s="93">
        <f>penggarapan!BA467</f>
        <v>372587.63662436092</v>
      </c>
      <c r="F171" s="69"/>
      <c r="G171" s="94">
        <f>penggarapan!AV173</f>
        <v>0.58787510615929495</v>
      </c>
      <c r="H171" s="94">
        <f>penggarapan!BM467/15</f>
        <v>16.562417348452037</v>
      </c>
      <c r="I171" s="95">
        <f>penggarapan!AP173</f>
        <v>9.5967863111433918</v>
      </c>
      <c r="J171" s="71">
        <f>penggarapan!AJ467</f>
        <v>246.3968546369891</v>
      </c>
      <c r="K171" s="71">
        <f>penggarapan!AX173</f>
        <v>3.8017472920526805</v>
      </c>
      <c r="L171" s="71">
        <f>penggarapan!AP467</f>
        <v>3.2298963126117406</v>
      </c>
      <c r="M171" s="71">
        <f>penggarapan!BR467</f>
        <v>-18.18994569190054</v>
      </c>
      <c r="N171" s="71">
        <f>penggarapan!BI173</f>
        <v>276.11721069638946</v>
      </c>
      <c r="O171" s="71">
        <f>penggarapan!BZ467</f>
        <v>160.06941797969719</v>
      </c>
      <c r="P171" s="71">
        <f>penggarapan!BM173</f>
        <v>20.360311001421383</v>
      </c>
      <c r="Q171" s="71">
        <f>penggarapan!CA467</f>
        <v>-63.181982550636562</v>
      </c>
    </row>
    <row r="172" spans="1:17" ht="15">
      <c r="A172" s="69" t="str">
        <f>TEXT(penggarapan!F174,"dddd")</f>
        <v>Senin</v>
      </c>
      <c r="B172" s="91">
        <f>DATE(penggarapan!D174,penggarapan!E174,penggarapan!F174)</f>
        <v>41728</v>
      </c>
      <c r="C172" s="92">
        <f>penggarapan!J174/24</f>
        <v>0.6875</v>
      </c>
      <c r="D172" s="90">
        <f>penggarapan!AN174*149598000</f>
        <v>149400972.00500423</v>
      </c>
      <c r="E172" s="93">
        <f>penggarapan!BA468</f>
        <v>372623.58764864691</v>
      </c>
      <c r="F172" s="69"/>
      <c r="G172" s="94">
        <f>penggarapan!AV174</f>
        <v>0.58850747524076852</v>
      </c>
      <c r="H172" s="94">
        <f>penggarapan!BM468/15</f>
        <v>16.562204600143925</v>
      </c>
      <c r="I172" s="95">
        <f>penggarapan!AP174</f>
        <v>9.6070791649487806</v>
      </c>
      <c r="J172" s="71">
        <f>penggarapan!AJ468</f>
        <v>246.39333308353648</v>
      </c>
      <c r="K172" s="71">
        <f>penggarapan!AX174</f>
        <v>3.8057924642445089</v>
      </c>
      <c r="L172" s="71">
        <f>penggarapan!AP468</f>
        <v>3.2395170178226489</v>
      </c>
      <c r="M172" s="71">
        <f>penggarapan!BR468</f>
        <v>-18.179871717958385</v>
      </c>
      <c r="N172" s="71">
        <f>penggarapan!BI174</f>
        <v>275.563723072051</v>
      </c>
      <c r="O172" s="71">
        <f>penggarapan!BZ468</f>
        <v>153.02880530759322</v>
      </c>
      <c r="P172" s="71">
        <f>penggarapan!BM174</f>
        <v>16.660186997779494</v>
      </c>
      <c r="Q172" s="71">
        <f>penggarapan!CA468</f>
        <v>-61.701724398235967</v>
      </c>
    </row>
    <row r="173" spans="1:17" ht="15">
      <c r="A173" s="69" t="str">
        <f>TEXT(penggarapan!F175,"dddd")</f>
        <v>Senin</v>
      </c>
      <c r="B173" s="91">
        <f>DATE(penggarapan!D175,penggarapan!E175,penggarapan!F175)</f>
        <v>41728</v>
      </c>
      <c r="C173" s="92">
        <f>penggarapan!J175/24</f>
        <v>0.69791666666666663</v>
      </c>
      <c r="D173" s="90">
        <f>penggarapan!AN175*149598000</f>
        <v>149401418.9329896</v>
      </c>
      <c r="E173" s="93">
        <f>penggarapan!BA469</f>
        <v>372659.61142153537</v>
      </c>
      <c r="F173" s="69"/>
      <c r="G173" s="94">
        <f>penggarapan!AV175</f>
        <v>0.58913984647934459</v>
      </c>
      <c r="H173" s="94">
        <f>penggarapan!BM469/15</f>
        <v>16.562001123916243</v>
      </c>
      <c r="I173" s="95">
        <f>penggarapan!AP175</f>
        <v>9.6173719571789675</v>
      </c>
      <c r="J173" s="71">
        <f>penggarapan!AJ469</f>
        <v>246.38996499666811</v>
      </c>
      <c r="K173" s="71">
        <f>penggarapan!AX175</f>
        <v>3.8098375082207818</v>
      </c>
      <c r="L173" s="71">
        <f>penggarapan!AP469</f>
        <v>3.2298094158608386</v>
      </c>
      <c r="M173" s="71">
        <f>penggarapan!BR469</f>
        <v>-18.188878132835331</v>
      </c>
      <c r="N173" s="71">
        <f>penggarapan!BI175</f>
        <v>275.04281514297202</v>
      </c>
      <c r="O173" s="71">
        <f>penggarapan!BZ469</f>
        <v>146.801370867521</v>
      </c>
      <c r="P173" s="71">
        <f>penggarapan!BM175</f>
        <v>12.956122323213661</v>
      </c>
      <c r="Q173" s="71">
        <f>penggarapan!CA469</f>
        <v>-59.818758087763726</v>
      </c>
    </row>
    <row r="174" spans="1:17" ht="15">
      <c r="A174" s="69" t="str">
        <f>TEXT(penggarapan!F176,"dddd")</f>
        <v>Senin</v>
      </c>
      <c r="B174" s="91">
        <f>DATE(penggarapan!D176,penggarapan!E176,penggarapan!F176)</f>
        <v>41728</v>
      </c>
      <c r="C174" s="92">
        <f>penggarapan!J176/24</f>
        <v>0.70833333333333337</v>
      </c>
      <c r="D174" s="90">
        <f>penggarapan!AN176*149598000</f>
        <v>149401865.86599094</v>
      </c>
      <c r="E174" s="93">
        <f>penggarapan!BA470</f>
        <v>372695.7077129971</v>
      </c>
      <c r="F174" s="69"/>
      <c r="G174" s="94">
        <f>penggarapan!AV176</f>
        <v>0.58977221990954398</v>
      </c>
      <c r="H174" s="94">
        <f>penggarapan!BM470/15</f>
        <v>16.561807165961273</v>
      </c>
      <c r="I174" s="95">
        <f>penggarapan!AP176</f>
        <v>9.6276646882960719</v>
      </c>
      <c r="J174" s="71">
        <f>penggarapan!AJ470</f>
        <v>246.38675445305316</v>
      </c>
      <c r="K174" s="71">
        <f>penggarapan!AX176</f>
        <v>3.8138824240531184</v>
      </c>
      <c r="L174" s="71">
        <f>penggarapan!AP470</f>
        <v>3.2444060756948891</v>
      </c>
      <c r="M174" s="71">
        <f>penggarapan!BR470</f>
        <v>-18.173950634473993</v>
      </c>
      <c r="N174" s="71">
        <f>penggarapan!BI176</f>
        <v>274.54901064048875</v>
      </c>
      <c r="O174" s="71">
        <f>penggarapan!BZ470</f>
        <v>141.34161601294878</v>
      </c>
      <c r="P174" s="71">
        <f>penggarapan!BM176</f>
        <v>9.2486976562534426</v>
      </c>
      <c r="Q174" s="71">
        <f>penggarapan!CA470</f>
        <v>-57.636307577206978</v>
      </c>
    </row>
    <row r="175" spans="1:17" ht="15">
      <c r="A175" s="106" t="str">
        <f>TEXT(penggarapan!F177,"dddd")</f>
        <v>Senin</v>
      </c>
      <c r="B175" s="107">
        <f>DATE(penggarapan!D177,penggarapan!E177,penggarapan!F177)</f>
        <v>41728</v>
      </c>
      <c r="C175" s="108">
        <f>penggarapan!J177/24</f>
        <v>0.71875</v>
      </c>
      <c r="D175" s="109">
        <f>penggarapan!AN177*149598000</f>
        <v>149402312.80395371</v>
      </c>
      <c r="E175" s="110">
        <f>penggarapan!BA471</f>
        <v>372731.87628779688</v>
      </c>
      <c r="F175" s="106"/>
      <c r="G175" s="111">
        <f>penggarapan!AV177</f>
        <v>0.59040459548074076</v>
      </c>
      <c r="H175" s="111">
        <f>penggarapan!BM471/15</f>
        <v>16.561622967704459</v>
      </c>
      <c r="I175" s="112">
        <f>penggarapan!AP177</f>
        <v>9.6379573573763526</v>
      </c>
      <c r="J175" s="113">
        <f>penggarapan!AJ471</f>
        <v>246.38370545043608</v>
      </c>
      <c r="K175" s="113">
        <f>penggarapan!AX177</f>
        <v>3.8179272112685156</v>
      </c>
      <c r="L175" s="113">
        <f>penggarapan!AP471</f>
        <v>3.2422981578802652</v>
      </c>
      <c r="M175" s="113">
        <f>penggarapan!BR471</f>
        <v>-18.17551822662611</v>
      </c>
      <c r="N175" s="113">
        <f>penggarapan!BI177</f>
        <v>274.07756207207024</v>
      </c>
      <c r="O175" s="113">
        <f>penggarapan!BZ471</f>
        <v>136.63865874388955</v>
      </c>
      <c r="P175" s="113">
        <f>penggarapan!BM177</f>
        <v>5.5383970876493374</v>
      </c>
      <c r="Q175" s="113">
        <f>penggarapan!CA471</f>
        <v>-55.182157397516512</v>
      </c>
    </row>
    <row r="176" spans="1:17" ht="15">
      <c r="A176" s="106" t="str">
        <f>TEXT(penggarapan!F178,"dddd")</f>
        <v>Senin</v>
      </c>
      <c r="B176" s="107">
        <f>DATE(penggarapan!D178,penggarapan!E178,penggarapan!F178)</f>
        <v>41728</v>
      </c>
      <c r="C176" s="108">
        <f>penggarapan!J178/24</f>
        <v>0.72916666666666663</v>
      </c>
      <c r="D176" s="109">
        <f>penggarapan!AN178*149598000</f>
        <v>149402759.74688363</v>
      </c>
      <c r="E176" s="110">
        <f>penggarapan!BA472</f>
        <v>372768.11691520631</v>
      </c>
      <c r="F176" s="106"/>
      <c r="G176" s="111">
        <f>penggarapan!AV178</f>
        <v>0.59103697322756577</v>
      </c>
      <c r="H176" s="111">
        <f>penggarapan!BM472/15</f>
        <v>16.561448765647359</v>
      </c>
      <c r="I176" s="112">
        <f>penggarapan!AP178</f>
        <v>9.6482499648837532</v>
      </c>
      <c r="J176" s="113">
        <f>penggarapan!AJ472</f>
        <v>246.38082190502968</v>
      </c>
      <c r="K176" s="113">
        <f>penggarapan!AX178</f>
        <v>3.8219718699393193</v>
      </c>
      <c r="L176" s="113">
        <f>penggarapan!AP472</f>
        <v>3.2289815918968316</v>
      </c>
      <c r="M176" s="113">
        <f>penggarapan!BR472</f>
        <v>-18.188163319963426</v>
      </c>
      <c r="N176" s="113">
        <f>penggarapan!BI178</f>
        <v>273.62427057273101</v>
      </c>
      <c r="O176" s="113">
        <f>penggarapan!BZ472</f>
        <v>132.60315649833109</v>
      </c>
      <c r="P176" s="113">
        <f>penggarapan!BM178</f>
        <v>1.8256290833665036</v>
      </c>
      <c r="Q176" s="113">
        <f>penggarapan!CA472</f>
        <v>-52.513620213221017</v>
      </c>
    </row>
    <row r="177" spans="1:17" ht="15">
      <c r="A177" s="106" t="str">
        <f>TEXT(penggarapan!F179,"dddd")</f>
        <v>Senin</v>
      </c>
      <c r="B177" s="107">
        <f>DATE(penggarapan!D179,penggarapan!E179,penggarapan!F179)</f>
        <v>41728</v>
      </c>
      <c r="C177" s="108">
        <f>penggarapan!J179/24</f>
        <v>0.73958333333333337</v>
      </c>
      <c r="D177" s="109">
        <f>penggarapan!AN179*149598000</f>
        <v>149403206.69478607</v>
      </c>
      <c r="E177" s="110">
        <f>penggarapan!BA473</f>
        <v>372804.42936414911</v>
      </c>
      <c r="F177" s="106"/>
      <c r="G177" s="111">
        <f>penggarapan!AV179</f>
        <v>0.59166935318425884</v>
      </c>
      <c r="H177" s="111">
        <f>penggarapan!BM473/15</f>
        <v>16.561284791292945</v>
      </c>
      <c r="I177" s="112">
        <f>penggarapan!AP179</f>
        <v>9.6585425112758418</v>
      </c>
      <c r="J177" s="113">
        <f>penggarapan!AJ473</f>
        <v>246.37810765027129</v>
      </c>
      <c r="K177" s="113">
        <f>penggarapan!AX179</f>
        <v>3.8260164001353485</v>
      </c>
      <c r="L177" s="113">
        <f>penggarapan!AP473</f>
        <v>3.241865071855643</v>
      </c>
      <c r="M177" s="113">
        <f>penggarapan!BR473</f>
        <v>-18.175007796474414</v>
      </c>
      <c r="N177" s="113">
        <f>penggarapan!BI179</f>
        <v>273.18533796850704</v>
      </c>
      <c r="O177" s="113">
        <f>penggarapan!BZ473</f>
        <v>129.09837578972721</v>
      </c>
      <c r="P177" s="113">
        <f>penggarapan!BM179</f>
        <v>-1.889257377392477</v>
      </c>
      <c r="Q177" s="113">
        <f>penggarapan!CA473</f>
        <v>-49.695312810975956</v>
      </c>
    </row>
    <row r="178" spans="1:17" ht="15">
      <c r="A178" s="106" t="str">
        <f>TEXT(penggarapan!F180,"dddd")</f>
        <v>Senin</v>
      </c>
      <c r="B178" s="107">
        <f>DATE(penggarapan!D180,penggarapan!E180,penggarapan!F180)</f>
        <v>41728</v>
      </c>
      <c r="C178" s="108">
        <f>penggarapan!J180/24</f>
        <v>0.75</v>
      </c>
      <c r="D178" s="109">
        <f>penggarapan!AN180*149598000</f>
        <v>149403653.6476067</v>
      </c>
      <c r="E178" s="110">
        <f>penggarapan!BA474</f>
        <v>372840.81339835131</v>
      </c>
      <c r="F178" s="106"/>
      <c r="G178" s="111">
        <f>penggarapan!AV180</f>
        <v>0.59230173530047159</v>
      </c>
      <c r="H178" s="111">
        <f>penggarapan!BM474/15</f>
        <v>16.561131271064831</v>
      </c>
      <c r="I178" s="112">
        <f>penggarapan!AP180</f>
        <v>9.6688349956334481</v>
      </c>
      <c r="J178" s="113">
        <f>penggarapan!AJ474</f>
        <v>246.37556643547833</v>
      </c>
      <c r="K178" s="113">
        <f>penggarapan!AX180</f>
        <v>3.8300608013854371</v>
      </c>
      <c r="L178" s="113">
        <f>penggarapan!AP474</f>
        <v>3.2439942884673125</v>
      </c>
      <c r="M178" s="113">
        <f>penggarapan!BR474</f>
        <v>-18.172483140204196</v>
      </c>
      <c r="N178" s="113">
        <f>penggarapan!BI180</f>
        <v>272.75724006626308</v>
      </c>
      <c r="O178" s="113">
        <f>penggarapan!BZ474</f>
        <v>126.08581516579825</v>
      </c>
      <c r="P178" s="113">
        <f>penggarapan!BM180</f>
        <v>-5.6059601386307039</v>
      </c>
      <c r="Q178" s="113">
        <f>penggarapan!CA474</f>
        <v>-46.736491525147279</v>
      </c>
    </row>
    <row r="179" spans="1:17" ht="15">
      <c r="A179" s="106" t="str">
        <f>TEXT(penggarapan!F181,"dddd")</f>
        <v>Senin</v>
      </c>
      <c r="B179" s="107">
        <f>DATE(penggarapan!D181,penggarapan!E181,penggarapan!F181)</f>
        <v>41728</v>
      </c>
      <c r="C179" s="108">
        <f>penggarapan!J181/24</f>
        <v>0.76041666666666663</v>
      </c>
      <c r="D179" s="109">
        <f>penggarapan!AN181*149598000</f>
        <v>149404100.60535106</v>
      </c>
      <c r="E179" s="110">
        <f>penggarapan!BA475</f>
        <v>372877.26878604904</v>
      </c>
      <c r="F179" s="106"/>
      <c r="G179" s="111">
        <f>penggarapan!AV181</f>
        <v>0.59293411961049769</v>
      </c>
      <c r="H179" s="111">
        <f>penggarapan!BM475/15</f>
        <v>16.560988426164684</v>
      </c>
      <c r="I179" s="112">
        <f>penggarapan!AP181</f>
        <v>9.6791274184150549</v>
      </c>
      <c r="J179" s="113">
        <f>penggarapan!AJ475</f>
        <v>246.37320192348065</v>
      </c>
      <c r="K179" s="113">
        <f>penggarapan!AX181</f>
        <v>3.8341050737597757</v>
      </c>
      <c r="L179" s="113">
        <f>penggarapan!AP475</f>
        <v>3.2452645697598457</v>
      </c>
      <c r="M179" s="113">
        <f>penggarapan!BR475</f>
        <v>-18.170834811618775</v>
      </c>
      <c r="N179" s="113">
        <f>penggarapan!BI181</f>
        <v>272.33661223393926</v>
      </c>
      <c r="O179" s="113">
        <f>penggarapan!BZ475</f>
        <v>123.47862956832728</v>
      </c>
      <c r="P179" s="113">
        <f>penggarapan!BM181</f>
        <v>-9.3242137032790815</v>
      </c>
      <c r="Q179" s="113">
        <f>penggarapan!CA475</f>
        <v>-43.669340383188967</v>
      </c>
    </row>
    <row r="180" spans="1:17" ht="15">
      <c r="A180" s="69" t="str">
        <f>TEXT(penggarapan!F182,"dddd")</f>
        <v>Senin</v>
      </c>
      <c r="B180" s="91">
        <f>DATE(penggarapan!D182,penggarapan!E182,penggarapan!F182)</f>
        <v>41728</v>
      </c>
      <c r="C180" s="92">
        <f>penggarapan!J182/24</f>
        <v>0.77083333333333337</v>
      </c>
      <c r="D180" s="90">
        <f>penggarapan!AN182*149598000</f>
        <v>149404547.56802458</v>
      </c>
      <c r="E180" s="93">
        <f>penggarapan!BA476</f>
        <v>372913.7952951683</v>
      </c>
      <c r="F180" s="69"/>
      <c r="G180" s="94">
        <f>penggarapan!AV182</f>
        <v>0.59356650614879991</v>
      </c>
      <c r="H180" s="94">
        <f>penggarapan!BM476/15</f>
        <v>16.560856472500131</v>
      </c>
      <c r="I180" s="95">
        <f>penggarapan!AP182</f>
        <v>9.6894197800818649</v>
      </c>
      <c r="J180" s="71">
        <f>penggarapan!AJ476</f>
        <v>246.37101768942</v>
      </c>
      <c r="K180" s="71">
        <f>penggarapan!AX182</f>
        <v>3.838149217329613</v>
      </c>
      <c r="L180" s="71">
        <f>penggarapan!AP476</f>
        <v>3.2282385986166173</v>
      </c>
      <c r="M180" s="71">
        <f>penggarapan!BR476</f>
        <v>-18.187253534952315</v>
      </c>
      <c r="N180" s="71">
        <f>penggarapan!BI182</f>
        <v>271.92013932138013</v>
      </c>
      <c r="O180" s="71">
        <f>penggarapan!BZ476</f>
        <v>121.23363092526753</v>
      </c>
      <c r="P180" s="71">
        <f>penggarapan!BM182</f>
        <v>-13.043780851419607</v>
      </c>
      <c r="Q180" s="71">
        <f>penggarapan!CA476</f>
        <v>-40.506519292701469</v>
      </c>
    </row>
    <row r="181" spans="1:17" ht="15">
      <c r="A181" s="69" t="str">
        <f>TEXT(penggarapan!F183,"dddd")</f>
        <v>Senin</v>
      </c>
      <c r="B181" s="91">
        <f>DATE(penggarapan!D183,penggarapan!E183,penggarapan!F183)</f>
        <v>41728</v>
      </c>
      <c r="C181" s="92">
        <f>penggarapan!J183/24</f>
        <v>0.78125</v>
      </c>
      <c r="D181" s="90">
        <f>penggarapan!AN183*149598000</f>
        <v>149404994.53557301</v>
      </c>
      <c r="E181" s="93">
        <f>penggarapan!BA477</f>
        <v>372950.39268838632</v>
      </c>
      <c r="F181" s="69"/>
      <c r="G181" s="94">
        <f>penggarapan!AV183</f>
        <v>0.59419889486497091</v>
      </c>
      <c r="H181" s="94">
        <f>penggarapan!BM477/15</f>
        <v>16.560735620605854</v>
      </c>
      <c r="I181" s="95">
        <f>penggarapan!AP183</f>
        <v>9.6997120797138248</v>
      </c>
      <c r="J181" s="71">
        <f>penggarapan!AJ477</f>
        <v>246.36901721943664</v>
      </c>
      <c r="K181" s="71">
        <f>penggarapan!AX183</f>
        <v>3.8421932316234635</v>
      </c>
      <c r="L181" s="71">
        <f>penggarapan!AP477</f>
        <v>3.229418168512971</v>
      </c>
      <c r="M181" s="71">
        <f>penggarapan!BR477</f>
        <v>-18.185755520463228</v>
      </c>
      <c r="N181" s="71">
        <f>penggarapan!BI183</f>
        <v>271.50444199218288</v>
      </c>
      <c r="O181" s="71">
        <f>penggarapan!BZ477</f>
        <v>119.25522872278916</v>
      </c>
      <c r="P181" s="71">
        <f>penggarapan!BM183</f>
        <v>-16.764445472861205</v>
      </c>
      <c r="Q181" s="71">
        <f>penggarapan!CA477</f>
        <v>-37.280841737137379</v>
      </c>
    </row>
    <row r="182" spans="1:17" ht="15">
      <c r="A182" s="69" t="str">
        <f>TEXT(penggarapan!F184,"dddd")</f>
        <v>Senin</v>
      </c>
      <c r="B182" s="91">
        <f>DATE(penggarapan!D184,penggarapan!E184,penggarapan!F184)</f>
        <v>41728</v>
      </c>
      <c r="C182" s="92">
        <f>penggarapan!J184/24</f>
        <v>0.79166666666666663</v>
      </c>
      <c r="D182" s="90">
        <f>penggarapan!AN184*149598000</f>
        <v>149405441.50800171</v>
      </c>
      <c r="E182" s="93">
        <f>penggarapan!BA478</f>
        <v>372987.06073294056</v>
      </c>
      <c r="F182" s="69"/>
      <c r="G182" s="94">
        <f>penggarapan!AV184</f>
        <v>0.5948312857933602</v>
      </c>
      <c r="H182" s="94">
        <f>penggarapan!BM478/15</f>
        <v>16.560626075516389</v>
      </c>
      <c r="I182" s="95">
        <f>penggarapan!AP184</f>
        <v>9.7100043177703199</v>
      </c>
      <c r="J182" s="71">
        <f>penggarapan!AJ478</f>
        <v>246.3672039085568</v>
      </c>
      <c r="K182" s="71">
        <f>penggarapan!AX184</f>
        <v>3.8462371167118712</v>
      </c>
      <c r="L182" s="71">
        <f>penggarapan!AP478</f>
        <v>3.237174748406126</v>
      </c>
      <c r="M182" s="71">
        <f>penggarapan!BR478</f>
        <v>-18.17780510044679</v>
      </c>
      <c r="N182" s="71">
        <f>penggarapan!BI184</f>
        <v>271.08595052792646</v>
      </c>
      <c r="O182" s="71">
        <f>penggarapan!BZ478</f>
        <v>117.51429180805442</v>
      </c>
      <c r="P182" s="71">
        <f>penggarapan!BM184</f>
        <v>-20.486006139517258</v>
      </c>
      <c r="Q182" s="71">
        <f>penggarapan!CA478</f>
        <v>-33.998568729682617</v>
      </c>
    </row>
    <row r="183" spans="1:17" ht="15">
      <c r="A183" s="69" t="str">
        <f>TEXT(penggarapan!F185,"dddd")</f>
        <v>Senin</v>
      </c>
      <c r="B183" s="91">
        <f>DATE(penggarapan!D185,penggarapan!E185,penggarapan!F185)</f>
        <v>41728</v>
      </c>
      <c r="C183" s="92">
        <f>penggarapan!J185/24</f>
        <v>0.80208333333333337</v>
      </c>
      <c r="D183" s="90">
        <f>penggarapan!AN185*149598000</f>
        <v>149405888.48531628</v>
      </c>
      <c r="E183" s="93">
        <f>penggarapan!BA479</f>
        <v>373023.79919576109</v>
      </c>
      <c r="F183" s="69"/>
      <c r="G183" s="94">
        <f>penggarapan!AV185</f>
        <v>0.59546367896831676</v>
      </c>
      <c r="H183" s="94">
        <f>penggarapan!BM479/15</f>
        <v>16.56052803669678</v>
      </c>
      <c r="I183" s="95">
        <f>penggarapan!AP185</f>
        <v>9.7202964947107375</v>
      </c>
      <c r="J183" s="71">
        <f>penggarapan!AJ479</f>
        <v>246.3655810595377</v>
      </c>
      <c r="K183" s="71">
        <f>penggarapan!AX185</f>
        <v>3.850280872665361</v>
      </c>
      <c r="L183" s="71">
        <f>penggarapan!AP479</f>
        <v>3.231261137071249</v>
      </c>
      <c r="M183" s="71">
        <f>penggarapan!BR479</f>
        <v>-18.183362912331557</v>
      </c>
      <c r="N183" s="71">
        <f>penggarapan!BI185</f>
        <v>270.66075487098948</v>
      </c>
      <c r="O183" s="71">
        <f>penggarapan!BZ479</f>
        <v>115.99741194930166</v>
      </c>
      <c r="P183" s="71">
        <f>penggarapan!BM185</f>
        <v>-24.208269992923473</v>
      </c>
      <c r="Q183" s="71">
        <f>penggarapan!CA479</f>
        <v>-30.66227218292115</v>
      </c>
    </row>
    <row r="184" spans="1:17" ht="15">
      <c r="A184" s="69" t="str">
        <f>TEXT(penggarapan!F186,"dddd")</f>
        <v>Senin</v>
      </c>
      <c r="B184" s="91">
        <f>DATE(penggarapan!D186,penggarapan!E186,penggarapan!F186)</f>
        <v>41728</v>
      </c>
      <c r="C184" s="92">
        <f>penggarapan!J186/24</f>
        <v>0.8125</v>
      </c>
      <c r="D184" s="90">
        <f>penggarapan!AN186*149598000</f>
        <v>149406335.46746242</v>
      </c>
      <c r="E184" s="93">
        <f>penggarapan!BA480</f>
        <v>373060.607838506</v>
      </c>
      <c r="F184" s="69"/>
      <c r="G184" s="94">
        <f>penggarapan!AV186</f>
        <v>0.59609607433943157</v>
      </c>
      <c r="H184" s="94">
        <f>penggarapan!BM480/15</f>
        <v>16.560441697965697</v>
      </c>
      <c r="I184" s="95">
        <f>penggarapan!AP186</f>
        <v>9.7305886096150438</v>
      </c>
      <c r="J184" s="71">
        <f>penggarapan!AJ480</f>
        <v>246.36415188158813</v>
      </c>
      <c r="K184" s="71">
        <f>penggarapan!AX186</f>
        <v>3.8543244990124994</v>
      </c>
      <c r="L184" s="71">
        <f>penggarapan!AP480</f>
        <v>3.2371372574875612</v>
      </c>
      <c r="M184" s="71">
        <f>penggarapan!BR480</f>
        <v>-18.177330635631666</v>
      </c>
      <c r="N184" s="71">
        <f>penggarapan!BI186</f>
        <v>270.22441548834183</v>
      </c>
      <c r="O184" s="71">
        <f>penggarapan!BZ480</f>
        <v>114.64754193555872</v>
      </c>
      <c r="P184" s="71">
        <f>penggarapan!BM186</f>
        <v>-27.931046496744266</v>
      </c>
      <c r="Q184" s="71">
        <f>penggarapan!CA480</f>
        <v>-27.289177459138592</v>
      </c>
    </row>
    <row r="185" spans="1:17" ht="15">
      <c r="A185" s="69" t="str">
        <f>TEXT(penggarapan!F187,"dddd")</f>
        <v>Senin</v>
      </c>
      <c r="B185" s="91">
        <f>DATE(penggarapan!D187,penggarapan!E187,penggarapan!F187)</f>
        <v>41728</v>
      </c>
      <c r="C185" s="92">
        <f>penggarapan!J187/24</f>
        <v>0.82291666666666663</v>
      </c>
      <c r="D185" s="90">
        <f>penggarapan!AN187*149598000</f>
        <v>149406782.45444545</v>
      </c>
      <c r="E185" s="93">
        <f>penggarapan!BA481</f>
        <v>373097.48642742843</v>
      </c>
      <c r="F185" s="69"/>
      <c r="G185" s="94">
        <f>penggarapan!AV187</f>
        <v>0.59672847194116407</v>
      </c>
      <c r="H185" s="94">
        <f>penggarapan!BM481/15</f>
        <v>16.560367247384558</v>
      </c>
      <c r="I185" s="95">
        <f>penggarapan!AP187</f>
        <v>9.7408806629444413</v>
      </c>
      <c r="J185" s="71">
        <f>penggarapan!AJ481</f>
        <v>246.36291948852644</v>
      </c>
      <c r="K185" s="71">
        <f>penggarapan!AX187</f>
        <v>3.8583679958245303</v>
      </c>
      <c r="L185" s="71">
        <f>penggarapan!AP481</f>
        <v>3.237963798528801</v>
      </c>
      <c r="M185" s="71">
        <f>penggarapan!BR481</f>
        <v>-18.176309285927857</v>
      </c>
      <c r="N185" s="71">
        <f>penggarapan!BI187</f>
        <v>269.77171246363525</v>
      </c>
      <c r="O185" s="71">
        <f>penggarapan!BZ481</f>
        <v>113.4589101185729</v>
      </c>
      <c r="P185" s="71">
        <f>penggarapan!BM187</f>
        <v>-31.654140525392958</v>
      </c>
      <c r="Q185" s="71">
        <f>penggarapan!CA481</f>
        <v>-23.88007356527795</v>
      </c>
    </row>
    <row r="186" spans="1:17" ht="15">
      <c r="A186" s="69" t="str">
        <f>TEXT(penggarapan!F188,"dddd")</f>
        <v>Senin</v>
      </c>
      <c r="B186" s="91">
        <f>DATE(penggarapan!D188,penggarapan!E188,penggarapan!F188)</f>
        <v>41728</v>
      </c>
      <c r="C186" s="92">
        <f>penggarapan!J188/24</f>
        <v>0.83333333333333337</v>
      </c>
      <c r="D186" s="90">
        <f>penggarapan!AN188*149598000</f>
        <v>149407229.44627103</v>
      </c>
      <c r="E186" s="93">
        <f>penggarapan!BA482</f>
        <v>373134.43472847925</v>
      </c>
      <c r="F186" s="69"/>
      <c r="G186" s="94">
        <f>penggarapan!AV188</f>
        <v>0.59736087180780606</v>
      </c>
      <c r="H186" s="94">
        <f>penggarapan!BM482/15</f>
        <v>16.554763609865002</v>
      </c>
      <c r="I186" s="95">
        <f>penggarapan!AP188</f>
        <v>9.7511726551574025</v>
      </c>
      <c r="J186" s="71">
        <f>penggarapan!AJ482</f>
        <v>246.27015724034581</v>
      </c>
      <c r="K186" s="71">
        <f>penggarapan!AX188</f>
        <v>3.8624113631716197</v>
      </c>
      <c r="L186" s="71">
        <f>penggarapan!AP482</f>
        <v>3.2213570264030817</v>
      </c>
      <c r="M186" s="71">
        <f>penggarapan!BR482</f>
        <v>-18.177106763847505</v>
      </c>
      <c r="N186" s="71">
        <f>penggarapan!BI188</f>
        <v>269.29629803824247</v>
      </c>
      <c r="O186" s="71">
        <f>penggarapan!BZ482</f>
        <v>112.38650223131945</v>
      </c>
      <c r="P186" s="71">
        <f>penggarapan!BM188</f>
        <v>-35.377344101939102</v>
      </c>
      <c r="Q186" s="71">
        <f>penggarapan!CA482</f>
        <v>-20.365293647395298</v>
      </c>
    </row>
    <row r="187" spans="1:17" ht="15">
      <c r="A187" s="69" t="str">
        <f>TEXT(penggarapan!F189,"dddd")</f>
        <v>Senin</v>
      </c>
      <c r="B187" s="91">
        <f>DATE(penggarapan!D189,penggarapan!E189,penggarapan!F189)</f>
        <v>41728</v>
      </c>
      <c r="C187" s="92">
        <f>penggarapan!J189/24</f>
        <v>0.84375</v>
      </c>
      <c r="D187" s="90">
        <f>penggarapan!AN189*149598000</f>
        <v>149407676.44288474</v>
      </c>
      <c r="E187" s="93">
        <f>penggarapan!BA483</f>
        <v>373171.45250231167</v>
      </c>
      <c r="F187" s="69"/>
      <c r="G187" s="94">
        <f>penggarapan!AV189</f>
        <v>0.59799327388900259</v>
      </c>
      <c r="H187" s="94">
        <f>penggarapan!BM483/15</f>
        <v>16.560254733722545</v>
      </c>
      <c r="I187" s="95">
        <f>penggarapan!AP189</f>
        <v>9.7614645853348261</v>
      </c>
      <c r="J187" s="71">
        <f>penggarapan!AJ483</f>
        <v>246.36105702857759</v>
      </c>
      <c r="K187" s="71">
        <f>penggarapan!AX189</f>
        <v>3.8664546005827289</v>
      </c>
      <c r="L187" s="71">
        <f>penggarapan!AP483</f>
        <v>3.2293527703270644</v>
      </c>
      <c r="M187" s="71">
        <f>penggarapan!BR483</f>
        <v>-18.184485988330191</v>
      </c>
      <c r="N187" s="71">
        <f>penggarapan!BI189</f>
        <v>268.79019676553844</v>
      </c>
      <c r="O187" s="71">
        <f>penggarapan!BZ483</f>
        <v>111.4845310719477</v>
      </c>
      <c r="P187" s="71">
        <f>penggarapan!BM189</f>
        <v>-39.100425775769068</v>
      </c>
      <c r="Q187" s="71">
        <f>penggarapan!CA483</f>
        <v>-16.977107871738017</v>
      </c>
    </row>
    <row r="188" spans="1:17" ht="15">
      <c r="A188" s="69" t="str">
        <f>TEXT(penggarapan!F190,"dddd")</f>
        <v>Senin</v>
      </c>
      <c r="B188" s="91">
        <f>DATE(penggarapan!D190,penggarapan!E190,penggarapan!F190)</f>
        <v>41728</v>
      </c>
      <c r="C188" s="92">
        <f>penggarapan!J190/24</f>
        <v>0.85416666666666663</v>
      </c>
      <c r="D188" s="90">
        <f>penggarapan!AN190*149598000</f>
        <v>149408123.44429207</v>
      </c>
      <c r="E188" s="93">
        <f>penggarapan!BA484</f>
        <v>373208.5395142241</v>
      </c>
      <c r="F188" s="69"/>
      <c r="G188" s="94">
        <f>penggarapan!AV190</f>
        <v>0.59862567821904411</v>
      </c>
      <c r="H188" s="94">
        <f>penggarapan!BM484/15</f>
        <v>16.560217017326572</v>
      </c>
      <c r="I188" s="95">
        <f>penggarapan!AP190</f>
        <v>9.7717564539351898</v>
      </c>
      <c r="J188" s="71">
        <f>penggarapan!AJ484</f>
        <v>246.36043270152899</v>
      </c>
      <c r="K188" s="71">
        <f>penggarapan!AX190</f>
        <v>3.8704977081280347</v>
      </c>
      <c r="L188" s="71">
        <f>penggarapan!AP484</f>
        <v>3.2380559202911505</v>
      </c>
      <c r="M188" s="71">
        <f>penggarapan!BR484</f>
        <v>-18.175801662074072</v>
      </c>
      <c r="N188" s="71">
        <f>penggarapan!BI190</f>
        <v>268.24306005953679</v>
      </c>
      <c r="O188" s="71">
        <f>penggarapan!BZ484</f>
        <v>110.6514639634041</v>
      </c>
      <c r="P188" s="71">
        <f>penggarapan!BM190</f>
        <v>-42.823116072816298</v>
      </c>
      <c r="Q188" s="71">
        <f>penggarapan!CA484</f>
        <v>-13.495614625524636</v>
      </c>
    </row>
    <row r="189" spans="1:17" ht="15">
      <c r="A189" s="69" t="str">
        <f>TEXT(penggarapan!F191,"dddd")</f>
        <v>Senin</v>
      </c>
      <c r="B189" s="91">
        <f>DATE(penggarapan!D191,penggarapan!E191,penggarapan!F191)</f>
        <v>41728</v>
      </c>
      <c r="C189" s="92">
        <f>penggarapan!J191/24</f>
        <v>0.86458333333333337</v>
      </c>
      <c r="D189" s="90">
        <f>penggarapan!AN191*149598000</f>
        <v>149408570.45049858</v>
      </c>
      <c r="E189" s="93">
        <f>penggarapan!BA485</f>
        <v>373245.69552919385</v>
      </c>
      <c r="F189" s="69"/>
      <c r="G189" s="94">
        <f>penggarapan!AV191</f>
        <v>0.59925808483238885</v>
      </c>
      <c r="H189" s="94">
        <f>penggarapan!BM485/15</f>
        <v>16.560191882291967</v>
      </c>
      <c r="I189" s="95">
        <f>penggarapan!AP191</f>
        <v>9.7820482614196873</v>
      </c>
      <c r="J189" s="71">
        <f>penggarapan!AJ485</f>
        <v>246.36001663641144</v>
      </c>
      <c r="K189" s="71">
        <f>penggarapan!AX191</f>
        <v>3.8745406858787574</v>
      </c>
      <c r="L189" s="71">
        <f>penggarapan!AP485</f>
        <v>3.2288386378701075</v>
      </c>
      <c r="M189" s="71">
        <f>penggarapan!BR485</f>
        <v>-18.184818407038215</v>
      </c>
      <c r="N189" s="71">
        <f>penggarapan!BI191</f>
        <v>267.64101315581615</v>
      </c>
      <c r="O189" s="71">
        <f>penggarapan!BZ485</f>
        <v>109.93263255243951</v>
      </c>
      <c r="P189" s="71">
        <f>penggarapan!BM191</f>
        <v>-46.545086456336449</v>
      </c>
      <c r="Q189" s="71">
        <f>penggarapan!CA485</f>
        <v>-9.9927320848688499</v>
      </c>
    </row>
    <row r="190" spans="1:17" ht="15">
      <c r="A190" s="69" t="str">
        <f>TEXT(penggarapan!F192,"dddd")</f>
        <v>Senin</v>
      </c>
      <c r="B190" s="91">
        <f>DATE(penggarapan!D192,penggarapan!E192,penggarapan!F192)</f>
        <v>41728</v>
      </c>
      <c r="C190" s="92">
        <f>penggarapan!J192/24</f>
        <v>0.875</v>
      </c>
      <c r="D190" s="90">
        <f>penggarapan!AN192*149598000</f>
        <v>149409017.4614498</v>
      </c>
      <c r="E190" s="93">
        <f>penggarapan!BA486</f>
        <v>373282.9203068908</v>
      </c>
      <c r="F190" s="69"/>
      <c r="G190" s="94">
        <f>penggarapan!AV192</f>
        <v>0.59989049367856773</v>
      </c>
      <c r="H190" s="94">
        <f>penggarapan!BM486/15</f>
        <v>16.560179486779457</v>
      </c>
      <c r="I190" s="95">
        <f>penggarapan!AP192</f>
        <v>9.7923400068674198</v>
      </c>
      <c r="J190" s="71">
        <f>penggarapan!AJ486</f>
        <v>246.35981145154861</v>
      </c>
      <c r="K190" s="71">
        <f>penggarapan!AX192</f>
        <v>3.8785835333631962</v>
      </c>
      <c r="L190" s="71">
        <f>penggarapan!AP486</f>
        <v>3.2410764476240881</v>
      </c>
      <c r="M190" s="71">
        <f>penggarapan!BR486</f>
        <v>-18.172719821264344</v>
      </c>
      <c r="N190" s="71">
        <f>penggarapan!BI192</f>
        <v>266.96480034016213</v>
      </c>
      <c r="O190" s="71">
        <f>penggarapan!BZ486</f>
        <v>109.28062651803964</v>
      </c>
      <c r="P190" s="71">
        <f>penggarapan!BM192</f>
        <v>-50.265917360213592</v>
      </c>
      <c r="Q190" s="71">
        <f>penggarapan!CA486</f>
        <v>-6.4787507209527533</v>
      </c>
    </row>
    <row r="191" spans="1:17" ht="15">
      <c r="A191" s="69" t="str">
        <f>TEXT(penggarapan!F193,"dddd")</f>
        <v>Senin</v>
      </c>
      <c r="B191" s="91">
        <f>DATE(penggarapan!D193,penggarapan!E193,penggarapan!F193)</f>
        <v>41728</v>
      </c>
      <c r="C191" s="92">
        <f>penggarapan!J193/24</f>
        <v>0.88541666666666663</v>
      </c>
      <c r="D191" s="90">
        <f>penggarapan!AN193*149598000</f>
        <v>149409464.47715136</v>
      </c>
      <c r="E191" s="93">
        <f>penggarapan!BA487</f>
        <v>373320.2136116724</v>
      </c>
      <c r="F191" s="69"/>
      <c r="G191" s="94">
        <f>penggarapan!AV193</f>
        <v>0.60052290479198167</v>
      </c>
      <c r="H191" s="94">
        <f>penggarapan!BM487/15</f>
        <v>16.560179982744732</v>
      </c>
      <c r="I191" s="95">
        <f>penggarapan!AP193</f>
        <v>9.8026316907386857</v>
      </c>
      <c r="J191" s="71">
        <f>penggarapan!AJ487</f>
        <v>246.35981966242522</v>
      </c>
      <c r="K191" s="71">
        <f>penggarapan!AX193</f>
        <v>3.8826262506522284</v>
      </c>
      <c r="L191" s="71">
        <f>penggarapan!AP487</f>
        <v>3.2340565260556291</v>
      </c>
      <c r="M191" s="71">
        <f>penggarapan!BR487</f>
        <v>-18.179641488737207</v>
      </c>
      <c r="N191" s="71">
        <f>penggarapan!BI193</f>
        <v>266.18666683559309</v>
      </c>
      <c r="O191" s="71">
        <f>penggarapan!BZ487</f>
        <v>108.72863591185799</v>
      </c>
      <c r="P191" s="71">
        <f>penggarapan!BM193</f>
        <v>-53.985047255093086</v>
      </c>
      <c r="Q191" s="71">
        <f>penggarapan!CA487</f>
        <v>-2.9487727593823001</v>
      </c>
    </row>
    <row r="192" spans="1:17" ht="15">
      <c r="A192" s="69" t="str">
        <f>TEXT(penggarapan!F194,"dddd")</f>
        <v>Senin</v>
      </c>
      <c r="B192" s="91">
        <f>DATE(penggarapan!D194,penggarapan!E194,penggarapan!F194)</f>
        <v>41728</v>
      </c>
      <c r="C192" s="92">
        <f>penggarapan!J194/24</f>
        <v>0.89583333333333337</v>
      </c>
      <c r="D192" s="90">
        <f>penggarapan!AN194*149598000</f>
        <v>149409911.49760875</v>
      </c>
      <c r="E192" s="93">
        <f>penggarapan!BA488</f>
        <v>373357.57520756824</v>
      </c>
      <c r="F192" s="69"/>
      <c r="G192" s="94">
        <f>penggarapan!AV194</f>
        <v>0.60115531820703216</v>
      </c>
      <c r="H192" s="94">
        <f>penggarapan!BM488/15</f>
        <v>16.560193515876772</v>
      </c>
      <c r="I192" s="95">
        <f>penggarapan!AP194</f>
        <v>9.8129233134937675</v>
      </c>
      <c r="J192" s="71">
        <f>penggarapan!AJ488</f>
        <v>246.36004368066057</v>
      </c>
      <c r="K192" s="71">
        <f>penggarapan!AX194</f>
        <v>3.8866688378167202</v>
      </c>
      <c r="L192" s="71">
        <f>penggarapan!AP488</f>
        <v>3.2316503138350439</v>
      </c>
      <c r="M192" s="71">
        <f>penggarapan!BR488</f>
        <v>-18.18205107439373</v>
      </c>
      <c r="N192" s="71">
        <f>penggarapan!BI194</f>
        <v>265.26484027951597</v>
      </c>
      <c r="O192" s="71">
        <f>penggarapan!BZ488</f>
        <v>108.24808388511349</v>
      </c>
      <c r="P192" s="71">
        <f>penggarapan!BM194</f>
        <v>-57.701687401806318</v>
      </c>
      <c r="Q192" s="71">
        <f>penggarapan!CA488</f>
        <v>0.59106800011062133</v>
      </c>
    </row>
    <row r="193" spans="1:17" ht="15">
      <c r="A193" s="69" t="str">
        <f>TEXT(penggarapan!F195,"dddd")</f>
        <v>Senin</v>
      </c>
      <c r="B193" s="91">
        <f>DATE(penggarapan!D195,penggarapan!E195,penggarapan!F195)</f>
        <v>41728</v>
      </c>
      <c r="C193" s="92">
        <f>penggarapan!J195/24</f>
        <v>0.90625</v>
      </c>
      <c r="D193" s="90">
        <f>penggarapan!AN195*149598000</f>
        <v>149410358.52276754</v>
      </c>
      <c r="E193" s="93">
        <f>penggarapan!BA489</f>
        <v>373395.00485328725</v>
      </c>
      <c r="F193" s="69"/>
      <c r="G193" s="94">
        <f>penggarapan!AV195</f>
        <v>0.6017877338733032</v>
      </c>
      <c r="H193" s="94">
        <f>penggarapan!BM489/15</f>
        <v>16.560220225528862</v>
      </c>
      <c r="I193" s="95">
        <f>penggarapan!AP195</f>
        <v>9.8232148742126952</v>
      </c>
      <c r="J193" s="71">
        <f>penggarapan!AJ489</f>
        <v>246.36048581286195</v>
      </c>
      <c r="K193" s="71">
        <f>penggarapan!AX195</f>
        <v>3.8907112943853646</v>
      </c>
      <c r="L193" s="71">
        <f>penggarapan!AP489</f>
        <v>3.2454403902605069</v>
      </c>
      <c r="M193" s="71">
        <f>penggarapan!BR489</f>
        <v>-18.168530714465472</v>
      </c>
      <c r="N193" s="71">
        <f>penggarapan!BI195</f>
        <v>264.13314198154785</v>
      </c>
      <c r="O193" s="71">
        <f>penggarapan!BZ489</f>
        <v>107.82380660306252</v>
      </c>
      <c r="P193" s="71">
        <f>penggarapan!BM195</f>
        <v>-61.414671128523182</v>
      </c>
      <c r="Q193" s="71">
        <f>penggarapan!CA489</f>
        <v>4.1380711761961022</v>
      </c>
    </row>
    <row r="194" spans="1:17" ht="15">
      <c r="A194" s="69" t="str">
        <f>TEXT(penggarapan!F196,"dddd")</f>
        <v>Senin</v>
      </c>
      <c r="B194" s="91">
        <f>DATE(penggarapan!D196,penggarapan!E196,penggarapan!F196)</f>
        <v>41728</v>
      </c>
      <c r="C194" s="92">
        <f>penggarapan!J196/24</f>
        <v>0.91666666666666663</v>
      </c>
      <c r="D194" s="90">
        <f>penggarapan!AN196*149598000</f>
        <v>149410805.55263329</v>
      </c>
      <c r="E194" s="93">
        <f>penggarapan!BA490</f>
        <v>373432.502312247</v>
      </c>
      <c r="F194" s="69"/>
      <c r="G194" s="94">
        <f>penggarapan!AV196</f>
        <v>0.60242015182513919</v>
      </c>
      <c r="H194" s="94">
        <f>penggarapan!BM490/15</f>
        <v>16.560260244660189</v>
      </c>
      <c r="I194" s="95">
        <f>penggarapan!AP196</f>
        <v>9.8335063733548544</v>
      </c>
      <c r="J194" s="71">
        <f>penggarapan!AJ490</f>
        <v>246.36114825965277</v>
      </c>
      <c r="K194" s="71">
        <f>penggarapan!AX196</f>
        <v>3.8947536204286801</v>
      </c>
      <c r="L194" s="71">
        <f>penggarapan!AP490</f>
        <v>3.2404169778567367</v>
      </c>
      <c r="M194" s="71">
        <f>penggarapan!BR490</f>
        <v>-18.173593843779933</v>
      </c>
      <c r="N194" s="71">
        <f>penggarapan!BI196</f>
        <v>262.67988153262155</v>
      </c>
      <c r="O194" s="71">
        <f>penggarapan!BZ490</f>
        <v>107.4876708386474</v>
      </c>
      <c r="P194" s="71">
        <f>penggarapan!BM196</f>
        <v>-65.122169671630957</v>
      </c>
      <c r="Q194" s="71">
        <f>penggarapan!CA490</f>
        <v>7.6945069167126467</v>
      </c>
    </row>
    <row r="195" spans="1:17" ht="15">
      <c r="A195" s="69" t="str">
        <f>TEXT(penggarapan!F197,"dddd")</f>
        <v>Senin</v>
      </c>
      <c r="B195" s="91">
        <f>DATE(penggarapan!D197,penggarapan!E197,penggarapan!F197)</f>
        <v>41728</v>
      </c>
      <c r="C195" s="92">
        <f>penggarapan!J197/24</f>
        <v>0.92708333333333337</v>
      </c>
      <c r="D195" s="90">
        <f>penggarapan!AN197*149598000</f>
        <v>149411252.58721152</v>
      </c>
      <c r="E195" s="93">
        <f>penggarapan!BA491</f>
        <v>373470.06734755525</v>
      </c>
      <c r="F195" s="69"/>
      <c r="G195" s="94">
        <f>penggarapan!AV197</f>
        <v>0.60305257209688357</v>
      </c>
      <c r="H195" s="94">
        <f>penggarapan!BM491/15</f>
        <v>16.560313699777222</v>
      </c>
      <c r="I195" s="95">
        <f>penggarapan!AP197</f>
        <v>9.8437978113796163</v>
      </c>
      <c r="J195" s="71">
        <f>penggarapan!AJ491</f>
        <v>246.36203311469819</v>
      </c>
      <c r="K195" s="71">
        <f>penggarapan!AX197</f>
        <v>3.8987958160171607</v>
      </c>
      <c r="L195" s="71">
        <f>penggarapan!AP491</f>
        <v>3.2454814794643547</v>
      </c>
      <c r="M195" s="71">
        <f>penggarapan!BR491</f>
        <v>-18.168749432203413</v>
      </c>
      <c r="N195" s="71">
        <f>penggarapan!BI197</f>
        <v>260.70061910393173</v>
      </c>
      <c r="O195" s="71">
        <f>penggarapan!BZ491</f>
        <v>107.21003138622973</v>
      </c>
      <c r="P195" s="71">
        <f>penggarapan!BM197</f>
        <v>-68.821112739697824</v>
      </c>
      <c r="Q195" s="71">
        <f>penggarapan!CA491</f>
        <v>11.255915551720234</v>
      </c>
    </row>
    <row r="196" spans="1:17" ht="15">
      <c r="A196" s="69" t="str">
        <f>TEXT(penggarapan!F198,"dddd")</f>
        <v>Senin</v>
      </c>
      <c r="B196" s="91">
        <f>DATE(penggarapan!D198,penggarapan!E198,penggarapan!F198)</f>
        <v>41728</v>
      </c>
      <c r="C196" s="92">
        <f>penggarapan!J198/24</f>
        <v>0.9375</v>
      </c>
      <c r="D196" s="90">
        <f>penggarapan!AN198*149598000</f>
        <v>149411699.62644774</v>
      </c>
      <c r="E196" s="93">
        <f>penggarapan!BA492</f>
        <v>373507.69971697388</v>
      </c>
      <c r="F196" s="69"/>
      <c r="G196" s="94">
        <f>penggarapan!AV198</f>
        <v>0.60368499463811931</v>
      </c>
      <c r="H196" s="94">
        <f>penggarapan!BM492/15</f>
        <v>16.560380710867189</v>
      </c>
      <c r="I196" s="95">
        <f>penggarapan!AP198</f>
        <v>9.8540891873670393</v>
      </c>
      <c r="J196" s="71">
        <f>penggarapan!AJ492</f>
        <v>246.36314236359968</v>
      </c>
      <c r="K196" s="71">
        <f>penggarapan!AX198</f>
        <v>3.9028378806795536</v>
      </c>
      <c r="L196" s="71">
        <f>penggarapan!AP492</f>
        <v>3.2286991942285752</v>
      </c>
      <c r="M196" s="71">
        <f>penggarapan!BR492</f>
        <v>-18.185479502151779</v>
      </c>
      <c r="N196" s="71">
        <f>penggarapan!BI198</f>
        <v>257.77807602133606</v>
      </c>
      <c r="O196" s="71">
        <f>penggarapan!BZ492</f>
        <v>107.0231206382557</v>
      </c>
      <c r="P196" s="71">
        <f>penggarapan!BM198</f>
        <v>-72.505883028430219</v>
      </c>
      <c r="Q196" s="71">
        <f>penggarapan!CA492</f>
        <v>14.822911666486869</v>
      </c>
    </row>
    <row r="197" spans="1:17" ht="15">
      <c r="A197" s="69" t="str">
        <f>TEXT(penggarapan!F199,"dddd")</f>
        <v>Senin</v>
      </c>
      <c r="B197" s="91">
        <f>DATE(penggarapan!D199,penggarapan!E199,penggarapan!F199)</f>
        <v>41728</v>
      </c>
      <c r="C197" s="92">
        <f>penggarapan!J199/24</f>
        <v>0.94791666666666663</v>
      </c>
      <c r="D197" s="90">
        <f>penggarapan!AN199*149598000</f>
        <v>149412146.6703476</v>
      </c>
      <c r="E197" s="93">
        <f>penggarapan!BA493</f>
        <v>373545.39918300655</v>
      </c>
      <c r="F197" s="69"/>
      <c r="G197" s="94">
        <f>penggarapan!AV199</f>
        <v>0.60431741948330042</v>
      </c>
      <c r="H197" s="94">
        <f>penggarapan!BM493/15</f>
        <v>16.560461391358611</v>
      </c>
      <c r="I197" s="95">
        <f>penggarapan!AP199</f>
        <v>9.8643805017783173</v>
      </c>
      <c r="J197" s="71">
        <f>penggarapan!AJ493</f>
        <v>246.36447788323787</v>
      </c>
      <c r="K197" s="71">
        <f>penggarapan!AX199</f>
        <v>3.9068798144870787</v>
      </c>
      <c r="L197" s="71">
        <f>penggarapan!AP493</f>
        <v>3.2287612931812997</v>
      </c>
      <c r="M197" s="71">
        <f>penggarapan!BR493</f>
        <v>-18.185642050906203</v>
      </c>
      <c r="N197" s="71">
        <f>penggarapan!BI199</f>
        <v>252.91881091453342</v>
      </c>
      <c r="O197" s="71">
        <f>penggarapan!BZ493</f>
        <v>106.88948365150779</v>
      </c>
      <c r="P197" s="71">
        <f>penggarapan!BM199</f>
        <v>-76.164958911296324</v>
      </c>
      <c r="Q197" s="71">
        <f>penggarapan!CA493</f>
        <v>18.39184795366857</v>
      </c>
    </row>
    <row r="198" spans="1:17" ht="15">
      <c r="A198" s="69" t="str">
        <f>TEXT(penggarapan!F200,"dddd")</f>
        <v>Senin</v>
      </c>
      <c r="B198" s="91">
        <f>DATE(penggarapan!D200,penggarapan!E200,penggarapan!F200)</f>
        <v>41728</v>
      </c>
      <c r="C198" s="92">
        <f>penggarapan!J200/24</f>
        <v>0.95833333333333337</v>
      </c>
      <c r="D198" s="90">
        <f>penggarapan!AN200*149598000</f>
        <v>149412593.71891659</v>
      </c>
      <c r="E198" s="93">
        <f>penggarapan!BA494</f>
        <v>373583.16550784901</v>
      </c>
      <c r="F198" s="69"/>
      <c r="G198" s="94">
        <f>penggarapan!AV200</f>
        <v>0.60494984666671348</v>
      </c>
      <c r="H198" s="94">
        <f>penggarapan!BM494/15</f>
        <v>16.560555848065448</v>
      </c>
      <c r="I198" s="95">
        <f>penggarapan!AP200</f>
        <v>9.8746717550719154</v>
      </c>
      <c r="J198" s="71">
        <f>penggarapan!AJ494</f>
        <v>246.36604144084447</v>
      </c>
      <c r="K198" s="71">
        <f>penggarapan!AX200</f>
        <v>3.9109216175098709</v>
      </c>
      <c r="L198" s="71">
        <f>penggarapan!AP494</f>
        <v>3.2437284419827477</v>
      </c>
      <c r="M198" s="71">
        <f>penggarapan!BR494</f>
        <v>-18.171149126890288</v>
      </c>
      <c r="N198" s="71">
        <f>penggarapan!BI200</f>
        <v>243.15228020484554</v>
      </c>
      <c r="O198" s="71">
        <f>penggarapan!BZ494</f>
        <v>106.81317742945805</v>
      </c>
      <c r="P198" s="71">
        <f>penggarapan!BM200</f>
        <v>-79.770529319657768</v>
      </c>
      <c r="Q198" s="71">
        <f>penggarapan!CA494</f>
        <v>21.962342149018376</v>
      </c>
    </row>
    <row r="199" spans="1:17" ht="15">
      <c r="A199" s="69" t="str">
        <f>TEXT(penggarapan!F201,"dddd")</f>
        <v>Senin</v>
      </c>
      <c r="B199" s="91">
        <f>DATE(penggarapan!D201,penggarapan!E201,penggarapan!F201)</f>
        <v>41728</v>
      </c>
      <c r="C199" s="92">
        <f>penggarapan!J201/24</f>
        <v>0.96875</v>
      </c>
      <c r="D199" s="90">
        <f>penggarapan!AN201*149598000</f>
        <v>149413040.7721003</v>
      </c>
      <c r="E199" s="93">
        <f>penggarapan!BA495</f>
        <v>373620.99844834651</v>
      </c>
      <c r="F199" s="69"/>
      <c r="G199" s="94">
        <f>penggarapan!AV201</f>
        <v>0.60558227613799487</v>
      </c>
      <c r="H199" s="94">
        <f>penggarapan!BM495/15</f>
        <v>16.560664181123418</v>
      </c>
      <c r="I199" s="95">
        <f>penggarapan!AP201</f>
        <v>9.8849629463288196</v>
      </c>
      <c r="J199" s="71">
        <f>penggarapan!AJ495</f>
        <v>246.36783469294528</v>
      </c>
      <c r="K199" s="71">
        <f>penggarapan!AX201</f>
        <v>3.9149632892770763</v>
      </c>
      <c r="L199" s="71">
        <f>penggarapan!AP495</f>
        <v>3.2294643493568111</v>
      </c>
      <c r="M199" s="71">
        <f>penggarapan!BR495</f>
        <v>-18.185511362483386</v>
      </c>
      <c r="N199" s="71">
        <f>penggarapan!BI201</f>
        <v>216.65100747366216</v>
      </c>
      <c r="O199" s="71">
        <f>penggarapan!BZ495</f>
        <v>106.84584518679961</v>
      </c>
      <c r="P199" s="71">
        <f>penggarapan!BM201</f>
        <v>-83.236259230188324</v>
      </c>
      <c r="Q199" s="71">
        <f>penggarapan!CA495</f>
        <v>25.5332320983653</v>
      </c>
    </row>
    <row r="200" spans="1:17" ht="15">
      <c r="A200" s="69" t="str">
        <f>TEXT(penggarapan!F202,"dddd")</f>
        <v>Senin</v>
      </c>
      <c r="B200" s="91">
        <f>DATE(penggarapan!D202,penggarapan!E202,penggarapan!F202)</f>
        <v>41728</v>
      </c>
      <c r="C200" s="92">
        <f>penggarapan!J202/24</f>
        <v>0.97916666666666663</v>
      </c>
      <c r="D200" s="90">
        <f>penggarapan!AN202*149598000</f>
        <v>149413487.82990423</v>
      </c>
      <c r="E200" s="93">
        <f>penggarapan!BA496</f>
        <v>373658.89776609419</v>
      </c>
      <c r="F200" s="69"/>
      <c r="G200" s="94">
        <f>penggarapan!AV202</f>
        <v>0.60621470793142995</v>
      </c>
      <c r="H200" s="94">
        <f>penggarapan!BM496/15</f>
        <v>16.560786483969611</v>
      </c>
      <c r="I200" s="95">
        <f>penggarapan!AP202</f>
        <v>9.8952540760074985</v>
      </c>
      <c r="J200" s="71">
        <f>penggarapan!AJ496</f>
        <v>246.36985918501958</v>
      </c>
      <c r="K200" s="71">
        <f>penggarapan!AX202</f>
        <v>3.9190048298588356</v>
      </c>
      <c r="L200" s="71">
        <f>penggarapan!AP496</f>
        <v>3.2306517889688622</v>
      </c>
      <c r="M200" s="71">
        <f>penggarapan!BR496</f>
        <v>-18.184679909839446</v>
      </c>
      <c r="N200" s="71">
        <f>penggarapan!BI202</f>
        <v>154.73031768355989</v>
      </c>
      <c r="O200" s="71">
        <f>penggarapan!BZ496</f>
        <v>106.94675787807279</v>
      </c>
      <c r="P200" s="71">
        <f>penggarapan!BM202</f>
        <v>-86.162224032265044</v>
      </c>
      <c r="Q200" s="71">
        <f>penggarapan!CA496</f>
        <v>29.102755635371583</v>
      </c>
    </row>
    <row r="201" spans="1:17" ht="15">
      <c r="A201" s="69" t="str">
        <f>TEXT(penggarapan!F203,"dddd")</f>
        <v>Senin</v>
      </c>
      <c r="B201" s="91">
        <f>DATE(penggarapan!D203,penggarapan!E203,penggarapan!F203)</f>
        <v>41728</v>
      </c>
      <c r="C201" s="92">
        <f>penggarapan!J203/24</f>
        <v>0.98958333333333337</v>
      </c>
      <c r="D201" s="90">
        <f>penggarapan!AN203*149598000</f>
        <v>149413934.89233401</v>
      </c>
      <c r="E201" s="93">
        <f>penggarapan!BA497</f>
        <v>373696.86322240176</v>
      </c>
      <c r="F201" s="69"/>
      <c r="G201" s="94">
        <f>penggarapan!AV203</f>
        <v>0.60684714208147184</v>
      </c>
      <c r="H201" s="94">
        <f>penggarapan!BM497/15</f>
        <v>16.560922843289813</v>
      </c>
      <c r="I201" s="95">
        <f>penggarapan!AP203</f>
        <v>9.9055451445691425</v>
      </c>
      <c r="J201" s="71">
        <f>penggarapan!AJ497</f>
        <v>246.37211635062613</v>
      </c>
      <c r="K201" s="71">
        <f>penggarapan!AX203</f>
        <v>3.9230462393263532</v>
      </c>
      <c r="L201" s="71">
        <f>penggarapan!AP497</f>
        <v>3.2326180617879148</v>
      </c>
      <c r="M201" s="71">
        <f>penggarapan!BR497</f>
        <v>-18.183119608378536</v>
      </c>
      <c r="N201" s="71">
        <f>penggarapan!BI203</f>
        <v>120.41859631713268</v>
      </c>
      <c r="O201" s="71">
        <f>penggarapan!BZ497</f>
        <v>107.14079969639171</v>
      </c>
      <c r="P201" s="71">
        <f>penggarapan!BM203</f>
        <v>-86.596504951630152</v>
      </c>
      <c r="Q201" s="71">
        <f>penggarapan!CA497</f>
        <v>32.669346112499589</v>
      </c>
    </row>
    <row r="202" spans="1:17" ht="15">
      <c r="A202" s="69" t="str">
        <f>TEXT(penggarapan!F204,"dddd")</f>
        <v>Senin</v>
      </c>
      <c r="B202" s="91">
        <f>DATE(penggarapan!D204,penggarapan!E204,penggarapan!F204)</f>
        <v>41728</v>
      </c>
      <c r="C202" s="92">
        <f>penggarapan!J204/24</f>
        <v>1</v>
      </c>
      <c r="D202" s="90">
        <f>penggarapan!AN204*149598000</f>
        <v>149414381.95933509</v>
      </c>
      <c r="E202" s="93">
        <f>penggarapan!BA498</f>
        <v>373734.89457320335</v>
      </c>
      <c r="F202" s="69"/>
      <c r="G202" s="94">
        <f>penggarapan!AV204</f>
        <v>0.60747957853769841</v>
      </c>
      <c r="H202" s="94">
        <f>penggarapan!BM498/15</f>
        <v>16.561073338957481</v>
      </c>
      <c r="I202" s="95">
        <f>penggarapan!AP204</f>
        <v>9.9158361510938455</v>
      </c>
      <c r="J202" s="71">
        <f>penggarapan!AJ498</f>
        <v>246.37460751039058</v>
      </c>
      <c r="K202" s="71">
        <f>penggarapan!AX204</f>
        <v>3.9270875172084558</v>
      </c>
      <c r="L202" s="71">
        <f>penggarapan!AP498</f>
        <v>3.2354771451015565</v>
      </c>
      <c r="M202" s="71">
        <f>penggarapan!BR498</f>
        <v>-18.180718298928035</v>
      </c>
      <c r="N202" s="71">
        <f>penggarapan!BI204</f>
        <v>108.54274906271688</v>
      </c>
      <c r="O202" s="71">
        <f>penggarapan!BZ498</f>
        <v>107.44034961421298</v>
      </c>
      <c r="P202" s="71">
        <f>penggarapan!BM204</f>
        <v>-83.973926450074273</v>
      </c>
      <c r="Q202" s="71">
        <f>penggarapan!CA498</f>
        <v>36.231110318788495</v>
      </c>
    </row>
    <row r="203" spans="1:17" ht="15">
      <c r="A203" s="69" t="str">
        <f>TEXT(penggarapan!F205,"dddd")</f>
        <v>Senin</v>
      </c>
      <c r="B203" s="91">
        <f>DATE(penggarapan!D205,penggarapan!E205,penggarapan!F205)</f>
        <v>41728</v>
      </c>
      <c r="C203" s="92">
        <f>penggarapan!J205/24</f>
        <v>1.0104166666666667</v>
      </c>
      <c r="D203" s="90">
        <f>penggarapan!AN205*149598000</f>
        <v>149414829.03091308</v>
      </c>
      <c r="E203" s="93">
        <f>penggarapan!BA499</f>
        <v>373772.99157921615</v>
      </c>
      <c r="F203" s="69"/>
      <c r="G203" s="94">
        <f>penggarapan!AV205</f>
        <v>0.60811201733444997</v>
      </c>
      <c r="H203" s="94">
        <f>penggarapan!BM499/15</f>
        <v>16.561238044033058</v>
      </c>
      <c r="I203" s="95">
        <f>penggarapan!AP205</f>
        <v>9.9261270960409913</v>
      </c>
      <c r="J203" s="71">
        <f>penggarapan!AJ499</f>
        <v>246.37733387199279</v>
      </c>
      <c r="K203" s="71">
        <f>penggarapan!AX205</f>
        <v>3.9311286635756426</v>
      </c>
      <c r="L203" s="71">
        <f>penggarapan!AP499</f>
        <v>3.2428029997167749</v>
      </c>
      <c r="M203" s="71">
        <f>penggarapan!BR499</f>
        <v>-18.173952837984892</v>
      </c>
      <c r="N203" s="71">
        <f>penggarapan!BI205</f>
        <v>102.9672515676599</v>
      </c>
      <c r="O203" s="71">
        <f>penggarapan!BZ499</f>
        <v>107.85756906969188</v>
      </c>
      <c r="P203" s="71">
        <f>penggarapan!BM205</f>
        <v>-80.570451095828929</v>
      </c>
      <c r="Q203" s="71">
        <f>penggarapan!CA499</f>
        <v>39.786167107247635</v>
      </c>
    </row>
    <row r="204" spans="1:17" ht="15">
      <c r="A204" s="69" t="str">
        <f>TEXT(penggarapan!F206,"dddd")</f>
        <v>Senin</v>
      </c>
      <c r="B204" s="91">
        <f>DATE(penggarapan!D206,penggarapan!E206,penggarapan!F206)</f>
        <v>41728</v>
      </c>
      <c r="C204" s="92">
        <f>penggarapan!J206/24</f>
        <v>1.0208333333333333</v>
      </c>
      <c r="D204" s="90">
        <f>penggarapan!AN206*149598000</f>
        <v>149415276.10707349</v>
      </c>
      <c r="E204" s="93">
        <f>penggarapan!BA500</f>
        <v>373811.1540008774</v>
      </c>
      <c r="F204" s="69"/>
      <c r="G204" s="94">
        <f>penggarapan!AV206</f>
        <v>0.60874445850606618</v>
      </c>
      <c r="H204" s="94">
        <f>penggarapan!BM500/15</f>
        <v>16.561417024714313</v>
      </c>
      <c r="I204" s="95">
        <f>penggarapan!AP206</f>
        <v>9.9364179798699386</v>
      </c>
      <c r="J204" s="71">
        <f>penggarapan!AJ500</f>
        <v>246.3802965293431</v>
      </c>
      <c r="K204" s="71">
        <f>penggarapan!AX206</f>
        <v>3.9351696784983852</v>
      </c>
      <c r="L204" s="71">
        <f>penggarapan!AP500</f>
        <v>3.2461461398783715</v>
      </c>
      <c r="M204" s="71">
        <f>penggarapan!BR500</f>
        <v>-18.17115314452969</v>
      </c>
      <c r="N204" s="71">
        <f>penggarapan!BI206</f>
        <v>108.54274906271688</v>
      </c>
      <c r="O204" s="71">
        <f>penggarapan!BZ500</f>
        <v>108.42545650765183</v>
      </c>
      <c r="P204" s="71">
        <f>penggarapan!BM206</f>
        <v>-76.985021134253373</v>
      </c>
      <c r="Q204" s="71">
        <f>penggarapan!CA500</f>
        <v>43.33091366781052</v>
      </c>
    </row>
    <row r="205" spans="1:17" ht="15">
      <c r="A205" s="69" t="str">
        <f>TEXT(penggarapan!F207,"dddd")</f>
        <v>Senin</v>
      </c>
      <c r="B205" s="91">
        <f>DATE(penggarapan!D207,penggarapan!E207,penggarapan!F207)</f>
        <v>41728</v>
      </c>
      <c r="C205" s="92">
        <f>penggarapan!J207/24</f>
        <v>1.0104166666666667</v>
      </c>
      <c r="D205" s="90">
        <f>penggarapan!AN207*149598000</f>
        <v>149414829.03091308</v>
      </c>
      <c r="E205" s="93">
        <f>penggarapan!BA501</f>
        <v>373772.99157921615</v>
      </c>
      <c r="F205" s="69"/>
      <c r="G205" s="94">
        <f>penggarapan!AV207</f>
        <v>0.60811201733444997</v>
      </c>
      <c r="H205" s="94">
        <f>penggarapan!BM501/15</f>
        <v>16.561238044033058</v>
      </c>
      <c r="I205" s="95">
        <f>penggarapan!AP207</f>
        <v>9.9261270960409913</v>
      </c>
      <c r="J205" s="71">
        <f>penggarapan!AJ501</f>
        <v>246.37733387199279</v>
      </c>
      <c r="K205" s="71">
        <f>penggarapan!AX207</f>
        <v>3.9311286635756426</v>
      </c>
      <c r="L205" s="71">
        <f>penggarapan!AP501</f>
        <v>3.2428029997167749</v>
      </c>
      <c r="M205" s="71">
        <f>penggarapan!BR501</f>
        <v>-18.173952837984892</v>
      </c>
      <c r="N205" s="71">
        <f>penggarapan!BI207</f>
        <v>180</v>
      </c>
      <c r="O205" s="71">
        <f>penggarapan!BZ501</f>
        <v>107.85756906969188</v>
      </c>
      <c r="P205" s="71">
        <f>penggarapan!BM207</f>
        <v>-80.570451095828929</v>
      </c>
      <c r="Q205" s="71">
        <f>penggarapan!CA501</f>
        <v>39.786167107247635</v>
      </c>
    </row>
    <row r="206" spans="1:17" ht="15">
      <c r="A206" s="69"/>
      <c r="B206" s="91"/>
      <c r="C206" s="92"/>
      <c r="D206" s="90"/>
      <c r="E206" s="93"/>
      <c r="F206" s="69"/>
      <c r="G206" s="94"/>
      <c r="H206" s="94"/>
      <c r="I206" s="95"/>
      <c r="J206" s="71"/>
      <c r="K206" s="71"/>
      <c r="L206" s="71"/>
      <c r="M206" s="71"/>
      <c r="N206" s="71"/>
      <c r="O206" s="71"/>
      <c r="P206" s="71"/>
      <c r="Q206" s="71"/>
    </row>
    <row r="207" spans="1:17" ht="15">
      <c r="A207" s="69" t="str">
        <f>TEXT(penggarapan!F209,"dddd")</f>
        <v>Selasa</v>
      </c>
      <c r="B207" s="91">
        <f>DATE(penggarapan!D209,penggarapan!E209,penggarapan!F209)</f>
        <v>41729</v>
      </c>
      <c r="C207" s="92">
        <f>penggarapan!J209/24</f>
        <v>4.1666666666666664E-2</v>
      </c>
      <c r="D207" s="90">
        <f>penggarapan!AN209*149598000</f>
        <v>149416170.2736434</v>
      </c>
      <c r="E207" s="93">
        <f>penggarapan!BA503</f>
        <v>373889.05910987884</v>
      </c>
      <c r="F207" s="69"/>
      <c r="G207" s="94">
        <f>penggarapan!AV209</f>
        <v>0.6100093487899827</v>
      </c>
      <c r="H207" s="94">
        <f>penggarapan!BM503/15</f>
        <v>16.562278699351438</v>
      </c>
      <c r="I207" s="95">
        <f>penggarapan!AP209</f>
        <v>9.9569995770544821</v>
      </c>
      <c r="J207" s="71">
        <f>penggarapan!AJ503</f>
        <v>246.39455966066666</v>
      </c>
      <c r="K207" s="71">
        <f>penggarapan!AX209</f>
        <v>3.9432513186287355</v>
      </c>
      <c r="L207" s="71">
        <f>penggarapan!AP503</f>
        <v>3.2479342923191896</v>
      </c>
      <c r="M207" s="71">
        <f>penggarapan!BR503</f>
        <v>-18.171777857840869</v>
      </c>
      <c r="N207" s="71">
        <f>penggarapan!BI209</f>
        <v>96.033576488201177</v>
      </c>
      <c r="O207" s="71">
        <f>penggarapan!BZ503</f>
        <v>110.13849646199616</v>
      </c>
      <c r="P207" s="71">
        <f>penggarapan!BM209</f>
        <v>-69.654694169552315</v>
      </c>
      <c r="Q207" s="71">
        <f>penggarapan!CA503</f>
        <v>50.367269674185302</v>
      </c>
    </row>
    <row r="208" spans="1:17" ht="15">
      <c r="A208" s="69" t="str">
        <f>TEXT(penggarapan!F210,"dddd")</f>
        <v>Selasa</v>
      </c>
      <c r="B208" s="91">
        <f>DATE(penggarapan!D210,penggarapan!E210,penggarapan!F210)</f>
        <v>41729</v>
      </c>
      <c r="C208" s="92">
        <f>penggarapan!J210/24</f>
        <v>5.2083333333333336E-2</v>
      </c>
      <c r="D208" s="90">
        <f>penggarapan!AN210*149598000</f>
        <v>149416617.36340454</v>
      </c>
      <c r="E208" s="93">
        <f>penggarapan!BA504</f>
        <v>373927.41466187552</v>
      </c>
      <c r="F208" s="69"/>
      <c r="G208" s="94">
        <f>penggarapan!AV210</f>
        <v>0.61064179703821997</v>
      </c>
      <c r="H208" s="94">
        <f>penggarapan!BM504/15</f>
        <v>16.562500660657999</v>
      </c>
      <c r="I208" s="95">
        <f>penggarapan!AP210</f>
        <v>9.9672902761517825</v>
      </c>
      <c r="J208" s="71">
        <f>penggarapan!AJ504</f>
        <v>246.39823371138161</v>
      </c>
      <c r="K208" s="71">
        <f>penggarapan!AX210</f>
        <v>3.9472919380178291</v>
      </c>
      <c r="L208" s="71">
        <f>penggarapan!AP504</f>
        <v>3.2398785662693421</v>
      </c>
      <c r="M208" s="71">
        <f>penggarapan!BR504</f>
        <v>-18.180334416779303</v>
      </c>
      <c r="N208" s="71">
        <f>penggarapan!BI210</f>
        <v>94.840098006176106</v>
      </c>
      <c r="O208" s="71">
        <f>penggarapan!BZ504</f>
        <v>111.393488250592</v>
      </c>
      <c r="P208" s="71">
        <f>penggarapan!BM210</f>
        <v>-65.958600486062238</v>
      </c>
      <c r="Q208" s="71">
        <f>penggarapan!CA504</f>
        <v>53.852644233701156</v>
      </c>
    </row>
    <row r="209" spans="1:17" ht="15">
      <c r="A209" s="69" t="str">
        <f>TEXT(penggarapan!F211,"dddd")</f>
        <v>Selasa</v>
      </c>
      <c r="B209" s="91">
        <f>DATE(penggarapan!D211,penggarapan!E211,penggarapan!F211)</f>
        <v>41729</v>
      </c>
      <c r="C209" s="92">
        <f>penggarapan!J211/24</f>
        <v>6.25E-2</v>
      </c>
      <c r="D209" s="90">
        <f>penggarapan!AN211*149598000</f>
        <v>149417064.45765024</v>
      </c>
      <c r="E209" s="93">
        <f>penggarapan!BA505</f>
        <v>373965.83465299133</v>
      </c>
      <c r="F209" s="69"/>
      <c r="G209" s="94">
        <f>penggarapan!AV211</f>
        <v>0.61127424762903704</v>
      </c>
      <c r="H209" s="94">
        <f>penggarapan!BM505/15</f>
        <v>16.562737092449591</v>
      </c>
      <c r="I209" s="95">
        <f>penggarapan!AP211</f>
        <v>9.9775809132080688</v>
      </c>
      <c r="J209" s="71">
        <f>penggarapan!AJ505</f>
        <v>246.40214727277433</v>
      </c>
      <c r="K209" s="71">
        <f>penggarapan!AX211</f>
        <v>3.9513324251605235</v>
      </c>
      <c r="L209" s="71">
        <f>penggarapan!AP505</f>
        <v>3.2321976935335757</v>
      </c>
      <c r="M209" s="71">
        <f>penggarapan!BR505</f>
        <v>-18.188561465591395</v>
      </c>
      <c r="N209" s="71">
        <f>penggarapan!BI211</f>
        <v>93.876410423389316</v>
      </c>
      <c r="O209" s="71">
        <f>penggarapan!BZ505</f>
        <v>113.00611288744859</v>
      </c>
      <c r="P209" s="71">
        <f>penggarapan!BM211</f>
        <v>-62.253028258386273</v>
      </c>
      <c r="Q209" s="71">
        <f>penggarapan!CA505</f>
        <v>57.303583754087114</v>
      </c>
    </row>
    <row r="210" spans="1:17" ht="15">
      <c r="A210" s="69" t="str">
        <f>TEXT(penggarapan!F212,"dddd")</f>
        <v>Selasa</v>
      </c>
      <c r="B210" s="91">
        <f>DATE(penggarapan!D212,penggarapan!E212,penggarapan!F212)</f>
        <v>41729</v>
      </c>
      <c r="C210" s="92">
        <f>penggarapan!J212/24</f>
        <v>7.2916666666666671E-2</v>
      </c>
      <c r="D210" s="90">
        <f>penggarapan!AN212*149598000</f>
        <v>149417511.5563862</v>
      </c>
      <c r="E210" s="93">
        <f>penggarapan!BA506</f>
        <v>374004.31884226139</v>
      </c>
      <c r="F210" s="69"/>
      <c r="G210" s="94">
        <f>penggarapan!AV212</f>
        <v>0.61190670059710706</v>
      </c>
      <c r="H210" s="94">
        <f>penggarapan!BM506/15</f>
        <v>16.562988026273697</v>
      </c>
      <c r="I210" s="95">
        <f>penggarapan!AP212</f>
        <v>9.9878714886881763</v>
      </c>
      <c r="J210" s="71">
        <f>penggarapan!AJ506</f>
        <v>246.40630086432489</v>
      </c>
      <c r="K210" s="71">
        <f>penggarapan!AX212</f>
        <v>3.9553727801294505</v>
      </c>
      <c r="L210" s="71">
        <f>penggarapan!AP506</f>
        <v>3.2343105371461887</v>
      </c>
      <c r="M210" s="71">
        <f>penggarapan!BR506</f>
        <v>-18.187173376899896</v>
      </c>
      <c r="N210" s="71">
        <f>penggarapan!BI212</f>
        <v>93.068480062268776</v>
      </c>
      <c r="O210" s="71">
        <f>penggarapan!BZ506</f>
        <v>115.07507938533357</v>
      </c>
      <c r="P210" s="71">
        <f>penggarapan!BM212</f>
        <v>-58.541468616672063</v>
      </c>
      <c r="Q210" s="71">
        <f>penggarapan!CA506</f>
        <v>60.710077832317637</v>
      </c>
    </row>
    <row r="211" spans="1:17" ht="15">
      <c r="A211" s="69" t="str">
        <f>TEXT(penggarapan!F213,"dddd")</f>
        <v>Selasa</v>
      </c>
      <c r="B211" s="91">
        <f>DATE(penggarapan!D213,penggarapan!E213,penggarapan!F213)</f>
        <v>41729</v>
      </c>
      <c r="C211" s="92">
        <f>penggarapan!J213/24</f>
        <v>8.3333333333333329E-2</v>
      </c>
      <c r="D211" s="90">
        <f>penggarapan!AN213*149598000</f>
        <v>149417958.65961793</v>
      </c>
      <c r="E211" s="93">
        <f>penggarapan!BA507</f>
        <v>374042.8669884479</v>
      </c>
      <c r="F211" s="69"/>
      <c r="G211" s="94">
        <f>penggarapan!AV213</f>
        <v>0.61253915597665565</v>
      </c>
      <c r="H211" s="94">
        <f>penggarapan!BM507/15</f>
        <v>16.563253486670341</v>
      </c>
      <c r="I211" s="95">
        <f>penggarapan!AP213</f>
        <v>9.9981620030496483</v>
      </c>
      <c r="J211" s="71">
        <f>penggarapan!AJ507</f>
        <v>246.41069488934858</v>
      </c>
      <c r="K211" s="71">
        <f>penggarapan!AX213</f>
        <v>3.9594130029943502</v>
      </c>
      <c r="L211" s="71">
        <f>penggarapan!AP507</f>
        <v>3.2378276566004192</v>
      </c>
      <c r="M211" s="71">
        <f>penggarapan!BR507</f>
        <v>-18.184440939197746</v>
      </c>
      <c r="N211" s="71">
        <f>penggarapan!BI213</f>
        <v>92.370177495118057</v>
      </c>
      <c r="O211" s="71">
        <f>penggarapan!BZ507</f>
        <v>117.78458844474551</v>
      </c>
      <c r="P211" s="71">
        <f>penggarapan!BM213</f>
        <v>-54.82596571214011</v>
      </c>
      <c r="Q211" s="71">
        <f>penggarapan!CA507</f>
        <v>64.05112839933561</v>
      </c>
    </row>
    <row r="212" spans="1:17" ht="15">
      <c r="A212" s="69" t="str">
        <f>TEXT(penggarapan!F214,"dddd")</f>
        <v>Selasa</v>
      </c>
      <c r="B212" s="91">
        <f>DATE(penggarapan!D214,penggarapan!E214,penggarapan!F214)</f>
        <v>41729</v>
      </c>
      <c r="C212" s="92">
        <f>penggarapan!J214/24</f>
        <v>9.375E-2</v>
      </c>
      <c r="D212" s="90">
        <f>penggarapan!AN214*149598000</f>
        <v>149418405.76729095</v>
      </c>
      <c r="E212" s="93">
        <f>penggarapan!BA508</f>
        <v>374081.47884485341</v>
      </c>
      <c r="F212" s="69"/>
      <c r="G212" s="94">
        <f>penggarapan!AV214</f>
        <v>0.61317161371725348</v>
      </c>
      <c r="H212" s="94">
        <f>penggarapan!BM508/15</f>
        <v>16.563533491119717</v>
      </c>
      <c r="I212" s="95">
        <f>penggarapan!AP214</f>
        <v>10.008452455372646</v>
      </c>
      <c r="J212" s="71">
        <f>penggarapan!AJ508</f>
        <v>246.41532963413079</v>
      </c>
      <c r="K212" s="71">
        <f>penggarapan!AX214</f>
        <v>3.9634530932841954</v>
      </c>
      <c r="L212" s="71">
        <f>penggarapan!AP508</f>
        <v>3.240079589032089</v>
      </c>
      <c r="M212" s="71">
        <f>penggarapan!BR508</f>
        <v>-18.182995907592783</v>
      </c>
      <c r="N212" s="71">
        <f>penggarapan!BI214</f>
        <v>91.751175359979456</v>
      </c>
      <c r="O212" s="71">
        <f>penggarapan!BZ508</f>
        <v>121.39779658981811</v>
      </c>
      <c r="P212" s="71">
        <f>penggarapan!BM214</f>
        <v>-51.107806041072195</v>
      </c>
      <c r="Q212" s="71">
        <f>penggarapan!CA508</f>
        <v>67.295850025996899</v>
      </c>
    </row>
    <row r="213" spans="1:17" ht="15">
      <c r="A213" s="69" t="str">
        <f>TEXT(penggarapan!F215,"dddd")</f>
        <v>Selasa</v>
      </c>
      <c r="B213" s="91">
        <f>DATE(penggarapan!D215,penggarapan!E215,penggarapan!F215)</f>
        <v>41729</v>
      </c>
      <c r="C213" s="92">
        <f>penggarapan!J215/24</f>
        <v>0.10416666666666667</v>
      </c>
      <c r="D213" s="90">
        <f>penggarapan!AN215*149598000</f>
        <v>149418852.87941086</v>
      </c>
      <c r="E213" s="93">
        <f>penggarapan!BA509</f>
        <v>374120.15416968853</v>
      </c>
      <c r="F213" s="69"/>
      <c r="G213" s="94">
        <f>penggarapan!AV215</f>
        <v>0.61380407385334934</v>
      </c>
      <c r="H213" s="94">
        <f>penggarapan!BM509/15</f>
        <v>16.563828050102405</v>
      </c>
      <c r="I213" s="95">
        <f>penggarapan!AP215</f>
        <v>10.018742846118364</v>
      </c>
      <c r="J213" s="71">
        <f>penggarapan!AJ509</f>
        <v>246.42020526892537</v>
      </c>
      <c r="K213" s="71">
        <f>penggarapan!AX215</f>
        <v>3.9674930510701745</v>
      </c>
      <c r="L213" s="71">
        <f>penggarapan!AP509</f>
        <v>3.2410650232937215</v>
      </c>
      <c r="M213" s="71">
        <f>penggarapan!BR509</f>
        <v>-18.18283960044543</v>
      </c>
      <c r="N213" s="71">
        <f>penggarapan!BI215</f>
        <v>91.19061999063247</v>
      </c>
      <c r="O213" s="71">
        <f>penggarapan!BZ509</f>
        <v>126.30990018930956</v>
      </c>
      <c r="P213" s="71">
        <f>penggarapan!BM215</f>
        <v>-47.387849709613818</v>
      </c>
      <c r="Q213" s="71">
        <f>penggarapan!CA509</f>
        <v>70.395478932657596</v>
      </c>
    </row>
    <row r="214" spans="1:17" ht="15">
      <c r="A214" s="69" t="str">
        <f>TEXT(penggarapan!F216,"dddd")</f>
        <v>Selasa</v>
      </c>
      <c r="B214" s="91">
        <f>DATE(penggarapan!D216,penggarapan!E216,penggarapan!F216)</f>
        <v>41729</v>
      </c>
      <c r="C214" s="92">
        <f>penggarapan!J216/24</f>
        <v>0.11458333333333333</v>
      </c>
      <c r="D214" s="90">
        <f>penggarapan!AN216*149598000</f>
        <v>149419299.99598315</v>
      </c>
      <c r="E214" s="93">
        <f>penggarapan!BA510</f>
        <v>374158.89272088878</v>
      </c>
      <c r="F214" s="69"/>
      <c r="G214" s="94">
        <f>penggarapan!AV216</f>
        <v>0.61443653641922302</v>
      </c>
      <c r="H214" s="94">
        <f>penggarapan!BM510/15</f>
        <v>16.564137167058536</v>
      </c>
      <c r="I214" s="95">
        <f>penggarapan!AP216</f>
        <v>10.029033175745251</v>
      </c>
      <c r="J214" s="71">
        <f>penggarapan!AJ510</f>
        <v>246.42532184728151</v>
      </c>
      <c r="K214" s="71">
        <f>penggarapan!AX216</f>
        <v>3.971532876422383</v>
      </c>
      <c r="L214" s="71">
        <f>penggarapan!AP510</f>
        <v>3.2409279749192201</v>
      </c>
      <c r="M214" s="71">
        <f>penggarapan!BR510</f>
        <v>-18.183830041352749</v>
      </c>
      <c r="N214" s="71">
        <f>penggarapan!BI216</f>
        <v>90.673601433553344</v>
      </c>
      <c r="O214" s="71">
        <f>penggarapan!BZ510</f>
        <v>133.11984029155246</v>
      </c>
      <c r="P214" s="71">
        <f>penggarapan!BM216</f>
        <v>-43.666703332388657</v>
      </c>
      <c r="Q214" s="71">
        <f>penggarapan!CA510</f>
        <v>73.268476177136108</v>
      </c>
    </row>
    <row r="215" spans="1:17" ht="15">
      <c r="A215" s="69" t="str">
        <f>TEXT(penggarapan!F217,"dddd")</f>
        <v>Selasa</v>
      </c>
      <c r="B215" s="91">
        <f>DATE(penggarapan!D217,penggarapan!E217,penggarapan!F217)</f>
        <v>41729</v>
      </c>
      <c r="C215" s="92">
        <f>penggarapan!J217/24</f>
        <v>0.125</v>
      </c>
      <c r="D215" s="90">
        <f>penggarapan!AN217*149598000</f>
        <v>149419747.11695343</v>
      </c>
      <c r="E215" s="93">
        <f>penggarapan!BA511</f>
        <v>374197.69425092288</v>
      </c>
      <c r="F215" s="69"/>
      <c r="G215" s="94">
        <f>penggarapan!AV217</f>
        <v>0.61506900136449927</v>
      </c>
      <c r="H215" s="94">
        <f>penggarapan!BM511/15</f>
        <v>16.564460838338345</v>
      </c>
      <c r="I215" s="95">
        <f>penggarapan!AP217</f>
        <v>10.039323443334403</v>
      </c>
      <c r="J215" s="71">
        <f>penggarapan!AJ511</f>
        <v>246.43067930522761</v>
      </c>
      <c r="K215" s="71">
        <f>penggarapan!AX217</f>
        <v>3.9755725688701942</v>
      </c>
      <c r="L215" s="71">
        <f>penggarapan!AP511</f>
        <v>3.2394394190577471</v>
      </c>
      <c r="M215" s="71">
        <f>penggarapan!BR511</f>
        <v>-18.18619300809068</v>
      </c>
      <c r="N215" s="71">
        <f>penggarapan!BI217</f>
        <v>90.189076233570248</v>
      </c>
      <c r="O215" s="71">
        <f>penggarapan!BZ511</f>
        <v>142.67116944073882</v>
      </c>
      <c r="P215" s="71">
        <f>penggarapan!BM217</f>
        <v>-39.944816534007714</v>
      </c>
      <c r="Q215" s="71">
        <f>penggarapan!CA511</f>
        <v>75.775988936077127</v>
      </c>
    </row>
    <row r="216" spans="1:17" ht="15">
      <c r="A216" s="69" t="str">
        <f>TEXT(penggarapan!F218,"dddd")</f>
        <v>Selasa</v>
      </c>
      <c r="B216" s="91">
        <f>DATE(penggarapan!D218,penggarapan!E218,penggarapan!F218)</f>
        <v>41729</v>
      </c>
      <c r="C216" s="92">
        <f>penggarapan!J218/24</f>
        <v>0.13541666666666666</v>
      </c>
      <c r="D216" s="90">
        <f>penggarapan!AN218*149598000</f>
        <v>149420194.24232727</v>
      </c>
      <c r="E216" s="93">
        <f>penggarapan!BA512</f>
        <v>374236.55851719534</v>
      </c>
      <c r="F216" s="69"/>
      <c r="G216" s="94">
        <f>penggarapan!AV218</f>
        <v>0.61570146872351372</v>
      </c>
      <c r="H216" s="94">
        <f>penggarapan!BM512/15</f>
        <v>16.56479905328305</v>
      </c>
      <c r="I216" s="95">
        <f>penggarapan!AP218</f>
        <v>10.049613649345192</v>
      </c>
      <c r="J216" s="71">
        <f>penggarapan!AJ512</f>
        <v>246.43627746261313</v>
      </c>
      <c r="K216" s="71">
        <f>penggarapan!AX218</f>
        <v>3.979612128484074</v>
      </c>
      <c r="L216" s="71">
        <f>penggarapan!AP512</f>
        <v>3.2365573798099128</v>
      </c>
      <c r="M216" s="71">
        <f>penggarapan!BR512</f>
        <v>-18.189969853497178</v>
      </c>
      <c r="N216" s="71">
        <f>penggarapan!BI218</f>
        <v>89.728588091704594</v>
      </c>
      <c r="O216" s="71">
        <f>penggarapan!BZ512</f>
        <v>155.84647063289984</v>
      </c>
      <c r="P216" s="71">
        <f>penggarapan!BM218</f>
        <v>-36.222538961762147</v>
      </c>
      <c r="Q216" s="71">
        <f>penggarapan!CA512</f>
        <v>77.692017414922574</v>
      </c>
    </row>
    <row r="217" spans="1:17" ht="15">
      <c r="A217" s="69" t="str">
        <f>TEXT(penggarapan!F219,"dddd")</f>
        <v>Selasa</v>
      </c>
      <c r="B217" s="91">
        <f>DATE(penggarapan!D219,penggarapan!E219,penggarapan!F219)</f>
        <v>41729</v>
      </c>
      <c r="C217" s="92">
        <f>penggarapan!J219/24</f>
        <v>0.14583333333333334</v>
      </c>
      <c r="D217" s="90">
        <f>penggarapan!AN219*149598000</f>
        <v>149420641.37211013</v>
      </c>
      <c r="E217" s="93">
        <f>penggarapan!BA513</f>
        <v>374275.48527684173</v>
      </c>
      <c r="F217" s="69"/>
      <c r="G217" s="94">
        <f>penggarapan!AV219</f>
        <v>0.61633393853054463</v>
      </c>
      <c r="H217" s="94">
        <f>penggarapan!BM513/15</f>
        <v>16.565151794186932</v>
      </c>
      <c r="I217" s="95">
        <f>penggarapan!AP219</f>
        <v>10.05990379423606</v>
      </c>
      <c r="J217" s="71">
        <f>penggarapan!AJ513</f>
        <v>246.44211602248478</v>
      </c>
      <c r="K217" s="71">
        <f>penggarapan!AX219</f>
        <v>3.9836515553341116</v>
      </c>
      <c r="L217" s="71">
        <f>penggarapan!AP513</f>
        <v>3.2358630880542854</v>
      </c>
      <c r="M217" s="71">
        <f>penggarapan!BR513</f>
        <v>-18.19162978373442</v>
      </c>
      <c r="N217" s="71">
        <f>penggarapan!BI219</f>
        <v>89.285447601561387</v>
      </c>
      <c r="O217" s="71">
        <f>penggarapan!BZ513</f>
        <v>172.63620864273159</v>
      </c>
      <c r="P217" s="71">
        <f>penggarapan!BM219</f>
        <v>-32.500155713710861</v>
      </c>
      <c r="Q217" s="71">
        <f>penggarapan!CA513</f>
        <v>78.714503828617751</v>
      </c>
    </row>
    <row r="218" spans="1:17" ht="15">
      <c r="A218" s="69" t="str">
        <f>TEXT(penggarapan!F220,"dddd")</f>
        <v>Selasa</v>
      </c>
      <c r="B218" s="91">
        <f>DATE(penggarapan!D220,penggarapan!E220,penggarapan!F220)</f>
        <v>41729</v>
      </c>
      <c r="C218" s="92">
        <f>penggarapan!J220/24</f>
        <v>0.15625</v>
      </c>
      <c r="D218" s="90">
        <f>penggarapan!AN220*149598000</f>
        <v>149421088.50624761</v>
      </c>
      <c r="E218" s="93">
        <f>penggarapan!BA514</f>
        <v>374314.47428151115</v>
      </c>
      <c r="F218" s="69"/>
      <c r="G218" s="94">
        <f>penggarapan!AV220</f>
        <v>0.61696641073532676</v>
      </c>
      <c r="H218" s="94">
        <f>penggarapan!BM514/15</f>
        <v>16.565519036250947</v>
      </c>
      <c r="I218" s="95">
        <f>penggarapan!AP220</f>
        <v>10.070193877089952</v>
      </c>
      <c r="J218" s="71">
        <f>penggarapan!AJ514</f>
        <v>246.44819457032247</v>
      </c>
      <c r="K218" s="71">
        <f>penggarapan!AX220</f>
        <v>3.9876908489504408</v>
      </c>
      <c r="L218" s="71">
        <f>penggarapan!AP514</f>
        <v>3.2476289115252168</v>
      </c>
      <c r="M218" s="71">
        <f>penggarapan!BR514</f>
        <v>-18.18104502553151</v>
      </c>
      <c r="N218" s="71">
        <f>penggarapan!BI220</f>
        <v>88.854186470774067</v>
      </c>
      <c r="O218" s="71">
        <f>penggarapan!BZ514</f>
        <v>190.84752875362901</v>
      </c>
      <c r="P218" s="71">
        <f>penggarapan!BM220</f>
        <v>-28.777910443435932</v>
      </c>
      <c r="Q218" s="71">
        <f>penggarapan!CA514</f>
        <v>78.610389804452311</v>
      </c>
    </row>
    <row r="219" spans="1:17" ht="15">
      <c r="A219" s="69" t="str">
        <f>TEXT(penggarapan!F221,"dddd")</f>
        <v>Selasa</v>
      </c>
      <c r="B219" s="91">
        <f>DATE(penggarapan!D221,penggarapan!E221,penggarapan!F221)</f>
        <v>41729</v>
      </c>
      <c r="C219" s="92">
        <f>penggarapan!J221/24</f>
        <v>0.16666666666666666</v>
      </c>
      <c r="D219" s="90">
        <f>penggarapan!AN221*149598000</f>
        <v>149421535.64474532</v>
      </c>
      <c r="E219" s="93">
        <f>penggarapan!BA515</f>
        <v>374353.5252878202</v>
      </c>
      <c r="F219" s="69"/>
      <c r="G219" s="94">
        <f>penggarapan!AV221</f>
        <v>0.61759888537213803</v>
      </c>
      <c r="H219" s="94">
        <f>penggarapan!BM515/15</f>
        <v>16.565900747684154</v>
      </c>
      <c r="I219" s="95">
        <f>penggarapan!AP221</f>
        <v>10.080483898365324</v>
      </c>
      <c r="J219" s="71">
        <f>penggarapan!AJ515</f>
        <v>246.45451257572248</v>
      </c>
      <c r="K219" s="71">
        <f>penggarapan!AX221</f>
        <v>3.9917300094031649</v>
      </c>
      <c r="L219" s="71">
        <f>penggarapan!AP515</f>
        <v>3.2470304983308873</v>
      </c>
      <c r="M219" s="71">
        <f>penggarapan!BR515</f>
        <v>-18.182689960691096</v>
      </c>
      <c r="N219" s="71">
        <f>penggarapan!BI221</f>
        <v>88.430181002310334</v>
      </c>
      <c r="O219" s="71">
        <f>penggarapan!BZ515</f>
        <v>207.03146179203472</v>
      </c>
      <c r="P219" s="71">
        <f>penggarapan!BM221</f>
        <v>-25.056021197253166</v>
      </c>
      <c r="Q219" s="71">
        <f>penggarapan!CA515</f>
        <v>77.386056800685765</v>
      </c>
    </row>
    <row r="220" spans="1:17" ht="15">
      <c r="A220" s="69" t="str">
        <f>TEXT(penggarapan!F222,"dddd")</f>
        <v>Selasa</v>
      </c>
      <c r="B220" s="91">
        <f>DATE(penggarapan!D222,penggarapan!E222,penggarapan!F222)</f>
        <v>41729</v>
      </c>
      <c r="C220" s="92">
        <f>penggarapan!J222/24</f>
        <v>0.17708333333333334</v>
      </c>
      <c r="D220" s="90">
        <f>penggarapan!AN222*149598000</f>
        <v>149421982.78760871</v>
      </c>
      <c r="E220" s="93">
        <f>penggarapan!BA516</f>
        <v>374392.63805211801</v>
      </c>
      <c r="F220" s="69"/>
      <c r="G220" s="94">
        <f>penggarapan!AV222</f>
        <v>0.61823136247531174</v>
      </c>
      <c r="H220" s="94">
        <f>penggarapan!BM516/15</f>
        <v>16.566296889668784</v>
      </c>
      <c r="I220" s="95">
        <f>penggarapan!AP222</f>
        <v>10.090773858521526</v>
      </c>
      <c r="J220" s="71">
        <f>penggarapan!AJ516</f>
        <v>246.46106939182431</v>
      </c>
      <c r="K220" s="71">
        <f>penggarapan!AX222</f>
        <v>3.9957690367627201</v>
      </c>
      <c r="L220" s="71">
        <f>penggarapan!AP516</f>
        <v>3.2482693867929378</v>
      </c>
      <c r="M220" s="71">
        <f>penggarapan!BR516</f>
        <v>-18.182563062779632</v>
      </c>
      <c r="N220" s="71">
        <f>penggarapan!BI222</f>
        <v>88.009382343745528</v>
      </c>
      <c r="O220" s="71">
        <f>penggarapan!BZ516</f>
        <v>219.44705911158485</v>
      </c>
      <c r="P220" s="71">
        <f>penggarapan!BM222</f>
        <v>-21.334691873345598</v>
      </c>
      <c r="Q220" s="71">
        <f>penggarapan!CA516</f>
        <v>75.330174351097426</v>
      </c>
    </row>
    <row r="221" spans="1:17" ht="15">
      <c r="A221" s="69" t="str">
        <f>TEXT(penggarapan!F223,"dddd")</f>
        <v>Selasa</v>
      </c>
      <c r="B221" s="91">
        <f>DATE(penggarapan!D223,penggarapan!E223,penggarapan!F223)</f>
        <v>41729</v>
      </c>
      <c r="C221" s="92">
        <f>penggarapan!J223/24</f>
        <v>0.1875</v>
      </c>
      <c r="D221" s="90">
        <f>penggarapan!AN223*149598000</f>
        <v>149422429.9347834</v>
      </c>
      <c r="E221" s="93">
        <f>penggarapan!BA517</f>
        <v>374431.8123252652</v>
      </c>
      <c r="F221" s="69"/>
      <c r="G221" s="94">
        <f>penggarapan!AV223</f>
        <v>0.61886384199446842</v>
      </c>
      <c r="H221" s="94">
        <f>penggarapan!BM517/15</f>
        <v>16.566707416317058</v>
      </c>
      <c r="I221" s="95">
        <f>penggarapan!AP223</f>
        <v>10.101063756639707</v>
      </c>
      <c r="J221" s="71">
        <f>penggarapan!AJ517</f>
        <v>246.46786425460064</v>
      </c>
      <c r="K221" s="71">
        <f>penggarapan!AX223</f>
        <v>3.9998079305585712</v>
      </c>
      <c r="L221" s="71">
        <f>penggarapan!AP517</f>
        <v>3.239069853862985</v>
      </c>
      <c r="M221" s="71">
        <f>penggarapan!BR517</f>
        <v>-18.192767168936086</v>
      </c>
      <c r="N221" s="71">
        <f>penggarapan!BI223</f>
        <v>87.588114909503958</v>
      </c>
      <c r="O221" s="71">
        <f>penggarapan!BZ517</f>
        <v>228.35749675163274</v>
      </c>
      <c r="P221" s="71">
        <f>penggarapan!BM223</f>
        <v>-17.614121052397731</v>
      </c>
      <c r="Q221" s="71">
        <f>penggarapan!CA517</f>
        <v>72.730201982202544</v>
      </c>
    </row>
    <row r="222" spans="1:17" ht="15">
      <c r="A222" s="69" t="str">
        <f>TEXT(penggarapan!F224,"dddd")</f>
        <v>Selasa</v>
      </c>
      <c r="B222" s="91">
        <f>DATE(penggarapan!D224,penggarapan!E224,penggarapan!F224)</f>
        <v>41729</v>
      </c>
      <c r="C222" s="92">
        <f>penggarapan!J224/24</f>
        <v>0.19791666666666666</v>
      </c>
      <c r="D222" s="90">
        <f>penggarapan!AN224*149598000</f>
        <v>149422877.08627495</v>
      </c>
      <c r="E222" s="93">
        <f>penggarapan!BA518</f>
        <v>374471.04786309175</v>
      </c>
      <c r="F222" s="69"/>
      <c r="G222" s="94">
        <f>penggarapan!AV224</f>
        <v>0.61949632396382837</v>
      </c>
      <c r="H222" s="94">
        <f>penggarapan!BM518/15</f>
        <v>16.567132274792751</v>
      </c>
      <c r="I222" s="95">
        <f>penggarapan!AP224</f>
        <v>10.111353593177411</v>
      </c>
      <c r="J222" s="71">
        <f>penggarapan!AJ518</f>
        <v>246.47489628487543</v>
      </c>
      <c r="K222" s="71">
        <f>penggarapan!AX224</f>
        <v>4.0038466908604589</v>
      </c>
      <c r="L222" s="71">
        <f>penggarapan!AP518</f>
        <v>3.2395591370511396</v>
      </c>
      <c r="M222" s="71">
        <f>penggarapan!BR518</f>
        <v>-18.193458088781423</v>
      </c>
      <c r="N222" s="71">
        <f>penggarapan!BI224</f>
        <v>87.162918144791064</v>
      </c>
      <c r="O222" s="71">
        <f>penggarapan!BZ518</f>
        <v>234.73721581359254</v>
      </c>
      <c r="P222" s="71">
        <f>penggarapan!BM224</f>
        <v>-13.894509314616581</v>
      </c>
      <c r="Q222" s="71">
        <f>penggarapan!CA518</f>
        <v>69.806385274899</v>
      </c>
    </row>
    <row r="223" spans="1:17" ht="15">
      <c r="A223" s="69" t="str">
        <f>TEXT(penggarapan!F225,"dddd")</f>
        <v>Selasa</v>
      </c>
      <c r="B223" s="91">
        <f>DATE(penggarapan!D225,penggarapan!E225,penggarapan!F225)</f>
        <v>41729</v>
      </c>
      <c r="C223" s="92">
        <f>penggarapan!J225/24</f>
        <v>0.20833333333333334</v>
      </c>
      <c r="D223" s="90">
        <f>penggarapan!AN225*149598000</f>
        <v>149423324.24208885</v>
      </c>
      <c r="E223" s="93">
        <f>penggarapan!BA519</f>
        <v>374510.34442119917</v>
      </c>
      <c r="F223" s="69"/>
      <c r="G223" s="94">
        <f>penggarapan!AV225</f>
        <v>0.62012880841800377</v>
      </c>
      <c r="H223" s="94">
        <f>penggarapan!BM519/15</f>
        <v>16.567571405279793</v>
      </c>
      <c r="I223" s="95">
        <f>penggarapan!AP225</f>
        <v>10.121643368598535</v>
      </c>
      <c r="J223" s="71">
        <f>penggarapan!AJ519</f>
        <v>246.48216448780985</v>
      </c>
      <c r="K223" s="71">
        <f>penggarapan!AX225</f>
        <v>4.0078853177405973</v>
      </c>
      <c r="L223" s="71">
        <f>penggarapan!AP519</f>
        <v>3.2464844373720876</v>
      </c>
      <c r="M223" s="71">
        <f>penggarapan!BR519</f>
        <v>-18.1878424886281</v>
      </c>
      <c r="N223" s="71">
        <f>penggarapan!BI225</f>
        <v>86.730414864254712</v>
      </c>
      <c r="O223" s="71">
        <f>penggarapan!BZ519</f>
        <v>239.37287367899438</v>
      </c>
      <c r="P223" s="71">
        <f>penggarapan!BM225</f>
        <v>-10.176065792026266</v>
      </c>
      <c r="Q223" s="71">
        <f>penggarapan!CA519</f>
        <v>66.679113859349457</v>
      </c>
    </row>
    <row r="224" spans="1:17" ht="15">
      <c r="A224" s="69" t="str">
        <f>TEXT(penggarapan!F226,"dddd")</f>
        <v>Selasa</v>
      </c>
      <c r="B224" s="91">
        <f>DATE(penggarapan!D226,penggarapan!E226,penggarapan!F226)</f>
        <v>41729</v>
      </c>
      <c r="C224" s="92">
        <f>penggarapan!J226/24</f>
        <v>0.21875</v>
      </c>
      <c r="D224" s="90">
        <f>penggarapan!AN226*149598000</f>
        <v>149423771.40217072</v>
      </c>
      <c r="E224" s="93">
        <f>penggarapan!BA520</f>
        <v>374549.70174964948</v>
      </c>
      <c r="F224" s="69"/>
      <c r="G224" s="94">
        <f>penggarapan!AV226</f>
        <v>0.62076129530633284</v>
      </c>
      <c r="H224" s="94">
        <f>penggarapan!BM520/15</f>
        <v>16.568024740941446</v>
      </c>
      <c r="I224" s="95">
        <f>penggarapan!AP226</f>
        <v>10.1319330819797</v>
      </c>
      <c r="J224" s="71">
        <f>penggarapan!AJ520</f>
        <v>246.48966775223326</v>
      </c>
      <c r="K224" s="71">
        <f>penggarapan!AX226</f>
        <v>4.011923810726711</v>
      </c>
      <c r="L224" s="71">
        <f>penggarapan!AP520</f>
        <v>3.2546505726291821</v>
      </c>
      <c r="M224" s="71">
        <f>penggarapan!BR520</f>
        <v>-18.18104220310541</v>
      </c>
      <c r="N224" s="71">
        <f>penggarapan!BI226</f>
        <v>86.287194122834151</v>
      </c>
      <c r="O224" s="71">
        <f>penggarapan!BZ520</f>
        <v>242.8031153275661</v>
      </c>
      <c r="P224" s="71">
        <f>penggarapan!BM226</f>
        <v>-6.459014523778694</v>
      </c>
      <c r="Q224" s="71">
        <f>penggarapan!CA520</f>
        <v>63.41858960252361</v>
      </c>
    </row>
    <row r="225" spans="1:17" ht="15">
      <c r="A225" s="69" t="str">
        <f>TEXT(penggarapan!F227,"dddd")</f>
        <v>Selasa</v>
      </c>
      <c r="B225" s="91">
        <f>DATE(penggarapan!D227,penggarapan!E227,penggarapan!F227)</f>
        <v>41729</v>
      </c>
      <c r="C225" s="92">
        <f>penggarapan!J227/24</f>
        <v>0.22916666666666666</v>
      </c>
      <c r="D225" s="90">
        <f>penggarapan!AN227*149598000</f>
        <v>149424218.56652611</v>
      </c>
      <c r="E225" s="93">
        <f>penggarapan!BA521</f>
        <v>374589.11960353667</v>
      </c>
      <c r="F225" s="69"/>
      <c r="G225" s="94">
        <f>penggarapan!AV227</f>
        <v>0.62139378466325879</v>
      </c>
      <c r="H225" s="94">
        <f>penggarapan!BM521/15</f>
        <v>16.568492208063017</v>
      </c>
      <c r="I225" s="95">
        <f>penggarapan!AP227</f>
        <v>10.142222733782084</v>
      </c>
      <c r="J225" s="71">
        <f>penggarapan!AJ521</f>
        <v>246.4974048530116</v>
      </c>
      <c r="K225" s="71">
        <f>penggarapan!AX227</f>
        <v>4.0159621698899608</v>
      </c>
      <c r="L225" s="71">
        <f>penggarapan!AP521</f>
        <v>3.254821702476502</v>
      </c>
      <c r="M225" s="71">
        <f>penggarapan!BR521</f>
        <v>-18.182163192175686</v>
      </c>
      <c r="N225" s="71">
        <f>penggarapan!BI227</f>
        <v>85.829699224501709</v>
      </c>
      <c r="O225" s="71">
        <f>penggarapan!BZ521</f>
        <v>245.37323093705822</v>
      </c>
      <c r="P225" s="71">
        <f>penggarapan!BM227</f>
        <v>-2.7436010893215745</v>
      </c>
      <c r="Q225" s="71">
        <f>penggarapan!CA521</f>
        <v>60.066073034457908</v>
      </c>
    </row>
    <row r="226" spans="1:17" ht="15">
      <c r="A226" s="69" t="str">
        <f>TEXT(penggarapan!F228,"dddd")</f>
        <v>Selasa</v>
      </c>
      <c r="B226" s="91">
        <f>DATE(penggarapan!D228,penggarapan!E228,penggarapan!F228)</f>
        <v>41729</v>
      </c>
      <c r="C226" s="92">
        <f>penggarapan!J228/24</f>
        <v>0.23958333333333334</v>
      </c>
      <c r="D226" s="90">
        <f>penggarapan!AN228*149598000</f>
        <v>149424665.7351605</v>
      </c>
      <c r="E226" s="93">
        <f>penggarapan!BA522</f>
        <v>374628.59773770021</v>
      </c>
      <c r="F226" s="69"/>
      <c r="G226" s="94">
        <f>penggarapan!AV228</f>
        <v>0.62202627652316833</v>
      </c>
      <c r="H226" s="94">
        <f>penggarapan!BM522/15</f>
        <v>16.568973726022584</v>
      </c>
      <c r="I226" s="95">
        <f>penggarapan!AP228</f>
        <v>10.152512324465949</v>
      </c>
      <c r="J226" s="71">
        <f>penggarapan!AJ522</f>
        <v>246.50537445057</v>
      </c>
      <c r="K226" s="71">
        <f>penggarapan!AX228</f>
        <v>4.0200003953011256</v>
      </c>
      <c r="L226" s="71">
        <f>penggarapan!AP522</f>
        <v>3.2407102111034645</v>
      </c>
      <c r="M226" s="71">
        <f>penggarapan!BR522</f>
        <v>-18.197404829547146</v>
      </c>
      <c r="N226" s="71">
        <f>penggarapan!BI228</f>
        <v>85.354112712032446</v>
      </c>
      <c r="O226" s="71">
        <f>penggarapan!BZ522</f>
        <v>247.31421917468373</v>
      </c>
      <c r="P226" s="71">
        <f>penggarapan!BM228</f>
        <v>0.96990004141339237</v>
      </c>
      <c r="Q226" s="71">
        <f>penggarapan!CA522</f>
        <v>56.648695861145193</v>
      </c>
    </row>
    <row r="227" spans="1:17" ht="15">
      <c r="A227" s="69" t="str">
        <f>TEXT(penggarapan!F229,"dddd")</f>
        <v>Selasa</v>
      </c>
      <c r="B227" s="91">
        <f>DATE(penggarapan!D229,penggarapan!E229,penggarapan!F229)</f>
        <v>41729</v>
      </c>
      <c r="C227" s="92">
        <f>penggarapan!J229/24</f>
        <v>0.25</v>
      </c>
      <c r="D227" s="90">
        <f>penggarapan!AN229*149598000</f>
        <v>149425112.9080196</v>
      </c>
      <c r="E227" s="93">
        <f>penggarapan!BA523</f>
        <v>374668.13590145437</v>
      </c>
      <c r="F227" s="69"/>
      <c r="G227" s="94">
        <f>penggarapan!AV229</f>
        <v>0.62265877083562127</v>
      </c>
      <c r="H227" s="94">
        <f>penggarapan!BM523/15</f>
        <v>16.569469207254134</v>
      </c>
      <c r="I227" s="95">
        <f>penggarapan!AP229</f>
        <v>10.162801853111576</v>
      </c>
      <c r="J227" s="71">
        <f>penggarapan!AJ523</f>
        <v>246.5135750902904</v>
      </c>
      <c r="K227" s="71">
        <f>penggarapan!AX229</f>
        <v>4.024038486489407</v>
      </c>
      <c r="L227" s="71">
        <f>penggarapan!AP523</f>
        <v>3.2426478225435762</v>
      </c>
      <c r="M227" s="71">
        <f>penggarapan!BR523</f>
        <v>-18.196860638607529</v>
      </c>
      <c r="N227" s="71">
        <f>penggarapan!BI229</f>
        <v>84.856230350484807</v>
      </c>
      <c r="O227" s="71">
        <f>penggarapan!BZ523</f>
        <v>248.83857857732806</v>
      </c>
      <c r="P227" s="71">
        <f>penggarapan!BM229</f>
        <v>4.6811769569070201</v>
      </c>
      <c r="Q227" s="71">
        <f>penggarapan!CA523</f>
        <v>53.192683887038456</v>
      </c>
    </row>
    <row r="228" spans="1:17" ht="15">
      <c r="A228" s="69" t="str">
        <f>TEXT(penggarapan!F230,"dddd")</f>
        <v>Selasa</v>
      </c>
      <c r="B228" s="91">
        <f>DATE(penggarapan!D230,penggarapan!E230,penggarapan!F230)</f>
        <v>41729</v>
      </c>
      <c r="C228" s="92">
        <f>penggarapan!J230/24</f>
        <v>0.26041666666666669</v>
      </c>
      <c r="D228" s="90">
        <f>penggarapan!AN230*149598000</f>
        <v>149425560.08510879</v>
      </c>
      <c r="E228" s="93">
        <f>penggarapan!BA524</f>
        <v>374707.73384914751</v>
      </c>
      <c r="F228" s="69"/>
      <c r="G228" s="94">
        <f>penggarapan!AV230</f>
        <v>0.62329126763494769</v>
      </c>
      <c r="H228" s="94">
        <f>penggarapan!BM524/15</f>
        <v>16.569978557409488</v>
      </c>
      <c r="I228" s="95">
        <f>penggarapan!AP230</f>
        <v>10.173091320178321</v>
      </c>
      <c r="J228" s="71">
        <f>penggarapan!AJ524</f>
        <v>246.52200520519887</v>
      </c>
      <c r="K228" s="71">
        <f>penggarapan!AX230</f>
        <v>4.0280764435252419</v>
      </c>
      <c r="L228" s="71">
        <f>penggarapan!AP524</f>
        <v>3.2427171026109445</v>
      </c>
      <c r="M228" s="71">
        <f>penggarapan!BR524</f>
        <v>-18.198196346028492</v>
      </c>
      <c r="N228" s="71">
        <f>penggarapan!BI230</f>
        <v>84.331315322011434</v>
      </c>
      <c r="O228" s="71">
        <f>penggarapan!BZ524</f>
        <v>250.02161736824536</v>
      </c>
      <c r="P228" s="71">
        <f>penggarapan!BM230</f>
        <v>8.3898699796207659</v>
      </c>
      <c r="Q228" s="71">
        <f>penggarapan!CA524</f>
        <v>49.704741315173749</v>
      </c>
    </row>
    <row r="229" spans="1:17" ht="15">
      <c r="A229" s="69" t="str">
        <f>TEXT(penggarapan!F231,"dddd")</f>
        <v>Selasa</v>
      </c>
      <c r="B229" s="91">
        <f>DATE(penggarapan!D231,penggarapan!E231,penggarapan!F231)</f>
        <v>41729</v>
      </c>
      <c r="C229" s="92">
        <f>penggarapan!J231/24</f>
        <v>0.27083333333333331</v>
      </c>
      <c r="D229" s="90">
        <f>penggarapan!AN231*149598000</f>
        <v>149426007.26643366</v>
      </c>
      <c r="E229" s="93">
        <f>penggarapan!BA525</f>
        <v>374747.39133489516</v>
      </c>
      <c r="F229" s="69"/>
      <c r="G229" s="94">
        <f>penggarapan!AV231</f>
        <v>0.62392376695547702</v>
      </c>
      <c r="H229" s="94">
        <f>penggarapan!BM525/15</f>
        <v>16.570501675332615</v>
      </c>
      <c r="I229" s="95">
        <f>penggarapan!AP231</f>
        <v>10.183380726125529</v>
      </c>
      <c r="J229" s="71">
        <f>penggarapan!AJ525</f>
        <v>246.5306631155488</v>
      </c>
      <c r="K229" s="71">
        <f>penggarapan!AX231</f>
        <v>4.0321142664790406</v>
      </c>
      <c r="L229" s="71">
        <f>penggarapan!AP525</f>
        <v>3.2594323003882617</v>
      </c>
      <c r="M229" s="71">
        <f>penggarapan!BR525</f>
        <v>-18.183156579615268</v>
      </c>
      <c r="N229" s="71">
        <f>penggarapan!BI231</f>
        <v>83.77392200030522</v>
      </c>
      <c r="O229" s="71">
        <f>penggarapan!BZ525</f>
        <v>250.9654172103605</v>
      </c>
      <c r="P229" s="71">
        <f>penggarapan!BM231</f>
        <v>12.095558853924352</v>
      </c>
      <c r="Q229" s="71">
        <f>penggarapan!CA525</f>
        <v>46.196295757801501</v>
      </c>
    </row>
    <row r="230" spans="1:17" ht="15">
      <c r="A230" s="69" t="str">
        <f>TEXT(penggarapan!F232,"dddd")</f>
        <v>Selasa</v>
      </c>
      <c r="B230" s="91">
        <f>DATE(penggarapan!D232,penggarapan!E232,penggarapan!F232)</f>
        <v>41729</v>
      </c>
      <c r="C230" s="92">
        <f>penggarapan!J232/24</f>
        <v>0.28125</v>
      </c>
      <c r="D230" s="90">
        <f>penggarapan!AN232*149598000</f>
        <v>149426454.45193988</v>
      </c>
      <c r="E230" s="93">
        <f>penggarapan!BA526</f>
        <v>374787.10810726602</v>
      </c>
      <c r="F230" s="69"/>
      <c r="G230" s="94">
        <f>penggarapan!AV232</f>
        <v>0.62455626874676695</v>
      </c>
      <c r="H230" s="94">
        <f>penggarapan!BM526/15</f>
        <v>16.571038453025597</v>
      </c>
      <c r="I230" s="95">
        <f>penggarapan!AP232</f>
        <v>10.193670070033509</v>
      </c>
      <c r="J230" s="71">
        <f>penggarapan!AJ526</f>
        <v>246.53954702826607</v>
      </c>
      <c r="K230" s="71">
        <f>penggarapan!AX232</f>
        <v>4.0361519548800562</v>
      </c>
      <c r="L230" s="71">
        <f>penggarapan!AP526</f>
        <v>3.2588037135214365</v>
      </c>
      <c r="M230" s="71">
        <f>penggarapan!BR526</f>
        <v>-18.185254803062548</v>
      </c>
      <c r="N230" s="71">
        <f>penggarapan!BI232</f>
        <v>83.177675509720615</v>
      </c>
      <c r="O230" s="71">
        <f>penggarapan!BZ526</f>
        <v>251.67469532232687</v>
      </c>
      <c r="P230" s="71">
        <f>penggarapan!BM232</f>
        <v>15.797746479769547</v>
      </c>
      <c r="Q230" s="71">
        <f>penggarapan!CA526</f>
        <v>42.667653858295786</v>
      </c>
    </row>
    <row r="231" spans="1:17" ht="15">
      <c r="A231" s="69" t="str">
        <f>TEXT(penggarapan!F233,"dddd")</f>
        <v>Selasa</v>
      </c>
      <c r="B231" s="91">
        <f>DATE(penggarapan!D233,penggarapan!E233,penggarapan!F233)</f>
        <v>41729</v>
      </c>
      <c r="C231" s="92">
        <f>penggarapan!J233/24</f>
        <v>0.29166666666666669</v>
      </c>
      <c r="D231" s="90">
        <f>penggarapan!AN233*149598000</f>
        <v>149426901.64163288</v>
      </c>
      <c r="E231" s="93">
        <f>penggarapan!BA527</f>
        <v>374826.88391989289</v>
      </c>
      <c r="F231" s="69"/>
      <c r="G231" s="94">
        <f>penggarapan!AV233</f>
        <v>0.6251887730432576</v>
      </c>
      <c r="H231" s="94">
        <f>penggarapan!BM527/15</f>
        <v>16.571588775830381</v>
      </c>
      <c r="I231" s="95">
        <f>penggarapan!AP233</f>
        <v>10.20395935236343</v>
      </c>
      <c r="J231" s="71">
        <f>penggarapan!AJ527</f>
        <v>246.54865503996541</v>
      </c>
      <c r="K231" s="71">
        <f>penggarapan!AX233</f>
        <v>4.0401895087994291</v>
      </c>
      <c r="L231" s="71">
        <f>penggarapan!AP527</f>
        <v>3.2497975881472287</v>
      </c>
      <c r="M231" s="71">
        <f>penggarapan!BR527</f>
        <v>-18.195650248991129</v>
      </c>
      <c r="N231" s="71">
        <f>penggarapan!BI233</f>
        <v>82.534988279409532</v>
      </c>
      <c r="O231" s="71">
        <f>penggarapan!BZ527</f>
        <v>252.20376999306944</v>
      </c>
      <c r="P231" s="71">
        <f>penggarapan!BM233</f>
        <v>19.495837861432367</v>
      </c>
      <c r="Q231" s="71">
        <f>penggarapan!CA527</f>
        <v>39.125681728666159</v>
      </c>
    </row>
    <row r="232" spans="1:17" ht="15">
      <c r="A232" s="69" t="str">
        <f>TEXT(penggarapan!F234,"dddd")</f>
        <v>Selasa</v>
      </c>
      <c r="B232" s="91">
        <f>DATE(penggarapan!D234,penggarapan!E234,penggarapan!F234)</f>
        <v>41729</v>
      </c>
      <c r="C232" s="92">
        <f>penggarapan!J234/24</f>
        <v>0.30208333333333331</v>
      </c>
      <c r="D232" s="90">
        <f>penggarapan!AN234*149598000</f>
        <v>149427348.83551827</v>
      </c>
      <c r="E232" s="93">
        <f>penggarapan!BA528</f>
        <v>374866.718526182</v>
      </c>
      <c r="F232" s="69"/>
      <c r="G232" s="94">
        <f>penggarapan!AV234</f>
        <v>0.62582127987922198</v>
      </c>
      <c r="H232" s="94">
        <f>penggarapan!BM528/15</f>
        <v>16.572152522405897</v>
      </c>
      <c r="I232" s="95">
        <f>penggarapan!AP234</f>
        <v>10.214248573573732</v>
      </c>
      <c r="J232" s="71">
        <f>penggarapan!AJ528</f>
        <v>246.55798513658135</v>
      </c>
      <c r="K232" s="71">
        <f>penggarapan!AX234</f>
        <v>4.044226928307209</v>
      </c>
      <c r="L232" s="71">
        <f>penggarapan!AP528</f>
        <v>3.2516489700492865</v>
      </c>
      <c r="M232" s="71">
        <f>penggarapan!BR528</f>
        <v>-18.195376395157062</v>
      </c>
      <c r="N232" s="71">
        <f>penggarapan!BI234</f>
        <v>81.836687082133267</v>
      </c>
      <c r="O232" s="71">
        <f>penggarapan!BZ528</f>
        <v>252.60595845147475</v>
      </c>
      <c r="P232" s="71">
        <f>penggarapan!BM234</f>
        <v>23.189112403716948</v>
      </c>
      <c r="Q232" s="71">
        <f>penggarapan!CA528</f>
        <v>35.575892485764619</v>
      </c>
    </row>
    <row r="233" spans="1:17" ht="15">
      <c r="A233" s="69" t="str">
        <f>TEXT(penggarapan!F235,"dddd")</f>
        <v>Selasa</v>
      </c>
      <c r="B233" s="91">
        <f>DATE(penggarapan!D235,penggarapan!E235,penggarapan!F235)</f>
        <v>41729</v>
      </c>
      <c r="C233" s="92">
        <f>penggarapan!J235/24</f>
        <v>0.3125</v>
      </c>
      <c r="D233" s="90">
        <f>penggarapan!AN235*149598000</f>
        <v>149427796.03354156</v>
      </c>
      <c r="E233" s="93">
        <f>penggarapan!BA529</f>
        <v>374906.61167397507</v>
      </c>
      <c r="F233" s="69"/>
      <c r="G233" s="94">
        <f>penggarapan!AV235</f>
        <v>0.62645378920427064</v>
      </c>
      <c r="H233" s="94">
        <f>penggarapan!BM529/15</f>
        <v>16.572729564697269</v>
      </c>
      <c r="I233" s="95">
        <f>penggarapan!AP235</f>
        <v>10.224537732745647</v>
      </c>
      <c r="J233" s="71">
        <f>penggarapan!AJ529</f>
        <v>246.56753519286724</v>
      </c>
      <c r="K233" s="71">
        <f>penggarapan!AX235</f>
        <v>4.0482642129330477</v>
      </c>
      <c r="L233" s="71">
        <f>penggarapan!AP529</f>
        <v>3.2453119429121235</v>
      </c>
      <c r="M233" s="71">
        <f>penggarapan!BR529</f>
        <v>-18.203212623865763</v>
      </c>
      <c r="N233" s="71">
        <f>penggarapan!BI235</f>
        <v>81.071512135129439</v>
      </c>
      <c r="O233" s="71">
        <f>penggarapan!BZ529</f>
        <v>252.8787135871504</v>
      </c>
      <c r="P233" s="71">
        <f>penggarapan!BM235</f>
        <v>26.876686841657435</v>
      </c>
      <c r="Q233" s="71">
        <f>penggarapan!CA529</f>
        <v>32.019215333618554</v>
      </c>
    </row>
    <row r="234" spans="1:17" ht="15">
      <c r="A234" s="69" t="str">
        <f>TEXT(penggarapan!F236,"dddd")</f>
        <v>Selasa</v>
      </c>
      <c r="B234" s="91">
        <f>DATE(penggarapan!D236,penggarapan!E236,penggarapan!F236)</f>
        <v>41729</v>
      </c>
      <c r="C234" s="92">
        <f>penggarapan!J236/24</f>
        <v>0.32291666666666669</v>
      </c>
      <c r="D234" s="90">
        <f>penggarapan!AN236*149598000</f>
        <v>149428243.23570842</v>
      </c>
      <c r="E234" s="93">
        <f>penggarapan!BA530</f>
        <v>374946.56311620754</v>
      </c>
      <c r="F234" s="69"/>
      <c r="G234" s="94">
        <f>penggarapan!AV236</f>
        <v>0.62708630105267504</v>
      </c>
      <c r="H234" s="94">
        <f>penggarapan!BM530/15</f>
        <v>16.573319768136773</v>
      </c>
      <c r="I234" s="95">
        <f>penggarapan!AP236</f>
        <v>10.234826830337621</v>
      </c>
      <c r="J234" s="71">
        <f>penggarapan!AJ530</f>
        <v>246.57730297573127</v>
      </c>
      <c r="K234" s="71">
        <f>penggarapan!AX236</f>
        <v>4.0523013627470075</v>
      </c>
      <c r="L234" s="71">
        <f>penggarapan!AP530</f>
        <v>3.2630523801839266</v>
      </c>
      <c r="M234" s="71">
        <f>penggarapan!BR530</f>
        <v>-18.187342863664757</v>
      </c>
      <c r="N234" s="71">
        <f>penggarapan!BI236</f>
        <v>80.225431269520996</v>
      </c>
      <c r="O234" s="71">
        <f>penggarapan!BZ530</f>
        <v>253.07520767049115</v>
      </c>
      <c r="P234" s="71">
        <f>penggarapan!BM236</f>
        <v>30.557464803276183</v>
      </c>
      <c r="Q234" s="71">
        <f>penggarapan!CA530</f>
        <v>28.459449923089529</v>
      </c>
    </row>
    <row r="235" spans="1:17" ht="15">
      <c r="A235" s="69" t="str">
        <f>TEXT(penggarapan!F237,"dddd")</f>
        <v>Selasa</v>
      </c>
      <c r="B235" s="91">
        <f>DATE(penggarapan!D237,penggarapan!E237,penggarapan!F237)</f>
        <v>41729</v>
      </c>
      <c r="C235" s="92">
        <f>penggarapan!J237/24</f>
        <v>0.33333333333333331</v>
      </c>
      <c r="D235" s="90">
        <f>penggarapan!AN237*149598000</f>
        <v>149428690.44202426</v>
      </c>
      <c r="E235" s="93">
        <f>penggarapan!BA531</f>
        <v>374986.57260559389</v>
      </c>
      <c r="F235" s="69"/>
      <c r="G235" s="94">
        <f>penggarapan!AV237</f>
        <v>0.62771881545887454</v>
      </c>
      <c r="H235" s="94">
        <f>penggarapan!BM531/15</f>
        <v>16.573922991624002</v>
      </c>
      <c r="I235" s="95">
        <f>penggarapan!AP237</f>
        <v>10.245115866810817</v>
      </c>
      <c r="J235" s="71">
        <f>penggarapan!AJ531</f>
        <v>246.58728614391765</v>
      </c>
      <c r="K235" s="71">
        <f>penggarapan!AX237</f>
        <v>4.0563383778202038</v>
      </c>
      <c r="L235" s="71">
        <f>penggarapan!AP531</f>
        <v>3.25005865210735</v>
      </c>
      <c r="M235" s="71">
        <f>penggarapan!BR531</f>
        <v>-18.201813793427455</v>
      </c>
      <c r="N235" s="71">
        <f>penggarapan!BI237</f>
        <v>79.280682759238957</v>
      </c>
      <c r="O235" s="71">
        <f>penggarapan!BZ531</f>
        <v>253.14522438858069</v>
      </c>
      <c r="P235" s="71">
        <f>penggarapan!BM237</f>
        <v>34.230066997312498</v>
      </c>
      <c r="Q235" s="71">
        <f>penggarapan!CA531</f>
        <v>24.896367702431554</v>
      </c>
    </row>
    <row r="236" spans="1:17" ht="15">
      <c r="A236" s="69" t="str">
        <f>TEXT(penggarapan!F238,"dddd")</f>
        <v>Selasa</v>
      </c>
      <c r="B236" s="91">
        <f>DATE(penggarapan!D238,penggarapan!E238,penggarapan!F238)</f>
        <v>41729</v>
      </c>
      <c r="C236" s="92">
        <f>penggarapan!J238/24</f>
        <v>0.34375</v>
      </c>
      <c r="D236" s="90">
        <f>penggarapan!AN238*149598000</f>
        <v>149429137.65243468</v>
      </c>
      <c r="E236" s="93">
        <f>penggarapan!BA532</f>
        <v>375026.63988926809</v>
      </c>
      <c r="F236" s="69"/>
      <c r="G236" s="94">
        <f>penggarapan!AV238</f>
        <v>0.62835133237242147</v>
      </c>
      <c r="H236" s="94">
        <f>penggarapan!BM532/15</f>
        <v>16.574539087497875</v>
      </c>
      <c r="I236" s="95">
        <f>penggarapan!AP238</f>
        <v>10.25540484124558</v>
      </c>
      <c r="J236" s="71">
        <f>penggarapan!AJ532</f>
        <v>246.59748224755342</v>
      </c>
      <c r="K236" s="71">
        <f>penggarapan!AX238</f>
        <v>4.0603752576819758</v>
      </c>
      <c r="L236" s="71">
        <f>penggarapan!AP532</f>
        <v>3.2476649025106403</v>
      </c>
      <c r="M236" s="71">
        <f>penggarapan!BR532</f>
        <v>-18.20586730538966</v>
      </c>
      <c r="N236" s="71">
        <f>penggarapan!BI238</f>
        <v>78.214412956192788</v>
      </c>
      <c r="O236" s="71">
        <f>penggarapan!BZ532</f>
        <v>253.144280820837</v>
      </c>
      <c r="P236" s="71">
        <f>penggarapan!BM238</f>
        <v>37.892732768129058</v>
      </c>
      <c r="Q236" s="71">
        <f>penggarapan!CA532</f>
        <v>21.333136766686767</v>
      </c>
    </row>
    <row r="237" spans="1:17" ht="15">
      <c r="A237" s="69" t="str">
        <f>TEXT(penggarapan!F239,"dddd")</f>
        <v>Selasa</v>
      </c>
      <c r="B237" s="91">
        <f>DATE(penggarapan!D239,penggarapan!E239,penggarapan!F239)</f>
        <v>41729</v>
      </c>
      <c r="C237" s="92">
        <f>penggarapan!J239/24</f>
        <v>0.35416666666666669</v>
      </c>
      <c r="D237" s="90">
        <f>penggarapan!AN239*149598000</f>
        <v>149429584.86694527</v>
      </c>
      <c r="E237" s="93">
        <f>penggarapan!BA533</f>
        <v>375066.76471948146</v>
      </c>
      <c r="F237" s="69"/>
      <c r="G237" s="94">
        <f>penggarapan!AV239</f>
        <v>0.62898385182764227</v>
      </c>
      <c r="H237" s="94">
        <f>penggarapan!BM533/15</f>
        <v>16.575167901756817</v>
      </c>
      <c r="I237" s="95">
        <f>penggarapan!AP239</f>
        <v>10.265693754101264</v>
      </c>
      <c r="J237" s="71">
        <f>penggarapan!AJ533</f>
        <v>246.60788873180277</v>
      </c>
      <c r="K237" s="71">
        <f>penggarapan!AX239</f>
        <v>4.0644120024027357</v>
      </c>
      <c r="L237" s="71">
        <f>penggarapan!AP533</f>
        <v>3.2484474690462726</v>
      </c>
      <c r="M237" s="71">
        <f>penggarapan!BR533</f>
        <v>-18.206822978587649</v>
      </c>
      <c r="N237" s="71">
        <f>penggarapan!BI239</f>
        <v>76.996696785379029</v>
      </c>
      <c r="O237" s="71">
        <f>penggarapan!BZ533</f>
        <v>253.07013617663677</v>
      </c>
      <c r="P237" s="71">
        <f>penggarapan!BM239</f>
        <v>41.543178447202138</v>
      </c>
      <c r="Q237" s="71">
        <f>penggarapan!CA533</f>
        <v>17.770825180598365</v>
      </c>
    </row>
    <row r="238" spans="1:17" ht="15">
      <c r="A238" s="69" t="str">
        <f>TEXT(penggarapan!F240,"dddd")</f>
        <v>Selasa</v>
      </c>
      <c r="B238" s="91">
        <f>DATE(penggarapan!D240,penggarapan!E240,penggarapan!F240)</f>
        <v>41729</v>
      </c>
      <c r="C238" s="92">
        <f>penggarapan!J240/24</f>
        <v>0.36458333333333331</v>
      </c>
      <c r="D238" s="90">
        <f>penggarapan!AN240*149598000</f>
        <v>149430032.0855616</v>
      </c>
      <c r="E238" s="93">
        <f>penggarapan!BA534</f>
        <v>375106.94684828969</v>
      </c>
      <c r="F238" s="69"/>
      <c r="G238" s="94">
        <f>penggarapan!AV240</f>
        <v>0.62961637385886238</v>
      </c>
      <c r="H238" s="94">
        <f>penggarapan!BM534/15</f>
        <v>16.575809274041465</v>
      </c>
      <c r="I238" s="95">
        <f>penggarapan!AP240</f>
        <v>10.275982605837209</v>
      </c>
      <c r="J238" s="71">
        <f>penggarapan!AJ534</f>
        <v>246.6185029365912</v>
      </c>
      <c r="K238" s="71">
        <f>penggarapan!AX240</f>
        <v>4.0684486120528796</v>
      </c>
      <c r="L238" s="71">
        <f>penggarapan!AP534</f>
        <v>3.2607727960621293</v>
      </c>
      <c r="M238" s="71">
        <f>penggarapan!BR534</f>
        <v>-18.196430056991474</v>
      </c>
      <c r="N238" s="71">
        <f>penggarapan!BI240</f>
        <v>75.587597885081337</v>
      </c>
      <c r="O238" s="71">
        <f>penggarapan!BZ534</f>
        <v>252.93547384998823</v>
      </c>
      <c r="P238" s="71">
        <f>penggarapan!BM240</f>
        <v>45.178388999659759</v>
      </c>
      <c r="Q238" s="71">
        <f>penggarapan!CA534</f>
        <v>14.210247515332497</v>
      </c>
    </row>
    <row r="239" spans="1:17" ht="15">
      <c r="A239" s="69" t="str">
        <f>TEXT(penggarapan!F241,"dddd")</f>
        <v>Selasa</v>
      </c>
      <c r="B239" s="91">
        <f>DATE(penggarapan!D241,penggarapan!E241,penggarapan!F241)</f>
        <v>41729</v>
      </c>
      <c r="C239" s="92">
        <f>penggarapan!J241/24</f>
        <v>0.375</v>
      </c>
      <c r="D239" s="90">
        <f>penggarapan!AN241*149598000</f>
        <v>149430479.30822915</v>
      </c>
      <c r="E239" s="93">
        <f>penggarapan!BA535</f>
        <v>375147.18602212245</v>
      </c>
      <c r="F239" s="69"/>
      <c r="G239" s="94">
        <f>penggarapan!AV241</f>
        <v>0.63024889841563236</v>
      </c>
      <c r="H239" s="94">
        <f>penggarapan!BM535/15</f>
        <v>16.576463037609869</v>
      </c>
      <c r="I239" s="95">
        <f>penggarapan!AP241</f>
        <v>10.286271395533781</v>
      </c>
      <c r="J239" s="71">
        <f>penggarapan!AJ535</f>
        <v>246.62932209620593</v>
      </c>
      <c r="K239" s="71">
        <f>penggarapan!AX241</f>
        <v>4.0724850861617892</v>
      </c>
      <c r="L239" s="71">
        <f>penggarapan!AP535</f>
        <v>3.2540914795838405</v>
      </c>
      <c r="M239" s="71">
        <f>penggarapan!BR535</f>
        <v>-18.204812786688457</v>
      </c>
      <c r="N239" s="71">
        <f>penggarapan!BI241</f>
        <v>73.932700067610483</v>
      </c>
      <c r="O239" s="71">
        <f>penggarapan!BZ535</f>
        <v>252.71192163187126</v>
      </c>
      <c r="P239" s="71">
        <f>penggarapan!BM241</f>
        <v>48.794303974070381</v>
      </c>
      <c r="Q239" s="71">
        <f>penggarapan!CA535</f>
        <v>10.654172142578611</v>
      </c>
    </row>
    <row r="240" spans="1:17" ht="15">
      <c r="A240" s="69" t="str">
        <f>TEXT(penggarapan!F242,"dddd")</f>
        <v>Selasa</v>
      </c>
      <c r="B240" s="91">
        <f>DATE(penggarapan!D242,penggarapan!E242,penggarapan!F242)</f>
        <v>41729</v>
      </c>
      <c r="C240" s="92">
        <f>penggarapan!J242/24</f>
        <v>0.38541666666666669</v>
      </c>
      <c r="D240" s="90">
        <f>penggarapan!AN242*149598000</f>
        <v>149430926.5349535</v>
      </c>
      <c r="E240" s="93">
        <f>penggarapan!BA536</f>
        <v>375187.48199257097</v>
      </c>
      <c r="F240" s="69"/>
      <c r="G240" s="94">
        <f>penggarapan!AV242</f>
        <v>0.63088142553233317</v>
      </c>
      <c r="H240" s="94">
        <f>penggarapan!BM536/15</f>
        <v>16.577129019575839</v>
      </c>
      <c r="I240" s="95">
        <f>penggarapan!AP242</f>
        <v>10.296560123651245</v>
      </c>
      <c r="J240" s="71">
        <f>penggarapan!AJ536</f>
        <v>246.64034334325075</v>
      </c>
      <c r="K240" s="71">
        <f>penggarapan!AX242</f>
        <v>4.0765214248002266</v>
      </c>
      <c r="L240" s="71">
        <f>penggarapan!AP536</f>
        <v>3.2664088889498419</v>
      </c>
      <c r="M240" s="71">
        <f>penggarapan!BR536</f>
        <v>-18.194493274014484</v>
      </c>
      <c r="N240" s="71">
        <f>penggarapan!BI242</f>
        <v>71.956149280697844</v>
      </c>
      <c r="O240" s="71">
        <f>penggarapan!BZ536</f>
        <v>252.4391236075694</v>
      </c>
      <c r="P240" s="71">
        <f>penggarapan!BM242</f>
        <v>52.385331164748585</v>
      </c>
      <c r="Q240" s="71">
        <f>penggarapan!CA536</f>
        <v>7.1017603689705266</v>
      </c>
    </row>
    <row r="241" spans="1:17" ht="15">
      <c r="A241" s="69" t="str">
        <f>TEXT(penggarapan!F243,"dddd")</f>
        <v>Selasa</v>
      </c>
      <c r="B241" s="91">
        <f>DATE(penggarapan!D243,penggarapan!E243,penggarapan!F243)</f>
        <v>41729</v>
      </c>
      <c r="C241" s="92">
        <f>penggarapan!J243/24</f>
        <v>0.39583333333333331</v>
      </c>
      <c r="D241" s="90">
        <f>penggarapan!AN243*149598000</f>
        <v>149431373.76574031</v>
      </c>
      <c r="E241" s="93">
        <f>penggarapan!BA537</f>
        <v>375227.83451104932</v>
      </c>
      <c r="F241" s="69"/>
      <c r="G241" s="94">
        <f>penggarapan!AV243</f>
        <v>0.63151395524340104</v>
      </c>
      <c r="H241" s="94">
        <f>penggarapan!BM537/15</f>
        <v>16.577807040894811</v>
      </c>
      <c r="I241" s="95">
        <f>penggarapan!AP243</f>
        <v>10.30684879065076</v>
      </c>
      <c r="J241" s="71">
        <f>penggarapan!AJ537</f>
        <v>246.65156370842382</v>
      </c>
      <c r="K241" s="71">
        <f>penggarapan!AX243</f>
        <v>4.0805576280392932</v>
      </c>
      <c r="L241" s="71">
        <f>penggarapan!AP537</f>
        <v>3.2529737571855519</v>
      </c>
      <c r="M241" s="71">
        <f>penggarapan!BR537</f>
        <v>-18.209601212708545</v>
      </c>
      <c r="N241" s="71">
        <f>penggarapan!BI243</f>
        <v>69.549555877929961</v>
      </c>
      <c r="O241" s="71">
        <f>penggarapan!BZ537</f>
        <v>252.07252036363855</v>
      </c>
      <c r="P241" s="71">
        <f>penggarapan!BM243</f>
        <v>55.943570629143395</v>
      </c>
      <c r="Q241" s="71">
        <f>penggarapan!CA537</f>
        <v>3.5580888636925212</v>
      </c>
    </row>
    <row r="242" spans="1:17" ht="15">
      <c r="A242" s="69" t="str">
        <f>TEXT(penggarapan!F244,"dddd")</f>
        <v>Selasa</v>
      </c>
      <c r="B242" s="91">
        <f>DATE(penggarapan!D244,penggarapan!E244,penggarapan!F244)</f>
        <v>41729</v>
      </c>
      <c r="C242" s="92">
        <f>penggarapan!J244/24</f>
        <v>0.40625</v>
      </c>
      <c r="D242" s="90">
        <f>penggarapan!AN244*149598000</f>
        <v>149431821.00053495</v>
      </c>
      <c r="E242" s="93">
        <f>penggarapan!BA538</f>
        <v>375268.24332329829</v>
      </c>
      <c r="F242" s="69"/>
      <c r="G242" s="94">
        <f>penggarapan!AV244</f>
        <v>0.63214648749821611</v>
      </c>
      <c r="H242" s="94">
        <f>penggarapan!BM538/15</f>
        <v>16.578496916341386</v>
      </c>
      <c r="I242" s="95">
        <f>penggarapan!AP244</f>
        <v>10.317137395609981</v>
      </c>
      <c r="J242" s="71">
        <f>penggarapan!AJ538</f>
        <v>246.66298012015642</v>
      </c>
      <c r="K242" s="71">
        <f>penggarapan!AX244</f>
        <v>4.0845936954073494</v>
      </c>
      <c r="L242" s="71">
        <f>penggarapan!AP538</f>
        <v>3.2528785398851081</v>
      </c>
      <c r="M242" s="71">
        <f>penggarapan!BR538</f>
        <v>-18.211585960668142</v>
      </c>
      <c r="N242" s="71">
        <f>penggarapan!BI244</f>
        <v>66.553915320565721</v>
      </c>
      <c r="O242" s="71">
        <f>penggarapan!BZ538</f>
        <v>251.64942400434609</v>
      </c>
      <c r="P242" s="71">
        <f>penggarapan!BM244</f>
        <v>59.457535252893692</v>
      </c>
      <c r="Q242" s="71">
        <f>penggarapan!CA538</f>
        <v>2.1233017277346125E-2</v>
      </c>
    </row>
    <row r="243" spans="1:17" ht="15">
      <c r="A243" s="69" t="str">
        <f>TEXT(penggarapan!F245,"dddd")</f>
        <v>Selasa</v>
      </c>
      <c r="B243" s="91">
        <f>DATE(penggarapan!D245,penggarapan!E245,penggarapan!F245)</f>
        <v>41729</v>
      </c>
      <c r="C243" s="92">
        <f>penggarapan!J245/24</f>
        <v>0.41666666666666669</v>
      </c>
      <c r="D243" s="90">
        <f>penggarapan!AN245*149598000</f>
        <v>149432268.23934314</v>
      </c>
      <c r="E243" s="93">
        <f>penggarapan!BA539</f>
        <v>375308.70818028407</v>
      </c>
      <c r="F243" s="69"/>
      <c r="G243" s="94">
        <f>penggarapan!AV245</f>
        <v>0.63277902233121353</v>
      </c>
      <c r="H243" s="94">
        <f>penggarapan!BM539/15</f>
        <v>16.579198454766225</v>
      </c>
      <c r="I243" s="95">
        <f>penggarapan!AP245</f>
        <v>10.32742593899008</v>
      </c>
      <c r="J243" s="71">
        <f>penggarapan!AJ539</f>
        <v>246.67458940887602</v>
      </c>
      <c r="K243" s="71">
        <f>penggarapan!AX245</f>
        <v>4.0886296269755045</v>
      </c>
      <c r="L243" s="71">
        <f>penggarapan!AP539</f>
        <v>3.2640169759590703</v>
      </c>
      <c r="M243" s="71">
        <f>penggarapan!BR539</f>
        <v>-18.202523566035321</v>
      </c>
      <c r="N243" s="71">
        <f>penggarapan!BI245</f>
        <v>62.729804524530067</v>
      </c>
      <c r="O243" s="71">
        <f>penggarapan!BZ539</f>
        <v>251.16496044847642</v>
      </c>
      <c r="P243" s="71">
        <f>penggarapan!BM245</f>
        <v>62.909965490093597</v>
      </c>
      <c r="Q243" s="71">
        <f>penggarapan!CA539</f>
        <v>-3.5076655226685016</v>
      </c>
    </row>
    <row r="244" spans="1:17" ht="15">
      <c r="A244" s="69" t="str">
        <f>TEXT(penggarapan!F246,"dddd")</f>
        <v>Selasa</v>
      </c>
      <c r="B244" s="91">
        <f>DATE(penggarapan!D246,penggarapan!E246,penggarapan!F246)</f>
        <v>41729</v>
      </c>
      <c r="C244" s="92">
        <f>penggarapan!J246/24</f>
        <v>0.42708333333333331</v>
      </c>
      <c r="D244" s="90">
        <f>penggarapan!AN246*149598000</f>
        <v>149432715.48217037</v>
      </c>
      <c r="E244" s="93">
        <f>penggarapan!BA540</f>
        <v>375349.22883276676</v>
      </c>
      <c r="F244" s="69"/>
      <c r="G244" s="94">
        <f>penggarapan!AV246</f>
        <v>0.63341155977677321</v>
      </c>
      <c r="H244" s="94">
        <f>penggarapan!BM540/15</f>
        <v>16.579911459083664</v>
      </c>
      <c r="I244" s="95">
        <f>penggarapan!AP246</f>
        <v>10.337714421251306</v>
      </c>
      <c r="J244" s="71">
        <f>penggarapan!AJ540</f>
        <v>246.68638830681215</v>
      </c>
      <c r="K244" s="71">
        <f>penggarapan!AX246</f>
        <v>4.0926654228144947</v>
      </c>
      <c r="L244" s="71">
        <f>penggarapan!AP540</f>
        <v>3.2641112398288503</v>
      </c>
      <c r="M244" s="71">
        <f>penggarapan!BR540</f>
        <v>-18.204382869519282</v>
      </c>
      <c r="N244" s="71">
        <f>penggarapan!BI246</f>
        <v>57.708952174146617</v>
      </c>
      <c r="O244" s="71">
        <f>penggarapan!BZ540</f>
        <v>250.59342538747097</v>
      </c>
      <c r="P244" s="71">
        <f>penggarapan!BM246</f>
        <v>66.27395995184105</v>
      </c>
      <c r="Q244" s="71">
        <f>penggarapan!CA540</f>
        <v>-7.0237748701083316</v>
      </c>
    </row>
    <row r="245" spans="1:17" ht="15">
      <c r="A245" s="69" t="str">
        <f>TEXT(penggarapan!F247,"dddd")</f>
        <v>Selasa</v>
      </c>
      <c r="B245" s="91">
        <f>DATE(penggarapan!D247,penggarapan!E247,penggarapan!F247)</f>
        <v>41729</v>
      </c>
      <c r="C245" s="92">
        <f>penggarapan!J247/24</f>
        <v>0.4375</v>
      </c>
      <c r="D245" s="90">
        <f>penggarapan!AN247*149598000</f>
        <v>149433162.72896215</v>
      </c>
      <c r="E245" s="93">
        <f>penggarapan!BA541</f>
        <v>375389.80502585199</v>
      </c>
      <c r="F245" s="69"/>
      <c r="G245" s="94">
        <f>penggarapan!AV247</f>
        <v>0.6340440997844401</v>
      </c>
      <c r="H245" s="94">
        <f>penggarapan!BM541/15</f>
        <v>16.580635726253256</v>
      </c>
      <c r="I245" s="95">
        <f>penggarapan!AP247</f>
        <v>10.348002841474068</v>
      </c>
      <c r="J245" s="71">
        <f>penggarapan!AJ541</f>
        <v>246.69837344770306</v>
      </c>
      <c r="K245" s="71">
        <f>penggarapan!AX247</f>
        <v>4.0967010824537979</v>
      </c>
      <c r="L245" s="71">
        <f>penggarapan!AP541</f>
        <v>3.2692658132554571</v>
      </c>
      <c r="M245" s="71">
        <f>penggarapan!BR541</f>
        <v>-18.201281623826048</v>
      </c>
      <c r="N245" s="71">
        <f>penggarapan!BI247</f>
        <v>50.922494535866235</v>
      </c>
      <c r="O245" s="71">
        <f>penggarapan!BZ541</f>
        <v>249.94522119554625</v>
      </c>
      <c r="P245" s="71">
        <f>penggarapan!BM247</f>
        <v>69.505900155312915</v>
      </c>
      <c r="Q245" s="71">
        <f>penggarapan!CA541</f>
        <v>-10.527419023625232</v>
      </c>
    </row>
    <row r="246" spans="1:17" ht="15">
      <c r="A246" s="69" t="str">
        <f>TEXT(penggarapan!F248,"dddd")</f>
        <v>Selasa</v>
      </c>
      <c r="B246" s="91">
        <f>DATE(penggarapan!D248,penggarapan!E248,penggarapan!F248)</f>
        <v>41729</v>
      </c>
      <c r="C246" s="92">
        <f>penggarapan!J248/24</f>
        <v>0.44791666666666669</v>
      </c>
      <c r="D246" s="90">
        <f>penggarapan!AN248*149598000</f>
        <v>149433609.97972414</v>
      </c>
      <c r="E246" s="93">
        <f>penggarapan!BA542</f>
        <v>375430.43650986889</v>
      </c>
      <c r="F246" s="69"/>
      <c r="G246" s="94">
        <f>penggarapan!AV248</f>
        <v>0.63467664238853705</v>
      </c>
      <c r="H246" s="94">
        <f>penggarapan!BM542/15</f>
        <v>16.581371047552643</v>
      </c>
      <c r="I246" s="95">
        <f>penggarapan!AP248</f>
        <v>10.358291200117714</v>
      </c>
      <c r="J246" s="71">
        <f>penggarapan!AJ542</f>
        <v>246.71054137132211</v>
      </c>
      <c r="K246" s="71">
        <f>penggarapan!AX248</f>
        <v>4.1007366059638048</v>
      </c>
      <c r="L246" s="71">
        <f>penggarapan!AP542</f>
        <v>3.2562670690632802</v>
      </c>
      <c r="M246" s="71">
        <f>penggarapan!BR542</f>
        <v>-18.216112377847914</v>
      </c>
      <c r="N246" s="71">
        <f>penggarapan!BI248</f>
        <v>41.53170178248007</v>
      </c>
      <c r="O246" s="71">
        <f>penggarapan!BZ542</f>
        <v>249.19047083557825</v>
      </c>
      <c r="P246" s="71">
        <f>penggarapan!BM248</f>
        <v>72.532309733822274</v>
      </c>
      <c r="Q246" s="71">
        <f>penggarapan!CA542</f>
        <v>-14.011709136679029</v>
      </c>
    </row>
    <row r="247" spans="1:17" ht="15">
      <c r="A247" s="69" t="str">
        <f>TEXT(penggarapan!F249,"dddd")</f>
        <v>Selasa</v>
      </c>
      <c r="B247" s="91">
        <f>DATE(penggarapan!D249,penggarapan!E249,penggarapan!F249)</f>
        <v>41729</v>
      </c>
      <c r="C247" s="92">
        <f>penggarapan!J249/24</f>
        <v>0.45833333333333331</v>
      </c>
      <c r="D247" s="90">
        <f>penggarapan!AN249*149598000</f>
        <v>149434057.23446184</v>
      </c>
      <c r="E247" s="93">
        <f>penggarapan!BA543</f>
        <v>375471.12303496344</v>
      </c>
      <c r="F247" s="69"/>
      <c r="G247" s="94">
        <f>penggarapan!AV249</f>
        <v>0.63530918762338506</v>
      </c>
      <c r="H247" s="94">
        <f>penggarapan!BM543/15</f>
        <v>16.582117208568643</v>
      </c>
      <c r="I247" s="95">
        <f>penggarapan!AP249</f>
        <v>10.368579497641576</v>
      </c>
      <c r="J247" s="71">
        <f>penggarapan!AJ543</f>
        <v>246.72288852334242</v>
      </c>
      <c r="K247" s="71">
        <f>penggarapan!AX249</f>
        <v>4.1047719934148823</v>
      </c>
      <c r="L247" s="71">
        <f>penggarapan!AP543</f>
        <v>3.2572125432339853</v>
      </c>
      <c r="M247" s="71">
        <f>penggarapan!BR543</f>
        <v>-18.21722009502416</v>
      </c>
      <c r="N247" s="71">
        <f>penggarapan!BI249</f>
        <v>28.530328029499401</v>
      </c>
      <c r="O247" s="71">
        <f>penggarapan!BZ543</f>
        <v>248.35207850509516</v>
      </c>
      <c r="P247" s="71">
        <f>penggarapan!BM249</f>
        <v>75.22631368525208</v>
      </c>
      <c r="Q247" s="71">
        <f>penggarapan!CA543</f>
        <v>-17.480230241287941</v>
      </c>
    </row>
    <row r="248" spans="1:17" ht="15">
      <c r="A248" s="69" t="str">
        <f>TEXT(penggarapan!F250,"dddd")</f>
        <v>Selasa</v>
      </c>
      <c r="B248" s="91">
        <f>DATE(penggarapan!D250,penggarapan!E250,penggarapan!F250)</f>
        <v>41729</v>
      </c>
      <c r="C248" s="92">
        <f>penggarapan!J250/24</f>
        <v>0.46875</v>
      </c>
      <c r="D248" s="90">
        <f>penggarapan!AN250*149598000</f>
        <v>149434504.49312076</v>
      </c>
      <c r="E248" s="93">
        <f>penggarapan!BA544</f>
        <v>375511.86434560292</v>
      </c>
      <c r="F248" s="69"/>
      <c r="G248" s="94">
        <f>penggarapan!AV250</f>
        <v>0.63594173543852861</v>
      </c>
      <c r="H248" s="94">
        <f>penggarapan!BM544/15</f>
        <v>16.582873989181106</v>
      </c>
      <c r="I248" s="95">
        <f>penggarapan!AP250</f>
        <v>10.378867733126095</v>
      </c>
      <c r="J248" s="71">
        <f>penggarapan!AJ544</f>
        <v>246.73541125508081</v>
      </c>
      <c r="K248" s="71">
        <f>penggarapan!AX250</f>
        <v>4.1088072443365578</v>
      </c>
      <c r="L248" s="71">
        <f>penggarapan!AP544</f>
        <v>3.2593543900292343</v>
      </c>
      <c r="M248" s="71">
        <f>penggarapan!BR544</f>
        <v>-18.217175879866421</v>
      </c>
      <c r="N248" s="71">
        <f>penggarapan!BI250</f>
        <v>11.525514432086737</v>
      </c>
      <c r="O248" s="71">
        <f>penggarapan!BZ544</f>
        <v>247.40669455627739</v>
      </c>
      <c r="P248" s="71">
        <f>penggarapan!BM250</f>
        <v>77.373306730880714</v>
      </c>
      <c r="Q248" s="71">
        <f>penggarapan!CA544</f>
        <v>-20.927497347385906</v>
      </c>
    </row>
    <row r="249" spans="1:17" ht="15">
      <c r="A249" s="69" t="str">
        <f>TEXT(penggarapan!F251,"dddd")</f>
        <v>Selasa</v>
      </c>
      <c r="B249" s="91">
        <f>DATE(penggarapan!D251,penggarapan!E251,penggarapan!F251)</f>
        <v>41729</v>
      </c>
      <c r="C249" s="92">
        <f>penggarapan!J251/24</f>
        <v>0.47916666666666669</v>
      </c>
      <c r="D249" s="90">
        <f>penggarapan!AN251*149598000</f>
        <v>149434951.75570658</v>
      </c>
      <c r="E249" s="93">
        <f>penggarapan!BA545</f>
        <v>375552.6601915239</v>
      </c>
      <c r="F249" s="69"/>
      <c r="G249" s="94">
        <f>penggarapan!AV251</f>
        <v>0.63657428586839981</v>
      </c>
      <c r="H249" s="94">
        <f>penggarapan!BM545/15</f>
        <v>16.58364116385259</v>
      </c>
      <c r="I249" s="95">
        <f>penggarapan!AP251</f>
        <v>10.38915590703243</v>
      </c>
      <c r="J249" s="71">
        <f>penggarapan!AJ545</f>
        <v>246.74810582830347</v>
      </c>
      <c r="K249" s="71">
        <f>penggarapan!AX251</f>
        <v>4.1128423587999245</v>
      </c>
      <c r="L249" s="71">
        <f>penggarapan!AP545</f>
        <v>3.2720307752233371</v>
      </c>
      <c r="M249" s="71">
        <f>penggarapan!BR545</f>
        <v>-18.206769295572332</v>
      </c>
      <c r="N249" s="71">
        <f>penggarapan!BI251</f>
        <v>352.3239121288986</v>
      </c>
      <c r="O249" s="71">
        <f>penggarapan!BZ545</f>
        <v>246.35073563025728</v>
      </c>
      <c r="P249" s="71">
        <f>penggarapan!BM251</f>
        <v>78.658253542392387</v>
      </c>
      <c r="Q249" s="71">
        <f>penggarapan!CA545</f>
        <v>-24.352522687156604</v>
      </c>
    </row>
    <row r="250" spans="1:17" ht="15">
      <c r="A250" s="69" t="str">
        <f>TEXT(penggarapan!F252,"dddd")</f>
        <v>Selasa</v>
      </c>
      <c r="B250" s="91">
        <f>DATE(penggarapan!D252,penggarapan!E252,penggarapan!F252)</f>
        <v>41729</v>
      </c>
      <c r="C250" s="92">
        <f>penggarapan!J252/24</f>
        <v>0.48958333333333331</v>
      </c>
      <c r="D250" s="90">
        <f>penggarapan!AN252*149598000</f>
        <v>149435399.02222469</v>
      </c>
      <c r="E250" s="93">
        <f>penggarapan!BA546</f>
        <v>375593.51032225962</v>
      </c>
      <c r="F250" s="69"/>
      <c r="G250" s="94">
        <f>penggarapan!AV252</f>
        <v>0.63720683894726293</v>
      </c>
      <c r="H250" s="94">
        <f>penggarapan!BM546/15</f>
        <v>16.584418501621236</v>
      </c>
      <c r="I250" s="95">
        <f>penggarapan!AP252</f>
        <v>10.399444019819002</v>
      </c>
      <c r="J250" s="71">
        <f>penggarapan!AJ546</f>
        <v>246.76096841511892</v>
      </c>
      <c r="K250" s="71">
        <f>penggarapan!AX252</f>
        <v>4.1168773368749871</v>
      </c>
      <c r="L250" s="71">
        <f>penggarapan!AP546</f>
        <v>3.2624183962354008</v>
      </c>
      <c r="M250" s="71">
        <f>penggarapan!BR546</f>
        <v>-18.218371517292894</v>
      </c>
      <c r="N250" s="71">
        <f>penggarapan!BI252</f>
        <v>334.65093595115798</v>
      </c>
      <c r="O250" s="71">
        <f>penggarapan!BZ546</f>
        <v>245.13388234703149</v>
      </c>
      <c r="P250" s="71">
        <f>penggarapan!BM252</f>
        <v>78.7809348267578</v>
      </c>
      <c r="Q250" s="71">
        <f>penggarapan!CA546</f>
        <v>-27.741398458402049</v>
      </c>
    </row>
    <row r="251" spans="1:17" ht="15">
      <c r="A251" s="69" t="str">
        <f>TEXT(penggarapan!F253,"dddd")</f>
        <v>Selasa</v>
      </c>
      <c r="B251" s="91">
        <f>DATE(penggarapan!D253,penggarapan!E253,penggarapan!F253)</f>
        <v>41729</v>
      </c>
      <c r="C251" s="92">
        <f>penggarapan!J253/24</f>
        <v>0.5</v>
      </c>
      <c r="D251" s="90">
        <f>penggarapan!AN253*149598000</f>
        <v>149435846.29262084</v>
      </c>
      <c r="E251" s="93">
        <f>penggarapan!BA547</f>
        <v>375634.41448166553</v>
      </c>
      <c r="F251" s="69"/>
      <c r="G251" s="94">
        <f>penggarapan!AV253</f>
        <v>0.63783939462471595</v>
      </c>
      <c r="H251" s="94">
        <f>penggarapan!BM547/15</f>
        <v>16.585205766088411</v>
      </c>
      <c r="I251" s="95">
        <f>penggarapan!AP253</f>
        <v>10.409732070567184</v>
      </c>
      <c r="J251" s="71">
        <f>penggarapan!AJ547</f>
        <v>246.77399509778598</v>
      </c>
      <c r="K251" s="71">
        <f>penggarapan!AX253</f>
        <v>4.1209121780916753</v>
      </c>
      <c r="L251" s="71">
        <f>penggarapan!AP547</f>
        <v>3.2718077014872864</v>
      </c>
      <c r="M251" s="71">
        <f>penggarapan!BR547</f>
        <v>-18.211259113980361</v>
      </c>
      <c r="N251" s="71">
        <f>penggarapan!BI253</f>
        <v>320.84471978793619</v>
      </c>
      <c r="O251" s="71">
        <f>penggarapan!BZ547</f>
        <v>243.77936411621553</v>
      </c>
      <c r="P251" s="71">
        <f>penggarapan!BM253</f>
        <v>77.706506289064421</v>
      </c>
      <c r="Q251" s="71">
        <f>penggarapan!CA547</f>
        <v>-31.10093333017193</v>
      </c>
    </row>
    <row r="252" spans="1:17" ht="15">
      <c r="A252" s="69" t="str">
        <f>TEXT(penggarapan!F254,"dddd")</f>
        <v>Selasa</v>
      </c>
      <c r="B252" s="91">
        <f>DATE(penggarapan!D254,penggarapan!E254,penggarapan!F254)</f>
        <v>41729</v>
      </c>
      <c r="C252" s="92">
        <f>penggarapan!J254/24</f>
        <v>0.51041666666666663</v>
      </c>
      <c r="D252" s="90">
        <f>penggarapan!AN254*149598000</f>
        <v>149436293.56690043</v>
      </c>
      <c r="E252" s="93">
        <f>penggarapan!BA548</f>
        <v>375675.37241889146</v>
      </c>
      <c r="F252" s="69"/>
      <c r="G252" s="94">
        <f>penggarapan!AV254</f>
        <v>0.63847195293502201</v>
      </c>
      <c r="H252" s="94">
        <f>penggarapan!BM548/15</f>
        <v>16.586002715722941</v>
      </c>
      <c r="I252" s="95">
        <f>penggarapan!AP254</f>
        <v>10.420020059735407</v>
      </c>
      <c r="J252" s="71">
        <f>penggarapan!AJ548</f>
        <v>246.7871818737585</v>
      </c>
      <c r="K252" s="71">
        <f>penggarapan!AX254</f>
        <v>4.1249468825200077</v>
      </c>
      <c r="L252" s="71">
        <f>penggarapan!AP548</f>
        <v>3.2772771221894335</v>
      </c>
      <c r="M252" s="71">
        <f>penggarapan!BR548</f>
        <v>-18.208037836322191</v>
      </c>
      <c r="N252" s="71">
        <f>penggarapan!BI254</f>
        <v>310.81956915746468</v>
      </c>
      <c r="O252" s="71">
        <f>penggarapan!BZ548</f>
        <v>242.23894240350697</v>
      </c>
      <c r="P252" s="71">
        <f>penggarapan!BM254</f>
        <v>75.702352455945274</v>
      </c>
      <c r="Q252" s="71">
        <f>penggarapan!CA548</f>
        <v>-34.417614511644864</v>
      </c>
    </row>
    <row r="253" spans="1:17" ht="15">
      <c r="A253" s="69" t="str">
        <f>TEXT(penggarapan!F255,"dddd")</f>
        <v>Selasa</v>
      </c>
      <c r="B253" s="91">
        <f>DATE(penggarapan!D255,penggarapan!E255,penggarapan!F255)</f>
        <v>41729</v>
      </c>
      <c r="C253" s="92">
        <f>penggarapan!J255/24</f>
        <v>0.52083333333333337</v>
      </c>
      <c r="D253" s="90">
        <f>penggarapan!AN255*149598000</f>
        <v>149436740.84506902</v>
      </c>
      <c r="E253" s="93">
        <f>penggarapan!BA549</f>
        <v>375716.383882889</v>
      </c>
      <c r="F253" s="69"/>
      <c r="G253" s="94">
        <f>penggarapan!AV255</f>
        <v>0.6391045139126118</v>
      </c>
      <c r="H253" s="94">
        <f>penggarapan!BM549/15</f>
        <v>16.586809103856933</v>
      </c>
      <c r="I253" s="95">
        <f>penggarapan!AP255</f>
        <v>10.430307987784813</v>
      </c>
      <c r="J253" s="71">
        <f>penggarapan!AJ549</f>
        <v>246.80052465562852</v>
      </c>
      <c r="K253" s="71">
        <f>penggarapan!AX255</f>
        <v>4.1289814502310467</v>
      </c>
      <c r="L253" s="71">
        <f>penggarapan!AP549</f>
        <v>3.2702547432648741</v>
      </c>
      <c r="M253" s="71">
        <f>penggarapan!BR549</f>
        <v>-18.217161663583529</v>
      </c>
      <c r="N253" s="71">
        <f>penggarapan!BI255</f>
        <v>303.5949419595471</v>
      </c>
      <c r="O253" s="71">
        <f>penggarapan!BZ549</f>
        <v>240.47299628251793</v>
      </c>
      <c r="P253" s="71">
        <f>penggarapan!BM255</f>
        <v>73.095997428947484</v>
      </c>
      <c r="Q253" s="71">
        <f>penggarapan!CA549</f>
        <v>-37.679355963995683</v>
      </c>
    </row>
    <row r="254" spans="1:17" ht="15">
      <c r="A254" s="69" t="str">
        <f>TEXT(penggarapan!F256,"dddd")</f>
        <v>Selasa</v>
      </c>
      <c r="B254" s="91">
        <f>DATE(penggarapan!D256,penggarapan!E256,penggarapan!F256)</f>
        <v>41729</v>
      </c>
      <c r="C254" s="92">
        <f>penggarapan!J256/24</f>
        <v>0.53125</v>
      </c>
      <c r="D254" s="90">
        <f>penggarapan!AN256*149598000</f>
        <v>149437188.12707227</v>
      </c>
      <c r="E254" s="93">
        <f>penggarapan!BA550</f>
        <v>375757.44861691649</v>
      </c>
      <c r="F254" s="69"/>
      <c r="G254" s="94">
        <f>penggarapan!AV256</f>
        <v>0.63973707750702447</v>
      </c>
      <c r="H254" s="94">
        <f>penggarapan!BM550/15</f>
        <v>16.587624678676168</v>
      </c>
      <c r="I254" s="95">
        <f>penggarapan!AP256</f>
        <v>10.440595853795891</v>
      </c>
      <c r="J254" s="71">
        <f>penggarapan!AJ550</f>
        <v>246.81401927097838</v>
      </c>
      <c r="K254" s="71">
        <f>penggarapan!AX256</f>
        <v>4.133015880754412</v>
      </c>
      <c r="L254" s="71">
        <f>penggarapan!AP550</f>
        <v>3.2795107397326833</v>
      </c>
      <c r="M254" s="71">
        <f>penggarapan!BR550</f>
        <v>-18.210253849078217</v>
      </c>
      <c r="N254" s="71">
        <f>penggarapan!BI256</f>
        <v>298.27918403948337</v>
      </c>
      <c r="O254" s="71">
        <f>penggarapan!BZ550</f>
        <v>238.47774786899768</v>
      </c>
      <c r="P254" s="71">
        <f>penggarapan!BM256</f>
        <v>70.122947092561503</v>
      </c>
      <c r="Q254" s="71">
        <f>penggarapan!CA550</f>
        <v>-40.887448336154009</v>
      </c>
    </row>
    <row r="255" spans="1:17" ht="15">
      <c r="A255" s="69" t="str">
        <f>TEXT(penggarapan!F257,"dddd")</f>
        <v>Selasa</v>
      </c>
      <c r="B255" s="91">
        <f>DATE(penggarapan!D257,penggarapan!E257,penggarapan!F257)</f>
        <v>41729</v>
      </c>
      <c r="C255" s="92">
        <f>penggarapan!J257/24</f>
        <v>0.54166666666666663</v>
      </c>
      <c r="D255" s="90">
        <f>penggarapan!AN257*149598000</f>
        <v>149437635.41291571</v>
      </c>
      <c r="E255" s="93">
        <f>penggarapan!BA551</f>
        <v>375798.56636955065</v>
      </c>
      <c r="F255" s="69"/>
      <c r="G255" s="94">
        <f>penggarapan!AV257</f>
        <v>0.64036964375252259</v>
      </c>
      <c r="H255" s="94">
        <f>penggarapan!BM551/15</f>
        <v>16.5884491835386</v>
      </c>
      <c r="I255" s="95">
        <f>penggarapan!AP257</f>
        <v>10.450883658227069</v>
      </c>
      <c r="J255" s="71">
        <f>penggarapan!AJ551</f>
        <v>246.82766146766181</v>
      </c>
      <c r="K255" s="71">
        <f>penggarapan!AX257</f>
        <v>4.1370501741601169</v>
      </c>
      <c r="L255" s="71">
        <f>penggarapan!AP551</f>
        <v>3.2684528157928407</v>
      </c>
      <c r="M255" s="71">
        <f>penggarapan!BR551</f>
        <v>-18.223405151374948</v>
      </c>
      <c r="N255" s="71">
        <f>penggarapan!BI257</f>
        <v>294.25418867522814</v>
      </c>
      <c r="O255" s="71">
        <f>penggarapan!BZ551</f>
        <v>236.16705642731088</v>
      </c>
      <c r="P255" s="71">
        <f>penggarapan!BM257</f>
        <v>66.924518042156492</v>
      </c>
      <c r="Q255" s="71">
        <f>penggarapan!CA551</f>
        <v>-44.013067957204242</v>
      </c>
    </row>
    <row r="256" spans="1:17" ht="15">
      <c r="A256" s="69" t="str">
        <f>TEXT(penggarapan!F258,"dddd")</f>
        <v>Selasa</v>
      </c>
      <c r="B256" s="91">
        <f>DATE(penggarapan!D258,penggarapan!E258,penggarapan!F258)</f>
        <v>41729</v>
      </c>
      <c r="C256" s="92">
        <f>penggarapan!J258/24</f>
        <v>0.55208333333333337</v>
      </c>
      <c r="D256" s="90">
        <f>penggarapan!AN258*149598000</f>
        <v>149438082.70260483</v>
      </c>
      <c r="E256" s="93">
        <f>penggarapan!BA552</f>
        <v>375839.73688918806</v>
      </c>
      <c r="F256" s="69"/>
      <c r="G256" s="94">
        <f>penggarapan!AV258</f>
        <v>0.64100221268359148</v>
      </c>
      <c r="H256" s="94">
        <f>penggarapan!BM552/15</f>
        <v>16.589282356972969</v>
      </c>
      <c r="I256" s="95">
        <f>penggarapan!AP258</f>
        <v>10.461171401540399</v>
      </c>
      <c r="J256" s="71">
        <f>penggarapan!AJ552</f>
        <v>246.84144691379254</v>
      </c>
      <c r="K256" s="71">
        <f>penggarapan!AX258</f>
        <v>4.1410843305195693</v>
      </c>
      <c r="L256" s="71">
        <f>penggarapan!AP552</f>
        <v>3.2667276415371185</v>
      </c>
      <c r="M256" s="71">
        <f>penggarapan!BR552</f>
        <v>-18.227373767296161</v>
      </c>
      <c r="N256" s="71">
        <f>penggarapan!BI258</f>
        <v>291.1184407948478</v>
      </c>
      <c r="O256" s="71">
        <f>penggarapan!BZ552</f>
        <v>233.52215206065245</v>
      </c>
      <c r="P256" s="71">
        <f>penggarapan!BM258</f>
        <v>63.582460346286972</v>
      </c>
      <c r="Q256" s="71">
        <f>penggarapan!CA552</f>
        <v>-47.053199351709814</v>
      </c>
    </row>
    <row r="257" spans="1:17" ht="15">
      <c r="A257" s="69" t="str">
        <f>TEXT(penggarapan!F259,"dddd")</f>
        <v>Selasa</v>
      </c>
      <c r="B257" s="91">
        <f>DATE(penggarapan!D259,penggarapan!E259,penggarapan!F259)</f>
        <v>41729</v>
      </c>
      <c r="C257" s="92">
        <f>penggarapan!J259/24</f>
        <v>0.5625</v>
      </c>
      <c r="D257" s="90">
        <f>penggarapan!AN259*149598000</f>
        <v>149438529.9960852</v>
      </c>
      <c r="E257" s="93">
        <f>penggarapan!BA553</f>
        <v>375880.95991850563</v>
      </c>
      <c r="F257" s="69"/>
      <c r="G257" s="94">
        <f>penggarapan!AV259</f>
        <v>0.64163478424954368</v>
      </c>
      <c r="H257" s="94">
        <f>penggarapan!BM553/15</f>
        <v>16.590123932671293</v>
      </c>
      <c r="I257" s="95">
        <f>penggarapan!AP259</f>
        <v>10.471459082812752</v>
      </c>
      <c r="J257" s="71">
        <f>penggarapan!AJ553</f>
        <v>246.85537119763086</v>
      </c>
      <c r="K257" s="71">
        <f>penggarapan!AX259</f>
        <v>4.1451183493610131</v>
      </c>
      <c r="L257" s="71">
        <f>penggarapan!AP553</f>
        <v>3.2824473773728347</v>
      </c>
      <c r="M257" s="71">
        <f>penggarapan!BR553</f>
        <v>-18.214156967255793</v>
      </c>
      <c r="N257" s="71">
        <f>penggarapan!BI259</f>
        <v>288.61163968383056</v>
      </c>
      <c r="O257" s="71">
        <f>penggarapan!BZ553</f>
        <v>230.49020465072149</v>
      </c>
      <c r="P257" s="71">
        <f>penggarapan!BM259</f>
        <v>60.144986032520187</v>
      </c>
      <c r="Q257" s="71">
        <f>penggarapan!CA553</f>
        <v>-49.993221915354503</v>
      </c>
    </row>
    <row r="258" spans="1:17" ht="15">
      <c r="A258" s="69" t="str">
        <f>TEXT(penggarapan!F260,"dddd")</f>
        <v>Selasa</v>
      </c>
      <c r="B258" s="91">
        <f>DATE(penggarapan!D260,penggarapan!E260,penggarapan!F260)</f>
        <v>41729</v>
      </c>
      <c r="C258" s="92">
        <f>penggarapan!J260/24</f>
        <v>0.57291666666666663</v>
      </c>
      <c r="D258" s="90">
        <f>penggarapan!AN260*149598000</f>
        <v>149438977.2933625</v>
      </c>
      <c r="E258" s="93">
        <f>penggarapan!BA554</f>
        <v>375922.23520553275</v>
      </c>
      <c r="F258" s="69"/>
      <c r="G258" s="94">
        <f>penggarapan!AV260</f>
        <v>0.64226735848497618</v>
      </c>
      <c r="H258" s="94">
        <f>penggarapan!BM554/15</f>
        <v>16.590973639821676</v>
      </c>
      <c r="I258" s="95">
        <f>penggarapan!AP260</f>
        <v>10.48174670250801</v>
      </c>
      <c r="J258" s="71">
        <f>penggarapan!AJ554</f>
        <v>246.86942983310107</v>
      </c>
      <c r="K258" s="71">
        <f>penggarapan!AX260</f>
        <v>4.1491522307565898</v>
      </c>
      <c r="L258" s="71">
        <f>penggarapan!AP554</f>
        <v>3.2691256693721917</v>
      </c>
      <c r="M258" s="71">
        <f>penggarapan!BR554</f>
        <v>-18.229606372043818</v>
      </c>
      <c r="N258" s="71">
        <f>penggarapan!BI260</f>
        <v>286.56175083917316</v>
      </c>
      <c r="O258" s="71">
        <f>penggarapan!BZ554</f>
        <v>226.93940479748949</v>
      </c>
      <c r="P258" s="71">
        <f>penggarapan!BM260</f>
        <v>56.64159638585329</v>
      </c>
      <c r="Q258" s="71">
        <f>penggarapan!CA554</f>
        <v>-52.780100360214043</v>
      </c>
    </row>
    <row r="259" spans="1:17" ht="15">
      <c r="A259" s="69" t="str">
        <f>TEXT(penggarapan!F261,"dddd")</f>
        <v>Selasa</v>
      </c>
      <c r="B259" s="91">
        <f>DATE(penggarapan!D261,penggarapan!E261,penggarapan!F261)</f>
        <v>41729</v>
      </c>
      <c r="C259" s="92">
        <f>penggarapan!J261/24</f>
        <v>0.58333333333333337</v>
      </c>
      <c r="D259" s="90">
        <f>penggarapan!AN261*149598000</f>
        <v>149439424.59444213</v>
      </c>
      <c r="E259" s="93">
        <f>penggarapan!BA555</f>
        <v>375963.56249810819</v>
      </c>
      <c r="F259" s="69"/>
      <c r="G259" s="94">
        <f>penggarapan!AV261</f>
        <v>0.64289993542409329</v>
      </c>
      <c r="H259" s="94">
        <f>penggarapan!BM555/15</f>
        <v>16.59183120310837</v>
      </c>
      <c r="I259" s="95">
        <f>penggarapan!AP261</f>
        <v>10.492034261083678</v>
      </c>
      <c r="J259" s="71">
        <f>penggarapan!AJ555</f>
        <v>246.8836182598034</v>
      </c>
      <c r="K259" s="71">
        <f>penggarapan!AX261</f>
        <v>4.1531859747759183</v>
      </c>
      <c r="L259" s="71">
        <f>penggarapan!AP555</f>
        <v>3.2693675469687307</v>
      </c>
      <c r="M259" s="71">
        <f>penggarapan!BR555</f>
        <v>-18.23169713606724</v>
      </c>
      <c r="N259" s="71">
        <f>penggarapan!BI261</f>
        <v>284.85212194648244</v>
      </c>
      <c r="O259" s="71">
        <f>penggarapan!BZ555</f>
        <v>222.83852248919953</v>
      </c>
      <c r="P259" s="71">
        <f>penggarapan!BM261</f>
        <v>53.091074688312382</v>
      </c>
      <c r="Q259" s="71">
        <f>penggarapan!CA555</f>
        <v>-55.405416430336359</v>
      </c>
    </row>
    <row r="260" spans="1:17" ht="15">
      <c r="A260" s="69" t="str">
        <f>TEXT(penggarapan!F262,"dddd")</f>
        <v>Selasa</v>
      </c>
      <c r="B260" s="91">
        <f>DATE(penggarapan!D262,penggarapan!E262,penggarapan!F262)</f>
        <v>41729</v>
      </c>
      <c r="C260" s="92">
        <f>penggarapan!J262/24</f>
        <v>0.59375</v>
      </c>
      <c r="D260" s="90">
        <f>penggarapan!AN262*149598000</f>
        <v>149439871.89926979</v>
      </c>
      <c r="E260" s="93">
        <f>penggarapan!BA556</f>
        <v>376004.94153836754</v>
      </c>
      <c r="F260" s="69"/>
      <c r="G260" s="94">
        <f>penggarapan!AV262</f>
        <v>0.64353251501648534</v>
      </c>
      <c r="H260" s="94">
        <f>penggarapan!BM556/15</f>
        <v>16.592696342707708</v>
      </c>
      <c r="I260" s="95">
        <f>penggarapan!AP262</f>
        <v>10.502321757621196</v>
      </c>
      <c r="J260" s="71">
        <f>penggarapan!AJ556</f>
        <v>246.89793184295684</v>
      </c>
      <c r="K260" s="71">
        <f>penggarapan!AX262</f>
        <v>4.1572195809490724</v>
      </c>
      <c r="L260" s="71">
        <f>penggarapan!AP556</f>
        <v>3.2704366773756393</v>
      </c>
      <c r="M260" s="71">
        <f>penggarapan!BR556</f>
        <v>-18.232991092075927</v>
      </c>
      <c r="N260" s="71">
        <f>penggarapan!BI262</f>
        <v>283.40153706927708</v>
      </c>
      <c r="O260" s="71">
        <f>penggarapan!BZ556</f>
        <v>218.08362373353305</v>
      </c>
      <c r="P260" s="71">
        <f>penggarapan!BM262</f>
        <v>49.50583546039627</v>
      </c>
      <c r="Q260" s="71">
        <f>penggarapan!CA556</f>
        <v>-57.820240818748864</v>
      </c>
    </row>
    <row r="261" spans="1:17" ht="15">
      <c r="A261" s="69" t="str">
        <f>TEXT(penggarapan!F263,"dddd")</f>
        <v>Selasa</v>
      </c>
      <c r="B261" s="91">
        <f>DATE(penggarapan!D263,penggarapan!E263,penggarapan!F263)</f>
        <v>41729</v>
      </c>
      <c r="C261" s="92">
        <f>penggarapan!J263/24</f>
        <v>0.60416666666666663</v>
      </c>
      <c r="D261" s="90">
        <f>penggarapan!AN263*149598000</f>
        <v>149440319.2078509</v>
      </c>
      <c r="E261" s="93">
        <f>penggarapan!BA557</f>
        <v>376046.37207379378</v>
      </c>
      <c r="F261" s="69"/>
      <c r="G261" s="94">
        <f>penggarapan!AV263</f>
        <v>0.64416509729641191</v>
      </c>
      <c r="H261" s="94">
        <f>penggarapan!BM557/15</f>
        <v>16.593568774632839</v>
      </c>
      <c r="I261" s="95">
        <f>penggarapan!AP263</f>
        <v>10.512609192578985</v>
      </c>
      <c r="J261" s="71">
        <f>penggarapan!AJ557</f>
        <v>246.91236587911354</v>
      </c>
      <c r="K261" s="71">
        <f>penggarapan!AX263</f>
        <v>4.1612530493460431</v>
      </c>
      <c r="L261" s="71">
        <f>penggarapan!AP557</f>
        <v>3.2721065493842603</v>
      </c>
      <c r="M261" s="71">
        <f>penggarapan!BR557</f>
        <v>-18.233710830513544</v>
      </c>
      <c r="N261" s="71">
        <f>penggarapan!BI263</f>
        <v>282.15201481049621</v>
      </c>
      <c r="O261" s="71">
        <f>penggarapan!BZ557</f>
        <v>212.59358607035242</v>
      </c>
      <c r="P261" s="71">
        <f>penggarapan!BM263</f>
        <v>45.894363823982566</v>
      </c>
      <c r="Q261" s="71">
        <f>penggarapan!CA557</f>
        <v>-59.973469058509991</v>
      </c>
    </row>
    <row r="262" spans="1:17" ht="15">
      <c r="A262" s="69" t="str">
        <f>TEXT(penggarapan!F264,"dddd")</f>
        <v>Selasa</v>
      </c>
      <c r="B262" s="91">
        <f>DATE(penggarapan!D264,penggarapan!E264,penggarapan!F264)</f>
        <v>41729</v>
      </c>
      <c r="C262" s="92">
        <f>penggarapan!J264/24</f>
        <v>0.61458333333333337</v>
      </c>
      <c r="D262" s="90">
        <f>penggarapan!AN264*149598000</f>
        <v>149440766.52019104</v>
      </c>
      <c r="E262" s="93">
        <f>penggarapan!BA558</f>
        <v>376087.85385170433</v>
      </c>
      <c r="F262" s="69"/>
      <c r="G262" s="94">
        <f>penggarapan!AV264</f>
        <v>0.64479768229829992</v>
      </c>
      <c r="H262" s="94">
        <f>penggarapan!BM558/15</f>
        <v>16.594448210736051</v>
      </c>
      <c r="I262" s="95">
        <f>penggarapan!AP264</f>
        <v>10.522896566418185</v>
      </c>
      <c r="J262" s="71">
        <f>penggarapan!AJ558</f>
        <v>246.92691559620684</v>
      </c>
      <c r="K262" s="71">
        <f>penggarapan!AX264</f>
        <v>4.1652863800378697</v>
      </c>
      <c r="L262" s="71">
        <f>penggarapan!AP558</f>
        <v>3.2735009113228402</v>
      </c>
      <c r="M262" s="71">
        <f>penggarapan!BR558</f>
        <v>-18.234719877540591</v>
      </c>
      <c r="N262" s="71">
        <f>penggarapan!BI264</f>
        <v>281.06119277636498</v>
      </c>
      <c r="O262" s="71">
        <f>penggarapan!BZ558</f>
        <v>206.31537272080195</v>
      </c>
      <c r="P262" s="71">
        <f>penggarapan!BM264</f>
        <v>42.262633535921935</v>
      </c>
      <c r="Q262" s="71">
        <f>penggarapan!CA558</f>
        <v>-61.804258297733917</v>
      </c>
    </row>
    <row r="263" spans="1:17" ht="15">
      <c r="A263" s="69" t="str">
        <f>TEXT(penggarapan!F265,"dddd")</f>
        <v>Selasa</v>
      </c>
      <c r="B263" s="91">
        <f>DATE(penggarapan!D265,penggarapan!E265,penggarapan!F265)</f>
        <v>41729</v>
      </c>
      <c r="C263" s="92">
        <f>penggarapan!J265/24</f>
        <v>0.625</v>
      </c>
      <c r="D263" s="90">
        <f>penggarapan!AN265*149598000</f>
        <v>149441213.83623594</v>
      </c>
      <c r="E263" s="93">
        <f>penggarapan!BA559</f>
        <v>376129.38661369309</v>
      </c>
      <c r="F263" s="69"/>
      <c r="G263" s="94">
        <f>penggarapan!AV265</f>
        <v>0.64543026997168118</v>
      </c>
      <c r="H263" s="94">
        <f>penggarapan!BM559/15</f>
        <v>16.595334358707802</v>
      </c>
      <c r="I263" s="95">
        <f>penggarapan!AP265</f>
        <v>10.533183878219351</v>
      </c>
      <c r="J263" s="71">
        <f>penggarapan!AJ559</f>
        <v>246.94157615354553</v>
      </c>
      <c r="K263" s="71">
        <f>penggarapan!AX265</f>
        <v>4.1693195725543166</v>
      </c>
      <c r="L263" s="71">
        <f>penggarapan!AP559</f>
        <v>3.2739709913041568</v>
      </c>
      <c r="M263" s="71">
        <f>penggarapan!BR559</f>
        <v>-18.236657406673242</v>
      </c>
      <c r="N263" s="71">
        <f>penggarapan!BI265</f>
        <v>280.09746037548462</v>
      </c>
      <c r="O263" s="71">
        <f>penggarapan!BZ559</f>
        <v>199.25711124365341</v>
      </c>
      <c r="P263" s="71">
        <f>penggarapan!BM265</f>
        <v>38.614961197433693</v>
      </c>
      <c r="Q263" s="71">
        <f>penggarapan!CA559</f>
        <v>-63.245658961590536</v>
      </c>
    </row>
    <row r="264" spans="1:17" ht="15">
      <c r="A264" s="69" t="str">
        <f>TEXT(penggarapan!F266,"dddd")</f>
        <v>Selasa</v>
      </c>
      <c r="B264" s="91">
        <f>DATE(penggarapan!D266,penggarapan!E266,penggarapan!F266)</f>
        <v>41729</v>
      </c>
      <c r="C264" s="92">
        <f>penggarapan!J266/24</f>
        <v>0.63541666666666663</v>
      </c>
      <c r="D264" s="90">
        <f>penggarapan!AN266*149598000</f>
        <v>149441661.15599093</v>
      </c>
      <c r="E264" s="93">
        <f>penggarapan!BA560</f>
        <v>376170.97010672995</v>
      </c>
      <c r="F264" s="69"/>
      <c r="G264" s="94">
        <f>penggarapan!AV266</f>
        <v>0.64606286035087013</v>
      </c>
      <c r="H264" s="94">
        <f>penggarapan!BM560/15</f>
        <v>16.596226922432056</v>
      </c>
      <c r="I264" s="95">
        <f>penggarapan!AP266</f>
        <v>10.543471128441812</v>
      </c>
      <c r="J264" s="71">
        <f>penggarapan!AJ560</f>
        <v>246.95634264770186</v>
      </c>
      <c r="K264" s="71">
        <f>penggarapan!AX266</f>
        <v>4.1733526269657206</v>
      </c>
      <c r="L264" s="71">
        <f>penggarapan!AP560</f>
        <v>3.27479635219145</v>
      </c>
      <c r="M264" s="71">
        <f>penggarapan!BR560</f>
        <v>-18.238260371301291</v>
      </c>
      <c r="N264" s="71">
        <f>penggarapan!BI266</f>
        <v>279.23677189282023</v>
      </c>
      <c r="O264" s="71">
        <f>penggarapan!BZ560</f>
        <v>191.52425822571499</v>
      </c>
      <c r="P264" s="71">
        <f>penggarapan!BM266</f>
        <v>34.954538274320853</v>
      </c>
      <c r="Q264" s="71">
        <f>penggarapan!CA560</f>
        <v>-64.233429164604075</v>
      </c>
    </row>
    <row r="265" spans="1:17" ht="15">
      <c r="A265" s="69" t="str">
        <f>TEXT(penggarapan!F267,"dddd")</f>
        <v>Selasa</v>
      </c>
      <c r="B265" s="91">
        <f>DATE(penggarapan!D267,penggarapan!E267,penggarapan!F267)</f>
        <v>41729</v>
      </c>
      <c r="C265" s="92">
        <f>penggarapan!J267/24</f>
        <v>0.64583333333333337</v>
      </c>
      <c r="D265" s="90">
        <f>penggarapan!AN267*149598000</f>
        <v>149442108.4794617</v>
      </c>
      <c r="E265" s="93">
        <f>penggarapan!BA561</f>
        <v>376212.60407762375</v>
      </c>
      <c r="F265" s="69"/>
      <c r="G265" s="94">
        <f>penggarapan!AV267</f>
        <v>0.64669545347018009</v>
      </c>
      <c r="H265" s="94">
        <f>penggarapan!BM561/15</f>
        <v>16.597125601991245</v>
      </c>
      <c r="I265" s="95">
        <f>penggarapan!AP267</f>
        <v>10.553758317544888</v>
      </c>
      <c r="J265" s="71">
        <f>penggarapan!AJ561</f>
        <v>246.97121011260296</v>
      </c>
      <c r="K265" s="71">
        <f>penggarapan!AX267</f>
        <v>4.1773855433424041</v>
      </c>
      <c r="L265" s="71">
        <f>penggarapan!AP561</f>
        <v>3.2759234077546653</v>
      </c>
      <c r="M265" s="71">
        <f>penggarapan!BR561</f>
        <v>-18.239580772995989</v>
      </c>
      <c r="N265" s="71">
        <f>penggarapan!BI267</f>
        <v>278.46051041328406</v>
      </c>
      <c r="O265" s="71">
        <f>penggarapan!BZ561</f>
        <v>183.33616203393254</v>
      </c>
      <c r="P265" s="71">
        <f>penggarapan!BM267</f>
        <v>31.283772696300293</v>
      </c>
      <c r="Q265" s="71">
        <f>penggarapan!CA561</f>
        <v>-64.714293195825192</v>
      </c>
    </row>
    <row r="266" spans="1:17" ht="15">
      <c r="A266" s="69" t="str">
        <f>TEXT(penggarapan!F268,"dddd")</f>
        <v>Selasa</v>
      </c>
      <c r="B266" s="91">
        <f>DATE(penggarapan!D268,penggarapan!E268,penggarapan!F268)</f>
        <v>41729</v>
      </c>
      <c r="C266" s="92">
        <f>penggarapan!J268/24</f>
        <v>0.65625</v>
      </c>
      <c r="D266" s="90">
        <f>penggarapan!AN268*149598000</f>
        <v>149442555.80659381</v>
      </c>
      <c r="E266" s="93">
        <f>penggarapan!BA562</f>
        <v>376254.28826744627</v>
      </c>
      <c r="F266" s="69"/>
      <c r="G266" s="94">
        <f>penggarapan!AV268</f>
        <v>0.647328049279141</v>
      </c>
      <c r="H266" s="94">
        <f>penggarapan!BM562/15</f>
        <v>16.598030093667699</v>
      </c>
      <c r="I266" s="95">
        <f>penggarapan!AP268</f>
        <v>10.564045444609153</v>
      </c>
      <c r="J266" s="71">
        <f>penggarapan!AJ562</f>
        <v>246.98617351956375</v>
      </c>
      <c r="K266" s="71">
        <f>penggarapan!AX268</f>
        <v>4.1814183212141733</v>
      </c>
      <c r="L266" s="71">
        <f>penggarapan!AP562</f>
        <v>3.2838243181253262</v>
      </c>
      <c r="M266" s="71">
        <f>penggarapan!BR562</f>
        <v>-18.234232905209538</v>
      </c>
      <c r="N266" s="71">
        <f>penggarapan!BI268</f>
        <v>277.75402411921328</v>
      </c>
      <c r="O266" s="71">
        <f>penggarapan!BZ562</f>
        <v>175.00738279281009</v>
      </c>
      <c r="P266" s="71">
        <f>penggarapan!BM268</f>
        <v>27.604514320516074</v>
      </c>
      <c r="Q266" s="71">
        <f>penggarapan!CA562</f>
        <v>-64.665756290991638</v>
      </c>
    </row>
    <row r="267" spans="1:17" ht="15">
      <c r="A267" s="69" t="str">
        <f>TEXT(penggarapan!F269,"dddd")</f>
        <v>Selasa</v>
      </c>
      <c r="B267" s="91">
        <f>DATE(penggarapan!D269,penggarapan!E269,penggarapan!F269)</f>
        <v>41729</v>
      </c>
      <c r="C267" s="92">
        <f>penggarapan!J269/24</f>
        <v>0.66666666666666663</v>
      </c>
      <c r="D267" s="90">
        <f>penggarapan!AN269*149598000</f>
        <v>149443003.13739273</v>
      </c>
      <c r="E267" s="93">
        <f>penggarapan!BA563</f>
        <v>376296.02242267173</v>
      </c>
      <c r="F267" s="69"/>
      <c r="G267" s="94">
        <f>penggarapan!AV269</f>
        <v>0.64796064781217733</v>
      </c>
      <c r="H267" s="94">
        <f>penggarapan!BM563/15</f>
        <v>16.59894009030911</v>
      </c>
      <c r="I267" s="95">
        <f>penggarapan!AP269</f>
        <v>10.574332510095751</v>
      </c>
      <c r="J267" s="71">
        <f>penggarapan!AJ563</f>
        <v>247.00122778334139</v>
      </c>
      <c r="K267" s="71">
        <f>penggarapan!AX269</f>
        <v>4.1854509606520738</v>
      </c>
      <c r="L267" s="71">
        <f>penggarapan!AP563</f>
        <v>3.2861832835773996</v>
      </c>
      <c r="M267" s="71">
        <f>penggarapan!BR563</f>
        <v>-18.234365413211176</v>
      </c>
      <c r="N267" s="71">
        <f>penggarapan!BI269</f>
        <v>277.10560227825255</v>
      </c>
      <c r="O267" s="71">
        <f>penggarapan!BZ563</f>
        <v>166.88681066889768</v>
      </c>
      <c r="P267" s="71">
        <f>penggarapan!BM269</f>
        <v>23.918207492547214</v>
      </c>
      <c r="Q267" s="71">
        <f>penggarapan!CA563</f>
        <v>-64.078996085469925</v>
      </c>
    </row>
    <row r="268" spans="1:17" ht="15">
      <c r="A268" s="69" t="str">
        <f>TEXT(penggarapan!F270,"dddd")</f>
        <v>Selasa</v>
      </c>
      <c r="B268" s="91">
        <f>DATE(penggarapan!D270,penggarapan!E270,penggarapan!F270)</f>
        <v>41729</v>
      </c>
      <c r="C268" s="92">
        <f>penggarapan!J270/24</f>
        <v>0.67708333333333337</v>
      </c>
      <c r="D268" s="90">
        <f>penggarapan!AN270*149598000</f>
        <v>149443450.4718641</v>
      </c>
      <c r="E268" s="93">
        <f>penggarapan!BA564</f>
        <v>376337.80628961936</v>
      </c>
      <c r="F268" s="69"/>
      <c r="G268" s="94">
        <f>penggarapan!AV270</f>
        <v>0.64859324910354588</v>
      </c>
      <c r="H268" s="94">
        <f>penggarapan!BM564/15</f>
        <v>16.59985528133549</v>
      </c>
      <c r="I268" s="95">
        <f>penggarapan!AP270</f>
        <v>10.584619514463094</v>
      </c>
      <c r="J268" s="71">
        <f>penggarapan!AJ564</f>
        <v>247.01636776225882</v>
      </c>
      <c r="K268" s="71">
        <f>penggarapan!AX270</f>
        <v>4.1894834617260628</v>
      </c>
      <c r="L268" s="71">
        <f>penggarapan!AP564</f>
        <v>3.2867351820598554</v>
      </c>
      <c r="M268" s="71">
        <f>penggarapan!BR564</f>
        <v>-18.236293095353346</v>
      </c>
      <c r="N268" s="71">
        <f>penggarapan!BI270</f>
        <v>276.50574463923226</v>
      </c>
      <c r="O268" s="71">
        <f>penggarapan!BZ564</f>
        <v>159.27732620584351</v>
      </c>
      <c r="P268" s="71">
        <f>penggarapan!BM270</f>
        <v>20.225996618715374</v>
      </c>
      <c r="Q268" s="71">
        <f>penggarapan!CA564</f>
        <v>-62.992582379060259</v>
      </c>
    </row>
    <row r="269" spans="1:17" ht="15">
      <c r="A269" s="69" t="str">
        <f>TEXT(penggarapan!F271,"dddd")</f>
        <v>Selasa</v>
      </c>
      <c r="B269" s="91">
        <f>DATE(penggarapan!D271,penggarapan!E271,penggarapan!F271)</f>
        <v>41729</v>
      </c>
      <c r="C269" s="92">
        <f>penggarapan!J271/24</f>
        <v>0.6875</v>
      </c>
      <c r="D269" s="90">
        <f>penggarapan!AN271*149598000</f>
        <v>149443897.80995345</v>
      </c>
      <c r="E269" s="93">
        <f>penggarapan!BA565</f>
        <v>376379.6396088574</v>
      </c>
      <c r="F269" s="69"/>
      <c r="G269" s="94">
        <f>penggarapan!AV271</f>
        <v>0.64922585310282932</v>
      </c>
      <c r="H269" s="94">
        <f>penggarapan!BM565/15</f>
        <v>16.600775352743192</v>
      </c>
      <c r="I269" s="95">
        <f>penggarapan!AP271</f>
        <v>10.594906456792689</v>
      </c>
      <c r="J269" s="71">
        <f>penggarapan!AJ565</f>
        <v>247.03158825827924</v>
      </c>
      <c r="K269" s="71">
        <f>penggarapan!AX271</f>
        <v>4.1935158239663481</v>
      </c>
      <c r="L269" s="71">
        <f>penggarapan!AP565</f>
        <v>3.2898358298636108</v>
      </c>
      <c r="M269" s="71">
        <f>penggarapan!BR565</f>
        <v>-18.235717898359855</v>
      </c>
      <c r="N269" s="71">
        <f>penggarapan!BI271</f>
        <v>279.58506918652711</v>
      </c>
      <c r="O269" s="71">
        <f>penggarapan!BZ565</f>
        <v>152.37182041367652</v>
      </c>
      <c r="P269" s="71">
        <f>penggarapan!BM271</f>
        <v>16.528800729673897</v>
      </c>
      <c r="Q269" s="71">
        <f>penggarapan!CA565</f>
        <v>-61.467395946781323</v>
      </c>
    </row>
    <row r="270" spans="1:17" ht="15">
      <c r="A270" s="69" t="str">
        <f>TEXT(penggarapan!F272,"dddd")</f>
        <v>Selasa</v>
      </c>
      <c r="B270" s="91">
        <f>DATE(penggarapan!D272,penggarapan!E272,penggarapan!F272)</f>
        <v>42247</v>
      </c>
      <c r="C270" s="92">
        <f>penggarapan!J272/24</f>
        <v>0.69791666666666663</v>
      </c>
      <c r="D270" s="90">
        <f>penggarapan!AN272*149598000</f>
        <v>150950808.00456557</v>
      </c>
      <c r="E270" s="93">
        <f>penggarapan!BA566</f>
        <v>370955.41603309731</v>
      </c>
      <c r="F270" s="69"/>
      <c r="G270" s="94">
        <f>penggarapan!AV272</f>
        <v>10.745394735747132</v>
      </c>
      <c r="H270" s="94">
        <f>penggarapan!BM566/15</f>
        <v>16.442675721660869</v>
      </c>
      <c r="I270" s="95">
        <f>penggarapan!AP272</f>
        <v>159.62308049222304</v>
      </c>
      <c r="J270" s="71">
        <f>penggarapan!AJ566</f>
        <v>244.41292690942007</v>
      </c>
      <c r="K270" s="71">
        <f>penggarapan!AX272</f>
        <v>7.9598361822020376</v>
      </c>
      <c r="L270" s="71">
        <f>penggarapan!AP566</f>
        <v>4.698867621450642</v>
      </c>
      <c r="M270" s="71">
        <f>penggarapan!BR566</f>
        <v>-16.399642238090063</v>
      </c>
      <c r="N270" s="71">
        <f>penggarapan!BI272</f>
        <v>275.42172379743533</v>
      </c>
      <c r="O270" s="71">
        <f>penggarapan!BZ566</f>
        <v>141.45201734058674</v>
      </c>
      <c r="P270" s="71">
        <f>penggarapan!BM272</f>
        <v>11.185898301525993</v>
      </c>
      <c r="Q270" s="71">
        <f>penggarapan!CA566</f>
        <v>77.867991011946813</v>
      </c>
    </row>
    <row r="271" spans="1:17" ht="15">
      <c r="A271" s="69" t="str">
        <f>TEXT(penggarapan!F273,"dddd")</f>
        <v>Selasa</v>
      </c>
      <c r="B271" s="91">
        <f>DATE(penggarapan!D273,penggarapan!E273,penggarapan!F273)</f>
        <v>41729</v>
      </c>
      <c r="C271" s="92">
        <f>penggarapan!J273/24</f>
        <v>0.70833333333333337</v>
      </c>
      <c r="D271" s="90">
        <f>penggarapan!AN273*149598000</f>
        <v>149444792.49700838</v>
      </c>
      <c r="E271" s="93">
        <f>penggarapan!BA567</f>
        <v>376463.45358804276</v>
      </c>
      <c r="F271" s="69"/>
      <c r="G271" s="94">
        <f>penggarapan!AV273</f>
        <v>0.65049106936233159</v>
      </c>
      <c r="H271" s="94">
        <f>penggarapan!BM567/15</f>
        <v>16.602628865450068</v>
      </c>
      <c r="I271" s="95">
        <f>penggarapan!AP273</f>
        <v>10.615480157175009</v>
      </c>
      <c r="J271" s="71">
        <f>penggarapan!AJ567</f>
        <v>247.06224975883677</v>
      </c>
      <c r="K271" s="71">
        <f>penggarapan!AX273</f>
        <v>4.2015801322267325</v>
      </c>
      <c r="L271" s="71">
        <f>penggarapan!AP567</f>
        <v>3.2978878186673026</v>
      </c>
      <c r="M271" s="71">
        <f>penggarapan!BR567</f>
        <v>-18.23277267340702</v>
      </c>
      <c r="N271" s="71">
        <f>penggarapan!BI273</f>
        <v>274.92547857690533</v>
      </c>
      <c r="O271" s="71">
        <f>penggarapan!BZ567</f>
        <v>140.91511057813696</v>
      </c>
      <c r="P271" s="71">
        <f>penggarapan!BM273</f>
        <v>9.1223107275119837</v>
      </c>
      <c r="Q271" s="71">
        <f>penggarapan!CA567</f>
        <v>-57.359362574268793</v>
      </c>
    </row>
    <row r="272" spans="1:17" ht="15">
      <c r="A272" s="106" t="str">
        <f>TEXT(penggarapan!F274,"dddd")</f>
        <v>Selasa</v>
      </c>
      <c r="B272" s="107">
        <f>DATE(penggarapan!D274,penggarapan!E274,penggarapan!F274)</f>
        <v>41729</v>
      </c>
      <c r="C272" s="108">
        <f>penggarapan!J274/24</f>
        <v>0.71875</v>
      </c>
      <c r="D272" s="109">
        <f>penggarapan!AN274*149598000</f>
        <v>149445239.845925</v>
      </c>
      <c r="E272" s="110">
        <f>penggarapan!BA568</f>
        <v>376505.43373391707</v>
      </c>
      <c r="F272" s="106"/>
      <c r="G272" s="111">
        <f>penggarapan!AV274</f>
        <v>0.65112368160644174</v>
      </c>
      <c r="H272" s="111">
        <f>penggarapan!BM568/15</f>
        <v>16.603561663528136</v>
      </c>
      <c r="I272" s="112">
        <f>penggarapan!AP274</f>
        <v>10.625766914768576</v>
      </c>
      <c r="J272" s="113">
        <f>penggarapan!AJ568</f>
        <v>247.07768011707464</v>
      </c>
      <c r="K272" s="113">
        <f>penggarapan!AX274</f>
        <v>4.2056120778473929</v>
      </c>
      <c r="L272" s="113">
        <f>penggarapan!AP568</f>
        <v>3.2956345694364804</v>
      </c>
      <c r="M272" s="113">
        <f>penggarapan!BR568</f>
        <v>-18.237508928083098</v>
      </c>
      <c r="N272" s="113">
        <f>penggarapan!BI274</f>
        <v>274.45310686023521</v>
      </c>
      <c r="O272" s="113">
        <f>penggarapan!BZ568</f>
        <v>136.30606218780258</v>
      </c>
      <c r="P272" s="113">
        <f>penggarapan!BM274</f>
        <v>5.4141431751320415</v>
      </c>
      <c r="Q272" s="113">
        <f>penggarapan!CA568</f>
        <v>-54.895382581071921</v>
      </c>
    </row>
    <row r="273" spans="1:17" ht="15">
      <c r="A273" s="106" t="str">
        <f>TEXT(penggarapan!F275,"dddd")</f>
        <v>Selasa</v>
      </c>
      <c r="B273" s="107">
        <f>DATE(penggarapan!D275,penggarapan!E275,penggarapan!F275)</f>
        <v>41729</v>
      </c>
      <c r="C273" s="108">
        <f>penggarapan!J275/24</f>
        <v>0.72916666666666663</v>
      </c>
      <c r="D273" s="109">
        <f>penggarapan!AN275*149598000</f>
        <v>149445687.19842193</v>
      </c>
      <c r="E273" s="110">
        <f>penggarapan!BA569</f>
        <v>376547.46230955172</v>
      </c>
      <c r="F273" s="106"/>
      <c r="G273" s="111">
        <f>penggarapan!AV275</f>
        <v>0.65175629661103673</v>
      </c>
      <c r="H273" s="111">
        <f>penggarapan!BM569/15</f>
        <v>16.604498055934204</v>
      </c>
      <c r="I273" s="112">
        <f>penggarapan!AP275</f>
        <v>10.636053610784797</v>
      </c>
      <c r="J273" s="113">
        <f>penggarapan!AJ569</f>
        <v>247.09316970626375</v>
      </c>
      <c r="K273" s="113">
        <f>penggarapan!AX275</f>
        <v>4.2096438843759092</v>
      </c>
      <c r="L273" s="113">
        <f>penggarapan!AP569</f>
        <v>3.3013025633212845</v>
      </c>
      <c r="M273" s="113">
        <f>penggarapan!BR569</f>
        <v>-18.234438016976114</v>
      </c>
      <c r="N273" s="113">
        <f>penggarapan!BI275</f>
        <v>274.00039854116017</v>
      </c>
      <c r="O273" s="113">
        <f>penggarapan!BZ569</f>
        <v>132.3246644032813</v>
      </c>
      <c r="P273" s="113">
        <f>penggarapan!BM275</f>
        <v>1.7032950681427736</v>
      </c>
      <c r="Q273" s="113">
        <f>penggarapan!CA569</f>
        <v>-52.235269438768583</v>
      </c>
    </row>
    <row r="274" spans="1:17" ht="15">
      <c r="A274" s="106" t="str">
        <f>TEXT(penggarapan!F276,"dddd")</f>
        <v>Selasa</v>
      </c>
      <c r="B274" s="107">
        <f>DATE(penggarapan!D276,penggarapan!E276,penggarapan!F276)</f>
        <v>41729</v>
      </c>
      <c r="C274" s="108">
        <f>penggarapan!J276/24</f>
        <v>0.73958333333333337</v>
      </c>
      <c r="D274" s="109">
        <f>penggarapan!AN276*149598000</f>
        <v>149446134.55450454</v>
      </c>
      <c r="E274" s="110">
        <f>penggarapan!BA570</f>
        <v>376589.53906033788</v>
      </c>
      <c r="F274" s="106"/>
      <c r="G274" s="111">
        <f>penggarapan!AV276</f>
        <v>0.65238891441036995</v>
      </c>
      <c r="H274" s="111">
        <f>penggarapan!BM570/15</f>
        <v>16.605437714247195</v>
      </c>
      <c r="I274" s="112">
        <f>penggarapan!AP276</f>
        <v>10.646340245682076</v>
      </c>
      <c r="J274" s="113">
        <f>penggarapan!AJ570</f>
        <v>247.10871309135584</v>
      </c>
      <c r="K274" s="113">
        <f>penggarapan!AX276</f>
        <v>4.2136755518822184</v>
      </c>
      <c r="L274" s="113">
        <f>penggarapan!AP570</f>
        <v>3.3024191809027514</v>
      </c>
      <c r="M274" s="113">
        <f>penggarapan!BR570</f>
        <v>-18.235864676261418</v>
      </c>
      <c r="N274" s="113">
        <f>penggarapan!BI276</f>
        <v>273.563573082819</v>
      </c>
      <c r="O274" s="113">
        <f>penggarapan!BZ570</f>
        <v>128.89822227683095</v>
      </c>
      <c r="P274" s="113">
        <f>penggarapan!BM276</f>
        <v>-2.0098671237958272</v>
      </c>
      <c r="Q274" s="113">
        <f>penggarapan!CA570</f>
        <v>-49.410380969224825</v>
      </c>
    </row>
    <row r="275" spans="1:17" ht="15">
      <c r="A275" s="106" t="str">
        <f>TEXT(penggarapan!F277,"dddd")</f>
        <v>Selasa</v>
      </c>
      <c r="B275" s="107">
        <f>DATE(penggarapan!D277,penggarapan!E277,penggarapan!F277)</f>
        <v>41729</v>
      </c>
      <c r="C275" s="108">
        <f>penggarapan!J277/24</f>
        <v>0.75</v>
      </c>
      <c r="D275" s="109">
        <f>penggarapan!AN277*149598000</f>
        <v>149446581.91411859</v>
      </c>
      <c r="E275" s="110">
        <f>penggarapan!BA571</f>
        <v>376631.66372589214</v>
      </c>
      <c r="F275" s="106"/>
      <c r="G275" s="111">
        <f>penggarapan!AV277</f>
        <v>0.65302153495396398</v>
      </c>
      <c r="H275" s="111">
        <f>penggarapan!BM571/15</f>
        <v>16.606380307413705</v>
      </c>
      <c r="I275" s="112">
        <f>penggarapan!AP277</f>
        <v>10.656626818541051</v>
      </c>
      <c r="J275" s="113">
        <f>penggarapan!AJ571</f>
        <v>247.12430479407345</v>
      </c>
      <c r="K275" s="113">
        <f>penggarapan!AX277</f>
        <v>4.2177070798962717</v>
      </c>
      <c r="L275" s="113">
        <f>penggarapan!AP571</f>
        <v>3.295930213006006</v>
      </c>
      <c r="M275" s="113">
        <f>penggarapan!BR571</f>
        <v>-18.24480170143644</v>
      </c>
      <c r="N275" s="113">
        <f>penggarapan!BI277</f>
        <v>273.13915399307058</v>
      </c>
      <c r="O275" s="113">
        <f>penggarapan!BZ571</f>
        <v>125.94797150098168</v>
      </c>
      <c r="P275" s="113">
        <f>penggarapan!BM277</f>
        <v>-5.7250277824817362</v>
      </c>
      <c r="Q275" s="113">
        <f>penggarapan!CA571</f>
        <v>-46.451452489240971</v>
      </c>
    </row>
    <row r="276" spans="1:17" ht="15">
      <c r="A276" s="106" t="str">
        <f>TEXT(penggarapan!F278,"dddd")</f>
        <v>Selasa</v>
      </c>
      <c r="B276" s="107">
        <f>DATE(penggarapan!D278,penggarapan!E278,penggarapan!F278)</f>
        <v>41729</v>
      </c>
      <c r="C276" s="108">
        <f>penggarapan!J278/24</f>
        <v>0.76041666666666663</v>
      </c>
      <c r="D276" s="109">
        <f>penggarapan!AN278*149598000</f>
        <v>149447029.27726951</v>
      </c>
      <c r="E276" s="110">
        <f>penggarapan!BA572</f>
        <v>376673.83605130715</v>
      </c>
      <c r="F276" s="106"/>
      <c r="G276" s="111">
        <f>penggarapan!AV278</f>
        <v>0.65365415827623941</v>
      </c>
      <c r="H276" s="111">
        <f>penggarapan!BM572/15</f>
        <v>16.60732550213606</v>
      </c>
      <c r="I276" s="112">
        <f>penggarapan!AP278</f>
        <v>10.666913329822863</v>
      </c>
      <c r="J276" s="113">
        <f>penggarapan!AJ572</f>
        <v>247.13993929933474</v>
      </c>
      <c r="K276" s="113">
        <f>penggarapan!AX278</f>
        <v>4.2217384684890886</v>
      </c>
      <c r="L276" s="113">
        <f>penggarapan!AP572</f>
        <v>3.2896456831179028</v>
      </c>
      <c r="M276" s="113">
        <f>penggarapan!BR572</f>
        <v>-18.253542580373264</v>
      </c>
      <c r="N276" s="113">
        <f>penggarapan!BI278</f>
        <v>272.72385700740597</v>
      </c>
      <c r="O276" s="113">
        <f>penggarapan!BZ572</f>
        <v>123.39171985816324</v>
      </c>
      <c r="P276" s="113">
        <f>penggarapan!BM278</f>
        <v>-9.4419115722580198</v>
      </c>
      <c r="Q276" s="113">
        <f>penggarapan!CA572</f>
        <v>-43.388169111040966</v>
      </c>
    </row>
    <row r="277" spans="1:17" ht="15">
      <c r="A277" s="106" t="str">
        <f>TEXT(penggarapan!F279,"dddd")</f>
        <v>Selasa</v>
      </c>
      <c r="B277" s="107">
        <f>DATE(penggarapan!D279,penggarapan!E279,penggarapan!F279)</f>
        <v>41729</v>
      </c>
      <c r="C277" s="108">
        <f>penggarapan!J279/24</f>
        <v>0.77083333333333337</v>
      </c>
      <c r="D277" s="109">
        <f>penggarapan!AN279*149598000</f>
        <v>149447476.64396292</v>
      </c>
      <c r="E277" s="110">
        <f>penggarapan!BA573</f>
        <v>376716.05578155728</v>
      </c>
      <c r="F277" s="106"/>
      <c r="G277" s="111">
        <f>penggarapan!AV279</f>
        <v>0.65428678441144905</v>
      </c>
      <c r="H277" s="111">
        <f>penggarapan!BM573/15</f>
        <v>16.608272962884744</v>
      </c>
      <c r="I277" s="112">
        <f>penggarapan!AP279</f>
        <v>10.677199779985918</v>
      </c>
      <c r="J277" s="113">
        <f>penggarapan!AJ573</f>
        <v>247.1556110554634</v>
      </c>
      <c r="K277" s="113">
        <f>penggarapan!AX279</f>
        <v>4.2257697177305982</v>
      </c>
      <c r="L277" s="113">
        <f>penggarapan!AP573</f>
        <v>3.3031804111100826</v>
      </c>
      <c r="M277" s="113">
        <f>penggarapan!BR573</f>
        <v>-18.242732552977444</v>
      </c>
      <c r="N277" s="113">
        <f>penggarapan!BI279</f>
        <v>272.31448429160361</v>
      </c>
      <c r="O277" s="113">
        <f>penggarapan!BZ573</f>
        <v>121.1453403734738</v>
      </c>
      <c r="P277" s="113">
        <f>penggarapan!BM279</f>
        <v>-13.160274826009609</v>
      </c>
      <c r="Q277" s="113">
        <f>penggarapan!CA573</f>
        <v>-40.248671880779611</v>
      </c>
    </row>
    <row r="278" spans="1:17" ht="15">
      <c r="A278" s="69" t="str">
        <f>TEXT(penggarapan!F280,"dddd")</f>
        <v>Selasa</v>
      </c>
      <c r="B278" s="91">
        <f>DATE(penggarapan!D280,penggarapan!E280,penggarapan!F280)</f>
        <v>41729</v>
      </c>
      <c r="C278" s="92">
        <f>penggarapan!J280/24</f>
        <v>0.78125</v>
      </c>
      <c r="D278" s="90">
        <f>penggarapan!AN280*149598000</f>
        <v>149447924.01414433</v>
      </c>
      <c r="E278" s="93">
        <f>penggarapan!BA574</f>
        <v>376758.32265579788</v>
      </c>
      <c r="F278" s="69"/>
      <c r="G278" s="94">
        <f>penggarapan!AV280</f>
        <v>0.65491941330916814</v>
      </c>
      <c r="H278" s="94">
        <f>penggarapan!BM574/15</f>
        <v>16.609222351909438</v>
      </c>
      <c r="I278" s="95">
        <f>penggarapan!AP280</f>
        <v>10.687486168111782</v>
      </c>
      <c r="J278" s="71">
        <f>penggarapan!AJ574</f>
        <v>247.17131447437586</v>
      </c>
      <c r="K278" s="71">
        <f>penggarapan!AX280</f>
        <v>4.2298008271511547</v>
      </c>
      <c r="L278" s="71">
        <f>penggarapan!AP574</f>
        <v>3.3028785113013304</v>
      </c>
      <c r="M278" s="71">
        <f>penggarapan!BR574</f>
        <v>-18.245578354321982</v>
      </c>
      <c r="N278" s="71">
        <f>penggarapan!BI280</f>
        <v>271.90781716100616</v>
      </c>
      <c r="O278" s="71">
        <f>penggarapan!BZ574</f>
        <v>119.19730399302907</v>
      </c>
      <c r="P278" s="71">
        <f>penggarapan!BM280</f>
        <v>-16.879898308571647</v>
      </c>
      <c r="Q278" s="71">
        <f>penggarapan!CA574</f>
        <v>-37.032523848033584</v>
      </c>
    </row>
    <row r="279" spans="1:17" ht="15">
      <c r="A279" s="69" t="str">
        <f>TEXT(penggarapan!F281,"dddd")</f>
        <v>Selasa</v>
      </c>
      <c r="B279" s="91">
        <f>DATE(penggarapan!D281,penggarapan!E281,penggarapan!F281)</f>
        <v>41729</v>
      </c>
      <c r="C279" s="92">
        <f>penggarapan!J281/24</f>
        <v>0.79166666666666663</v>
      </c>
      <c r="D279" s="90">
        <f>penggarapan!AN281*149598000</f>
        <v>149448371.38781932</v>
      </c>
      <c r="E279" s="93">
        <f>penggarapan!BA575</f>
        <v>376800.63641870365</v>
      </c>
      <c r="F279" s="69"/>
      <c r="G279" s="94">
        <f>penggarapan!AV281</f>
        <v>0.65555204500364883</v>
      </c>
      <c r="H279" s="94">
        <f>penggarapan!BM575/15</f>
        <v>16.610173329632456</v>
      </c>
      <c r="I279" s="95">
        <f>penggarapan!AP281</f>
        <v>10.697772494658869</v>
      </c>
      <c r="J279" s="71">
        <f>penggarapan!AJ575</f>
        <v>247.18704393809304</v>
      </c>
      <c r="K279" s="71">
        <f>penggarapan!AX281</f>
        <v>4.2338317968207004</v>
      </c>
      <c r="L279" s="71">
        <f>penggarapan!AP575</f>
        <v>3.3022508312845154</v>
      </c>
      <c r="M279" s="71">
        <f>penggarapan!BR575</f>
        <v>-18.248748223795364</v>
      </c>
      <c r="N279" s="71">
        <f>penggarapan!BI281</f>
        <v>271.50049903768399</v>
      </c>
      <c r="O279" s="71">
        <f>penggarapan!BZ575</f>
        <v>117.48933030711174</v>
      </c>
      <c r="P279" s="71">
        <f>penggarapan!BM281</f>
        <v>-20.600580888565851</v>
      </c>
      <c r="Q279" s="71">
        <f>penggarapan!CA575</f>
        <v>-33.758502916249242</v>
      </c>
    </row>
    <row r="280" spans="1:17" ht="15">
      <c r="A280" s="69" t="str">
        <f>TEXT(penggarapan!F282,"dddd")</f>
        <v>Selasa</v>
      </c>
      <c r="B280" s="91">
        <f>DATE(penggarapan!D282,penggarapan!E282,penggarapan!F282)</f>
        <v>41729</v>
      </c>
      <c r="C280" s="92">
        <f>penggarapan!J282/24</f>
        <v>0.80208333333333337</v>
      </c>
      <c r="D280" s="90">
        <f>penggarapan!AN282*149598000</f>
        <v>149448818.76499349</v>
      </c>
      <c r="E280" s="93">
        <f>penggarapan!BA576</f>
        <v>376842.99681483285</v>
      </c>
      <c r="F280" s="69"/>
      <c r="G280" s="94">
        <f>penggarapan!AV282</f>
        <v>0.65618467952931003</v>
      </c>
      <c r="H280" s="94">
        <f>penggarapan!BM576/15</f>
        <v>16.611125554662582</v>
      </c>
      <c r="I280" s="95">
        <f>penggarapan!AP282</f>
        <v>10.708058760088305</v>
      </c>
      <c r="J280" s="71">
        <f>penggarapan!AJ576</f>
        <v>247.20279379897218</v>
      </c>
      <c r="K280" s="71">
        <f>penggarapan!AX282</f>
        <v>4.2378626268102249</v>
      </c>
      <c r="L280" s="71">
        <f>penggarapan!AP576</f>
        <v>3.303186811742385</v>
      </c>
      <c r="M280" s="71">
        <f>penggarapan!BR576</f>
        <v>-18.25037685470479</v>
      </c>
      <c r="N280" s="71">
        <f>penggarapan!BI282</f>
        <v>271.08889841717837</v>
      </c>
      <c r="O280" s="71">
        <f>penggarapan!BZ576</f>
        <v>115.98467314138998</v>
      </c>
      <c r="P280" s="71">
        <f>penggarapan!BM282</f>
        <v>-24.32213371643547</v>
      </c>
      <c r="Q280" s="71">
        <f>penggarapan!CA576</f>
        <v>-30.437042086419595</v>
      </c>
    </row>
    <row r="281" spans="1:17" ht="15">
      <c r="A281" s="69" t="str">
        <f>TEXT(penggarapan!F283,"dddd")</f>
        <v>Selasa</v>
      </c>
      <c r="B281" s="91">
        <f>DATE(penggarapan!D283,penggarapan!E283,penggarapan!F283)</f>
        <v>41729</v>
      </c>
      <c r="C281" s="92">
        <f>penggarapan!J283/24</f>
        <v>0.8125</v>
      </c>
      <c r="D281" s="90">
        <f>penggarapan!AN283*149598000</f>
        <v>149449266.14561236</v>
      </c>
      <c r="E281" s="93">
        <f>penggarapan!BA577</f>
        <v>376885.40358291176</v>
      </c>
      <c r="F281" s="69"/>
      <c r="G281" s="94">
        <f>penggarapan!AV283</f>
        <v>0.6568173168356688</v>
      </c>
      <c r="H281" s="94">
        <f>penggarapan!BM577/15</f>
        <v>16.612078683808353</v>
      </c>
      <c r="I281" s="95">
        <f>penggarapan!AP283</f>
        <v>10.718344963480776</v>
      </c>
      <c r="J281" s="71">
        <f>penggarapan!AJ577</f>
        <v>247.2185583799301</v>
      </c>
      <c r="K281" s="71">
        <f>penggarapan!AX283</f>
        <v>4.2418933166497732</v>
      </c>
      <c r="L281" s="71">
        <f>penggarapan!AP577</f>
        <v>3.31038795560305</v>
      </c>
      <c r="M281" s="71">
        <f>penggarapan!BR577</f>
        <v>-18.245823962018314</v>
      </c>
      <c r="N281" s="71">
        <f>penggarapan!BI283</f>
        <v>270.66893796263571</v>
      </c>
      <c r="O281" s="71">
        <f>penggarapan!BZ577</f>
        <v>114.65005837073377</v>
      </c>
      <c r="P281" s="71">
        <f>penggarapan!BM283</f>
        <v>-28.044374502846232</v>
      </c>
      <c r="Q281" s="71">
        <f>penggarapan!CA577</f>
        <v>-27.077308379918794</v>
      </c>
    </row>
    <row r="282" spans="1:17" ht="15">
      <c r="A282" s="69" t="str">
        <f>TEXT(penggarapan!F284,"dddd")</f>
        <v>Selasa</v>
      </c>
      <c r="B282" s="91">
        <f>DATE(penggarapan!D284,penggarapan!E284,penggarapan!F284)</f>
        <v>41729</v>
      </c>
      <c r="C282" s="92">
        <f>penggarapan!J284/24</f>
        <v>0.82291666666666663</v>
      </c>
      <c r="D282" s="90">
        <f>penggarapan!AN284*149598000</f>
        <v>149449713.5296815</v>
      </c>
      <c r="E282" s="93">
        <f>penggarapan!BA578</f>
        <v>376927.85646721127</v>
      </c>
      <c r="F282" s="69"/>
      <c r="G282" s="94">
        <f>penggarapan!AV284</f>
        <v>0.65744995695703201</v>
      </c>
      <c r="H282" s="94">
        <f>penggarapan!BM578/15</f>
        <v>16.613032372475114</v>
      </c>
      <c r="I282" s="95">
        <f>penggarapan!AP284</f>
        <v>10.728631105295603</v>
      </c>
      <c r="J282" s="71">
        <f>penggarapan!AJ578</f>
        <v>247.23433198101282</v>
      </c>
      <c r="K282" s="71">
        <f>penggarapan!AX284</f>
        <v>4.2459238664096359</v>
      </c>
      <c r="L282" s="71">
        <f>penggarapan!AP578</f>
        <v>3.2981024644625592</v>
      </c>
      <c r="M282" s="71">
        <f>penggarapan!BR578</f>
        <v>-18.260499702296364</v>
      </c>
      <c r="N282" s="71">
        <f>penggarapan!BI284</f>
        <v>270.23586950699422</v>
      </c>
      <c r="O282" s="71">
        <f>penggarapan!BZ578</f>
        <v>113.48914999135664</v>
      </c>
      <c r="P282" s="71">
        <f>penggarapan!BM284</f>
        <v>-31.767121444041724</v>
      </c>
      <c r="Q282" s="71">
        <f>penggarapan!CA578</f>
        <v>-23.677930777023175</v>
      </c>
    </row>
    <row r="283" spans="1:17" ht="15">
      <c r="A283" s="69" t="str">
        <f>TEXT(penggarapan!F285,"dddd")</f>
        <v>Selasa</v>
      </c>
      <c r="B283" s="91">
        <f>DATE(penggarapan!D285,penggarapan!E285,penggarapan!F285)</f>
        <v>41729</v>
      </c>
      <c r="C283" s="92">
        <f>penggarapan!J285/24</f>
        <v>0.83333333333333337</v>
      </c>
      <c r="D283" s="90">
        <f>penggarapan!AN285*149598000</f>
        <v>149450160.91720647</v>
      </c>
      <c r="E283" s="93">
        <f>penggarapan!BA579</f>
        <v>376970.35521189123</v>
      </c>
      <c r="F283" s="69"/>
      <c r="G283" s="94">
        <f>penggarapan!AV285</f>
        <v>0.65808259992770479</v>
      </c>
      <c r="H283" s="94">
        <f>penggarapan!BM579/15</f>
        <v>16.608440317884238</v>
      </c>
      <c r="I283" s="95">
        <f>penggarapan!AP285</f>
        <v>10.738917185992086</v>
      </c>
      <c r="J283" s="71">
        <f>penggarapan!AJ579</f>
        <v>247.15837922233507</v>
      </c>
      <c r="K283" s="71">
        <f>penggarapan!AX285</f>
        <v>4.2499542761600804</v>
      </c>
      <c r="L283" s="71">
        <f>penggarapan!AP579</f>
        <v>3.2910673356638291</v>
      </c>
      <c r="M283" s="71">
        <f>penggarapan!BR579</f>
        <v>-18.255133585297163</v>
      </c>
      <c r="N283" s="71">
        <f>penggarapan!BI285</f>
        <v>269.78396392150904</v>
      </c>
      <c r="O283" s="71">
        <f>penggarapan!BZ579</f>
        <v>112.41963586525003</v>
      </c>
      <c r="P283" s="71">
        <f>penggarapan!BM285</f>
        <v>-35.490186230512521</v>
      </c>
      <c r="Q283" s="71">
        <f>penggarapan!CA579</f>
        <v>-20.179517377430759</v>
      </c>
    </row>
    <row r="284" spans="1:17" ht="15">
      <c r="A284" s="69" t="str">
        <f>TEXT(penggarapan!F286,"dddd")</f>
        <v>Selasa</v>
      </c>
      <c r="B284" s="91">
        <f>DATE(penggarapan!D286,penggarapan!E286,penggarapan!F286)</f>
        <v>41729</v>
      </c>
      <c r="C284" s="92">
        <f>penggarapan!J286/24</f>
        <v>0.84375</v>
      </c>
      <c r="D284" s="90">
        <f>penggarapan!AN286*149598000</f>
        <v>149450608.30813283</v>
      </c>
      <c r="E284" s="93">
        <f>penggarapan!BA580</f>
        <v>377012.89955526328</v>
      </c>
      <c r="F284" s="69"/>
      <c r="G284" s="94">
        <f>penggarapan!AV286</f>
        <v>0.65871524569720252</v>
      </c>
      <c r="H284" s="94">
        <f>penggarapan!BM580/15</f>
        <v>16.609394003868424</v>
      </c>
      <c r="I284" s="95">
        <f>penggarapan!AP286</f>
        <v>10.749203204650938</v>
      </c>
      <c r="J284" s="71">
        <f>penggarapan!AJ580</f>
        <v>247.17415367360397</v>
      </c>
      <c r="K284" s="71">
        <f>penggarapan!AX286</f>
        <v>4.2539845454312006</v>
      </c>
      <c r="L284" s="71">
        <f>penggarapan!AP580</f>
        <v>3.2931506600042688</v>
      </c>
      <c r="M284" s="71">
        <f>penggarapan!BR580</f>
        <v>-18.255637293487993</v>
      </c>
      <c r="N284" s="71">
        <f>penggarapan!BI286</f>
        <v>269.30606604236982</v>
      </c>
      <c r="O284" s="71">
        <f>penggarapan!BZ580</f>
        <v>111.49913276348309</v>
      </c>
      <c r="P284" s="71">
        <f>penggarapan!BM286</f>
        <v>-39.213365329441324</v>
      </c>
      <c r="Q284" s="71">
        <f>penggarapan!CA580</f>
        <v>-16.730932946789839</v>
      </c>
    </row>
    <row r="285" spans="1:17" ht="15">
      <c r="A285" s="69" t="str">
        <f>TEXT(penggarapan!F287,"dddd")</f>
        <v>Selasa</v>
      </c>
      <c r="B285" s="91">
        <f>DATE(penggarapan!D287,penggarapan!E287,penggarapan!F287)</f>
        <v>41729</v>
      </c>
      <c r="C285" s="92">
        <f>penggarapan!J287/24</f>
        <v>0.85416666666666663</v>
      </c>
      <c r="D285" s="90">
        <f>penggarapan!AN287*149598000</f>
        <v>149451055.70246616</v>
      </c>
      <c r="E285" s="93">
        <f>penggarapan!BA581</f>
        <v>377055.48924122617</v>
      </c>
      <c r="F285" s="69"/>
      <c r="G285" s="94">
        <f>penggarapan!AV287</f>
        <v>0.65934789429994212</v>
      </c>
      <c r="H285" s="94">
        <f>penggarapan!BM581/15</f>
        <v>16.610347207788724</v>
      </c>
      <c r="I285" s="95">
        <f>penggarapan!AP287</f>
        <v>10.75948916173329</v>
      </c>
      <c r="J285" s="71">
        <f>penggarapan!AJ581</f>
        <v>247.18991991682302</v>
      </c>
      <c r="K285" s="71">
        <f>penggarapan!AX287</f>
        <v>4.2580146742939897</v>
      </c>
      <c r="L285" s="71">
        <f>penggarapan!AP581</f>
        <v>3.2953285371578116</v>
      </c>
      <c r="M285" s="71">
        <f>penggarapan!BR581</f>
        <v>-18.256044665092357</v>
      </c>
      <c r="N285" s="71">
        <f>penggarapan!BI287</f>
        <v>268.79293143384177</v>
      </c>
      <c r="O285" s="71">
        <f>penggarapan!BZ581</f>
        <v>110.68414295387072</v>
      </c>
      <c r="P285" s="71">
        <f>penggarapan!BM287</f>
        <v>-42.93642830274247</v>
      </c>
      <c r="Q285" s="71">
        <f>penggarapan!CA581</f>
        <v>-13.261737612046028</v>
      </c>
    </row>
    <row r="286" spans="1:17" ht="15">
      <c r="A286" s="69" t="str">
        <f>TEXT(penggarapan!F288,"dddd")</f>
        <v>Selasa</v>
      </c>
      <c r="B286" s="91">
        <f>DATE(penggarapan!D288,penggarapan!E288,penggarapan!F288)</f>
        <v>41729</v>
      </c>
      <c r="C286" s="92">
        <f>penggarapan!J288/24</f>
        <v>0.86458333333333337</v>
      </c>
      <c r="D286" s="90">
        <f>penggarapan!AN288*149598000</f>
        <v>149451503.10021198</v>
      </c>
      <c r="E286" s="93">
        <f>penggarapan!BA582</f>
        <v>377098.12401354656</v>
      </c>
      <c r="F286" s="69"/>
      <c r="G286" s="94">
        <f>penggarapan!AV288</f>
        <v>0.65998054577017151</v>
      </c>
      <c r="H286" s="94">
        <f>penggarapan!BM582/15</f>
        <v>16.611299580390639</v>
      </c>
      <c r="I286" s="95">
        <f>penggarapan!AP288</f>
        <v>10.769775057697537</v>
      </c>
      <c r="J286" s="71">
        <f>penggarapan!AJ582</f>
        <v>247.20567217583246</v>
      </c>
      <c r="K286" s="71">
        <f>penggarapan!AX288</f>
        <v>4.2620446628183473</v>
      </c>
      <c r="L286" s="71">
        <f>penggarapan!AP582</f>
        <v>3.3082193309897319</v>
      </c>
      <c r="M286" s="71">
        <f>penggarapan!BR582</f>
        <v>-18.24587708832015</v>
      </c>
      <c r="N286" s="71">
        <f>penggarapan!BI288</f>
        <v>268.23220013556841</v>
      </c>
      <c r="O286" s="71">
        <f>penggarapan!BZ582</f>
        <v>109.95388810244926</v>
      </c>
      <c r="P286" s="71">
        <f>penggarapan!BM288</f>
        <v>-46.659101153317536</v>
      </c>
      <c r="Q286" s="71">
        <f>penggarapan!CA582</f>
        <v>-9.7769286306161263</v>
      </c>
    </row>
    <row r="287" spans="1:17" ht="15">
      <c r="A287" s="69" t="str">
        <f>TEXT(penggarapan!F289,"dddd")</f>
        <v>Selasa</v>
      </c>
      <c r="B287" s="91">
        <f>DATE(penggarapan!D289,penggarapan!E289,penggarapan!F289)</f>
        <v>41729</v>
      </c>
      <c r="C287" s="92">
        <f>penggarapan!J289/24</f>
        <v>0.875</v>
      </c>
      <c r="D287" s="90">
        <f>penggarapan!AN289*149598000</f>
        <v>149451950.50131583</v>
      </c>
      <c r="E287" s="93">
        <f>penggarapan!BA583</f>
        <v>377140.80361014366</v>
      </c>
      <c r="F287" s="69"/>
      <c r="G287" s="94">
        <f>penggarapan!AV289</f>
        <v>0.66061320005740365</v>
      </c>
      <c r="H287" s="94">
        <f>penggarapan!BM583/15</f>
        <v>16.617797057292897</v>
      </c>
      <c r="I287" s="95">
        <f>penggarapan!AP289</f>
        <v>10.780060891624409</v>
      </c>
      <c r="J287" s="71">
        <f>penggarapan!AJ583</f>
        <v>247.31313431660078</v>
      </c>
      <c r="K287" s="71">
        <f>penggarapan!AX289</f>
        <v>4.2660745105344198</v>
      </c>
      <c r="L287" s="71">
        <f>penggarapan!AP583</f>
        <v>3.3078326445177333</v>
      </c>
      <c r="M287" s="71">
        <f>penggarapan!BR583</f>
        <v>-18.26362643899429</v>
      </c>
      <c r="N287" s="71">
        <f>penggarapan!BI289</f>
        <v>267.6067437145835</v>
      </c>
      <c r="O287" s="71">
        <f>penggarapan!BZ583</f>
        <v>109.35155746654581</v>
      </c>
      <c r="P287" s="71">
        <f>penggarapan!BM289</f>
        <v>-50.381041226894013</v>
      </c>
      <c r="Q287" s="71">
        <f>penggarapan!CA583</f>
        <v>-6.3499628675168394</v>
      </c>
    </row>
    <row r="288" spans="1:17" ht="15">
      <c r="A288" s="69" t="str">
        <f>TEXT(penggarapan!F290,"dddd")</f>
        <v>Selasa</v>
      </c>
      <c r="B288" s="91">
        <f>DATE(penggarapan!D290,penggarapan!E290,penggarapan!F290)</f>
        <v>41729</v>
      </c>
      <c r="C288" s="92">
        <f>penggarapan!J290/24</f>
        <v>0.88541666666666663</v>
      </c>
      <c r="D288" s="90">
        <f>penggarapan!AN290*149598000</f>
        <v>149452397.90578341</v>
      </c>
      <c r="E288" s="93">
        <f>penggarapan!BA584</f>
        <v>377183.52777455852</v>
      </c>
      <c r="F288" s="69"/>
      <c r="G288" s="94">
        <f>penggarapan!AV290</f>
        <v>0.66124585719599838</v>
      </c>
      <c r="H288" s="94">
        <f>penggarapan!BM584/15</f>
        <v>16.618746798040739</v>
      </c>
      <c r="I288" s="95">
        <f>penggarapan!AP290</f>
        <v>10.790346663974136</v>
      </c>
      <c r="J288" s="71">
        <f>penggarapan!AJ584</f>
        <v>247.32884122457196</v>
      </c>
      <c r="K288" s="71">
        <f>penggarapan!AX290</f>
        <v>4.270104217512837</v>
      </c>
      <c r="L288" s="71">
        <f>penggarapan!AP584</f>
        <v>3.3186798411844083</v>
      </c>
      <c r="M288" s="71">
        <f>penggarapan!BR584</f>
        <v>-18.255453626607533</v>
      </c>
      <c r="N288" s="71">
        <f>penggarapan!BI290</f>
        <v>266.89188055405214</v>
      </c>
      <c r="O288" s="71">
        <f>penggarapan!BZ584</f>
        <v>108.78895188671969</v>
      </c>
      <c r="P288" s="71">
        <f>penggarapan!BM290</f>
        <v>-54.101797377771682</v>
      </c>
      <c r="Q288" s="71">
        <f>penggarapan!CA584</f>
        <v>-2.8370857799373428</v>
      </c>
    </row>
    <row r="289" spans="1:17" ht="15">
      <c r="A289" s="69" t="str">
        <f>TEXT(penggarapan!F291,"dddd")</f>
        <v>Selasa</v>
      </c>
      <c r="B289" s="91">
        <f>DATE(penggarapan!D291,penggarapan!E291,penggarapan!F291)</f>
        <v>41729</v>
      </c>
      <c r="C289" s="92">
        <f>penggarapan!J291/24</f>
        <v>0.89583333333333337</v>
      </c>
      <c r="D289" s="90">
        <f>penggarapan!AN291*149598000</f>
        <v>149452845.31362015</v>
      </c>
      <c r="E289" s="93">
        <f>penggarapan!BA585</f>
        <v>377226.29625019146</v>
      </c>
      <c r="F289" s="69"/>
      <c r="G289" s="94">
        <f>penggarapan!AV291</f>
        <v>0.66187851722031421</v>
      </c>
      <c r="H289" s="94">
        <f>penggarapan!BM585/15</f>
        <v>16.619694655089795</v>
      </c>
      <c r="I289" s="95">
        <f>penggarapan!AP291</f>
        <v>10.800632375206918</v>
      </c>
      <c r="J289" s="71">
        <f>penggarapan!AJ585</f>
        <v>247.34451674886733</v>
      </c>
      <c r="K289" s="71">
        <f>penggarapan!AX291</f>
        <v>4.2741337838242002</v>
      </c>
      <c r="L289" s="71">
        <f>penggarapan!AP585</f>
        <v>3.3179809477152316</v>
      </c>
      <c r="M289" s="71">
        <f>penggarapan!BR585</f>
        <v>-18.258668627218388</v>
      </c>
      <c r="N289" s="71">
        <f>penggarapan!BI291</f>
        <v>266.05043247600366</v>
      </c>
      <c r="O289" s="71">
        <f>penggarapan!BZ585</f>
        <v>108.31307957050858</v>
      </c>
      <c r="P289" s="71">
        <f>penggarapan!BM291</f>
        <v>-57.820743370139837</v>
      </c>
      <c r="Q289" s="71">
        <f>penggarapan!CA585</f>
        <v>0.68837781005843912</v>
      </c>
    </row>
    <row r="290" spans="1:17" ht="15">
      <c r="A290" s="69" t="str">
        <f>TEXT(penggarapan!F292,"dddd")</f>
        <v>Selasa</v>
      </c>
      <c r="B290" s="91">
        <f>DATE(penggarapan!D292,penggarapan!E292,penggarapan!F292)</f>
        <v>41729</v>
      </c>
      <c r="C290" s="92">
        <f>penggarapan!J292/24</f>
        <v>0.90625</v>
      </c>
      <c r="D290" s="90">
        <f>penggarapan!AN292*149598000</f>
        <v>149453292.72477168</v>
      </c>
      <c r="E290" s="93">
        <f>penggarapan!BA586</f>
        <v>377269.10877459345</v>
      </c>
      <c r="F290" s="69"/>
      <c r="G290" s="94">
        <f>penggarapan!AV292</f>
        <v>0.66251118007986132</v>
      </c>
      <c r="H290" s="94">
        <f>penggarapan!BM586/15</f>
        <v>16.62064027665452</v>
      </c>
      <c r="I290" s="95">
        <f>penggarapan!AP292</f>
        <v>10.810918024403517</v>
      </c>
      <c r="J290" s="71">
        <f>penggarapan!AJ586</f>
        <v>247.36015507332701</v>
      </c>
      <c r="K290" s="71">
        <f>penggarapan!AX292</f>
        <v>4.2781632089987003</v>
      </c>
      <c r="L290" s="71">
        <f>penggarapan!AP586</f>
        <v>3.3218301075480707</v>
      </c>
      <c r="M290" s="71">
        <f>penggarapan!BR586</f>
        <v>-18.257387482868033</v>
      </c>
      <c r="N290" s="71">
        <f>penggarapan!BI292</f>
        <v>265.02337967847018</v>
      </c>
      <c r="O290" s="71">
        <f>penggarapan!BZ586</f>
        <v>107.90450472607408</v>
      </c>
      <c r="P290" s="71">
        <f>penggarapan!BM292</f>
        <v>-61.53696000776776</v>
      </c>
      <c r="Q290" s="71">
        <f>penggarapan!CA586</f>
        <v>4.2223131146470347</v>
      </c>
    </row>
    <row r="291" spans="1:17" ht="15">
      <c r="A291" s="69" t="str">
        <f>TEXT(penggarapan!F293,"dddd")</f>
        <v>Selasa</v>
      </c>
      <c r="B291" s="91">
        <f>DATE(penggarapan!D293,penggarapan!E293,penggarapan!F293)</f>
        <v>41729</v>
      </c>
      <c r="C291" s="92">
        <f>penggarapan!J293/24</f>
        <v>0.91666666666666663</v>
      </c>
      <c r="D291" s="90">
        <f>penggarapan!AN293*149598000</f>
        <v>149453740.13924357</v>
      </c>
      <c r="E291" s="93">
        <f>penggarapan!BA587</f>
        <v>377311.9650909467</v>
      </c>
      <c r="F291" s="69"/>
      <c r="G291" s="94">
        <f>penggarapan!AV293</f>
        <v>0.66314384580894215</v>
      </c>
      <c r="H291" s="94">
        <f>penggarapan!BM587/15</f>
        <v>16.62158331084748</v>
      </c>
      <c r="I291" s="95">
        <f>penggarapan!AP293</f>
        <v>10.821203612023238</v>
      </c>
      <c r="J291" s="71">
        <f>penggarapan!AJ587</f>
        <v>247.37575038044255</v>
      </c>
      <c r="K291" s="71">
        <f>penggarapan!AX293</f>
        <v>4.2821924931066038</v>
      </c>
      <c r="L291" s="71">
        <f>penggarapan!AP587</f>
        <v>3.3061471611598621</v>
      </c>
      <c r="M291" s="71">
        <f>penggarapan!BR587</f>
        <v>-18.275374615102823</v>
      </c>
      <c r="N291" s="71">
        <f>penggarapan!BI293</f>
        <v>263.71076349454165</v>
      </c>
      <c r="O291" s="71">
        <f>penggarapan!BZ587</f>
        <v>107.58466463735174</v>
      </c>
      <c r="P291" s="71">
        <f>penggarapan!BM293</f>
        <v>-65.249012312162847</v>
      </c>
      <c r="Q291" s="71">
        <f>penggarapan!CA587</f>
        <v>7.7654035315943286</v>
      </c>
    </row>
    <row r="292" spans="1:17" ht="15">
      <c r="A292" s="69" t="str">
        <f>TEXT(penggarapan!F294,"dddd")</f>
        <v>Selasa</v>
      </c>
      <c r="B292" s="91">
        <f>DATE(penggarapan!D294,penggarapan!E294,penggarapan!F294)</f>
        <v>41729</v>
      </c>
      <c r="C292" s="92">
        <f>penggarapan!J294/24</f>
        <v>0.92708333333333337</v>
      </c>
      <c r="D292" s="90">
        <f>penggarapan!AN294*149598000</f>
        <v>149454187.55704126</v>
      </c>
      <c r="E292" s="93">
        <f>penggarapan!BA588</f>
        <v>377354.86494230834</v>
      </c>
      <c r="F292" s="69"/>
      <c r="G292" s="94">
        <f>penggarapan!AV294</f>
        <v>0.66377651444185848</v>
      </c>
      <c r="H292" s="94">
        <f>penggarapan!BM588/15</f>
        <v>16.622523405698001</v>
      </c>
      <c r="I292" s="95">
        <f>penggarapan!AP294</f>
        <v>10.831489138525381</v>
      </c>
      <c r="J292" s="71">
        <f>penggarapan!AJ588</f>
        <v>247.39129685166273</v>
      </c>
      <c r="K292" s="71">
        <f>penggarapan!AX294</f>
        <v>4.2862216362181496</v>
      </c>
      <c r="L292" s="71">
        <f>penggarapan!AP588</f>
        <v>3.3073773598789629</v>
      </c>
      <c r="M292" s="71">
        <f>penggarapan!BR588</f>
        <v>-18.276660353013362</v>
      </c>
      <c r="N292" s="71">
        <f>penggarapan!BI294</f>
        <v>261.928571696375</v>
      </c>
      <c r="O292" s="71">
        <f>penggarapan!BZ588</f>
        <v>107.31652117473087</v>
      </c>
      <c r="P292" s="71">
        <f>penggarapan!BM294</f>
        <v>-68.954493129494267</v>
      </c>
      <c r="Q292" s="71">
        <f>penggarapan!CA588</f>
        <v>11.312699408955783</v>
      </c>
    </row>
    <row r="293" spans="1:17" ht="15">
      <c r="A293" s="69" t="str">
        <f>TEXT(penggarapan!F295,"dddd")</f>
        <v>Selasa</v>
      </c>
      <c r="B293" s="91">
        <f>DATE(penggarapan!D295,penggarapan!E295,penggarapan!F295)</f>
        <v>41729</v>
      </c>
      <c r="C293" s="92">
        <f>penggarapan!J295/24</f>
        <v>0.9375</v>
      </c>
      <c r="D293" s="90">
        <f>penggarapan!AN295*149598000</f>
        <v>149454634.97811049</v>
      </c>
      <c r="E293" s="93">
        <f>penggarapan!BA589</f>
        <v>377397.80806588882</v>
      </c>
      <c r="F293" s="69"/>
      <c r="G293" s="94">
        <f>penggarapan!AV295</f>
        <v>0.66440918592811782</v>
      </c>
      <c r="H293" s="94">
        <f>penggarapan!BM589/15</f>
        <v>16.62346020917305</v>
      </c>
      <c r="I293" s="95">
        <f>penggarapan!AP295</f>
        <v>10.841774602990727</v>
      </c>
      <c r="J293" s="71">
        <f>penggarapan!AJ589</f>
        <v>247.40678866773646</v>
      </c>
      <c r="K293" s="71">
        <f>penggarapan!AX295</f>
        <v>4.2902506378635747</v>
      </c>
      <c r="L293" s="71">
        <f>penggarapan!AP589</f>
        <v>3.3213706896777078</v>
      </c>
      <c r="M293" s="71">
        <f>penggarapan!BR589</f>
        <v>-18.26533885944227</v>
      </c>
      <c r="N293" s="71">
        <f>penggarapan!BI295</f>
        <v>259.29762193407487</v>
      </c>
      <c r="O293" s="71">
        <f>penggarapan!BZ589</f>
        <v>107.1038870808059</v>
      </c>
      <c r="P293" s="71">
        <f>penggarapan!BM295</f>
        <v>-72.648987770543357</v>
      </c>
      <c r="Q293" s="71">
        <f>penggarapan!CA589</f>
        <v>14.863969933438185</v>
      </c>
    </row>
    <row r="294" spans="1:17" ht="15">
      <c r="A294" s="69" t="str">
        <f>TEXT(penggarapan!F296,"dddd")</f>
        <v>Selasa</v>
      </c>
      <c r="B294" s="91">
        <f>DATE(penggarapan!D296,penggarapan!E296,penggarapan!F296)</f>
        <v>41729</v>
      </c>
      <c r="C294" s="92">
        <f>penggarapan!J296/24</f>
        <v>0.94791666666666663</v>
      </c>
      <c r="D294" s="90">
        <f>penggarapan!AN296*149598000</f>
        <v>149455082.4024567</v>
      </c>
      <c r="E294" s="93">
        <f>penggarapan!BA590</f>
        <v>377440.79420452547</v>
      </c>
      <c r="F294" s="69"/>
      <c r="G294" s="94">
        <f>penggarapan!AV296</f>
        <v>0.66504186030213275</v>
      </c>
      <c r="H294" s="94">
        <f>penggarapan!BM590/15</f>
        <v>16.624393369575348</v>
      </c>
      <c r="I294" s="95">
        <f>penggarapan!AP296</f>
        <v>10.852060005880396</v>
      </c>
      <c r="J294" s="71">
        <f>penggarapan!AJ590</f>
        <v>247.42222001529268</v>
      </c>
      <c r="K294" s="71">
        <f>penggarapan!AX296</f>
        <v>4.2942794981138457</v>
      </c>
      <c r="L294" s="71">
        <f>penggarapan!AP590</f>
        <v>3.3248867627040166</v>
      </c>
      <c r="M294" s="71">
        <f>penggarapan!BR590</f>
        <v>-18.264346510212892</v>
      </c>
      <c r="N294" s="71">
        <f>penggarapan!BI296</f>
        <v>254.89915498754522</v>
      </c>
      <c r="O294" s="71">
        <f>penggarapan!BZ590</f>
        <v>106.97171789963424</v>
      </c>
      <c r="P294" s="71">
        <f>penggarapan!BM296</f>
        <v>-76.323382133136732</v>
      </c>
      <c r="Q294" s="71">
        <f>penggarapan!CA590</f>
        <v>18.419179027811392</v>
      </c>
    </row>
    <row r="295" spans="1:17" ht="15">
      <c r="A295" s="69" t="str">
        <f>TEXT(penggarapan!F297,"dddd")</f>
        <v>Selasa</v>
      </c>
      <c r="B295" s="91">
        <f>DATE(penggarapan!D297,penggarapan!E297,penggarapan!F297)</f>
        <v>41729</v>
      </c>
      <c r="C295" s="92">
        <f>penggarapan!J297/24</f>
        <v>0.95833333333333337</v>
      </c>
      <c r="D295" s="90">
        <f>penggarapan!AN297*149598000</f>
        <v>149455529.83008549</v>
      </c>
      <c r="E295" s="93">
        <f>penggarapan!BA591</f>
        <v>377483.82310095459</v>
      </c>
      <c r="F295" s="69"/>
      <c r="G295" s="94">
        <f>penggarapan!AV297</f>
        <v>0.66567453759814821</v>
      </c>
      <c r="H295" s="94">
        <f>penggarapan!BM591/15</f>
        <v>16.625322535563342</v>
      </c>
      <c r="I295" s="95">
        <f>penggarapan!AP297</f>
        <v>10.862345347652779</v>
      </c>
      <c r="J295" s="71">
        <f>penggarapan!AJ591</f>
        <v>247.43758508716652</v>
      </c>
      <c r="K295" s="71">
        <f>penggarapan!AX297</f>
        <v>4.2983082170388425</v>
      </c>
      <c r="L295" s="71">
        <f>penggarapan!AP591</f>
        <v>3.3203116640577695</v>
      </c>
      <c r="M295" s="71">
        <f>penggarapan!BR591</f>
        <v>-18.271327857834468</v>
      </c>
      <c r="N295" s="71">
        <f>penggarapan!BI297</f>
        <v>245.87631169192514</v>
      </c>
      <c r="O295" s="71">
        <f>penggarapan!BZ591</f>
        <v>106.92111749177144</v>
      </c>
      <c r="P295" s="71">
        <f>penggarapan!BM297</f>
        <v>-79.955375148627851</v>
      </c>
      <c r="Q295" s="71">
        <f>penggarapan!CA591</f>
        <v>21.976327309091484</v>
      </c>
    </row>
    <row r="296" spans="1:17" ht="15">
      <c r="A296" s="69" t="str">
        <f>TEXT(penggarapan!F298,"dddd")</f>
        <v>Selasa</v>
      </c>
      <c r="B296" s="91">
        <f>DATE(penggarapan!D298,penggarapan!E298,penggarapan!F298)</f>
        <v>41729</v>
      </c>
      <c r="C296" s="92">
        <f>penggarapan!J298/24</f>
        <v>0.96875</v>
      </c>
      <c r="D296" s="90">
        <f>penggarapan!AN298*149598000</f>
        <v>149455977.26094243</v>
      </c>
      <c r="E296" s="93">
        <f>penggarapan!BA592</f>
        <v>377526.89449205098</v>
      </c>
      <c r="F296" s="69"/>
      <c r="G296" s="94">
        <f>penggarapan!AV298</f>
        <v>0.66630721776572499</v>
      </c>
      <c r="H296" s="94">
        <f>penggarapan!BM592/15</f>
        <v>16.626247356172829</v>
      </c>
      <c r="I296" s="95">
        <f>penggarapan!AP298</f>
        <v>10.872630627389587</v>
      </c>
      <c r="J296" s="71">
        <f>penggarapan!AJ592</f>
        <v>247.4528780827533</v>
      </c>
      <c r="K296" s="71">
        <f>penggarapan!AX298</f>
        <v>4.3023367941692019</v>
      </c>
      <c r="L296" s="71">
        <f>penggarapan!AP592</f>
        <v>3.3282453139452581</v>
      </c>
      <c r="M296" s="71">
        <f>penggarapan!BR592</f>
        <v>-18.265949858351792</v>
      </c>
      <c r="N296" s="71">
        <f>penggarapan!BI298</f>
        <v>219.44891419624591</v>
      </c>
      <c r="O296" s="71">
        <f>penggarapan!BZ592</f>
        <v>106.93500995230379</v>
      </c>
      <c r="P296" s="71">
        <f>penggarapan!BM298</f>
        <v>-83.473547088664134</v>
      </c>
      <c r="Q296" s="71">
        <f>penggarapan!CA592</f>
        <v>25.533812226174934</v>
      </c>
    </row>
    <row r="297" spans="1:17" ht="15">
      <c r="A297" s="69" t="str">
        <f>TEXT(penggarapan!F299,"dddd")</f>
        <v>Selasa</v>
      </c>
      <c r="B297" s="91">
        <f>DATE(penggarapan!D299,penggarapan!E299,penggarapan!F299)</f>
        <v>41729</v>
      </c>
      <c r="C297" s="92">
        <f>penggarapan!J299/24</f>
        <v>0.97916666666666663</v>
      </c>
      <c r="D297" s="90">
        <f>penggarapan!AN299*149598000</f>
        <v>149456424.69503304</v>
      </c>
      <c r="E297" s="93">
        <f>penggarapan!BA593</f>
        <v>377570.00812033872</v>
      </c>
      <c r="F297" s="69"/>
      <c r="G297" s="94">
        <f>penggarapan!AV299</f>
        <v>0.66693990083910637</v>
      </c>
      <c r="H297" s="94">
        <f>penggarapan!BM593/15</f>
        <v>16.627167481212926</v>
      </c>
      <c r="I297" s="95">
        <f>penggarapan!AP299</f>
        <v>10.882915845549208</v>
      </c>
      <c r="J297" s="71">
        <f>penggarapan!AJ593</f>
        <v>247.46809321455106</v>
      </c>
      <c r="K297" s="71">
        <f>penggarapan!AX299</f>
        <v>4.3063652295748156</v>
      </c>
      <c r="L297" s="71">
        <f>penggarapan!AP593</f>
        <v>3.3128996482980955</v>
      </c>
      <c r="M297" s="71">
        <f>penggarapan!BR593</f>
        <v>-18.283535107500473</v>
      </c>
      <c r="N297" s="71">
        <f>penggarapan!BI299</f>
        <v>150.42679168661189</v>
      </c>
      <c r="O297" s="71">
        <f>penggarapan!BZ593</f>
        <v>107.05941538171076</v>
      </c>
      <c r="P297" s="71">
        <f>penggarapan!BM299</f>
        <v>-86.514014845906843</v>
      </c>
      <c r="Q297" s="71">
        <f>penggarapan!CA593</f>
        <v>29.089584241768275</v>
      </c>
    </row>
    <row r="298" spans="1:17" ht="15">
      <c r="A298" s="69" t="str">
        <f>TEXT(penggarapan!F300,"dddd")</f>
        <v>Selasa</v>
      </c>
      <c r="B298" s="91">
        <f>DATE(penggarapan!D300,penggarapan!E300,penggarapan!F300)</f>
        <v>41729</v>
      </c>
      <c r="C298" s="92">
        <f>penggarapan!J300/24</f>
        <v>0.98958333333333337</v>
      </c>
      <c r="D298" s="90">
        <f>penggarapan!AN300*149598000</f>
        <v>149456872.13236302</v>
      </c>
      <c r="E298" s="93">
        <f>penggarapan!BA594</f>
        <v>377613.16372824804</v>
      </c>
      <c r="F298" s="69"/>
      <c r="G298" s="94">
        <f>penggarapan!AV300</f>
        <v>0.66757258685270449</v>
      </c>
      <c r="H298" s="94">
        <f>penggarapan!BM594/15</f>
        <v>16.628082561285648</v>
      </c>
      <c r="I298" s="95">
        <f>penggarapan!AP300</f>
        <v>10.893201002592766</v>
      </c>
      <c r="J298" s="71">
        <f>penggarapan!AJ594</f>
        <v>247.48322470847921</v>
      </c>
      <c r="K298" s="71">
        <f>penggarapan!AX300</f>
        <v>4.3103935233266215</v>
      </c>
      <c r="L298" s="71">
        <f>penggarapan!AP594</f>
        <v>3.318706846518745</v>
      </c>
      <c r="M298" s="71">
        <f>penggarapan!BR594</f>
        <v>-18.280226960147189</v>
      </c>
      <c r="N298" s="71">
        <f>penggarapan!BI300</f>
        <v>116.81242726815795</v>
      </c>
      <c r="O298" s="71">
        <f>penggarapan!BZ594</f>
        <v>107.25450103287113</v>
      </c>
      <c r="P298" s="71">
        <f>penggarapan!BM300</f>
        <v>-86.906823348007833</v>
      </c>
      <c r="Q298" s="71">
        <f>penggarapan!CA594</f>
        <v>32.643015785607041</v>
      </c>
    </row>
    <row r="299" spans="1:17" ht="15">
      <c r="A299" s="69" t="str">
        <f>TEXT(penggarapan!F301,"dddd")</f>
        <v>Selasa</v>
      </c>
      <c r="B299" s="91">
        <f>DATE(penggarapan!D301,penggarapan!E301,penggarapan!F301)</f>
        <v>41729</v>
      </c>
      <c r="C299" s="92">
        <f>penggarapan!J301/24</f>
        <v>1</v>
      </c>
      <c r="D299" s="90">
        <f>penggarapan!AN301*149598000</f>
        <v>149457319.57287773</v>
      </c>
      <c r="E299" s="93">
        <f>penggarapan!BA595</f>
        <v>377656.36105233524</v>
      </c>
      <c r="F299" s="69"/>
      <c r="G299" s="94">
        <f>penggarapan!AV301</f>
        <v>0.66820527575602073</v>
      </c>
      <c r="H299" s="94">
        <f>penggarapan!BM595/15</f>
        <v>16.628992247810189</v>
      </c>
      <c r="I299" s="95">
        <f>penggarapan!AP301</f>
        <v>10.903486097601075</v>
      </c>
      <c r="J299" s="71">
        <f>penggarapan!AJ595</f>
        <v>247.49826680427407</v>
      </c>
      <c r="K299" s="71">
        <f>penggarapan!AX301</f>
        <v>4.3144216749549509</v>
      </c>
      <c r="L299" s="71">
        <f>penggarapan!AP595</f>
        <v>3.3221485540441158</v>
      </c>
      <c r="M299" s="71">
        <f>penggarapan!BR595</f>
        <v>-18.279237705259114</v>
      </c>
      <c r="N299" s="71">
        <f>penggarapan!BI301</f>
        <v>106.14838409381971</v>
      </c>
      <c r="O299" s="71">
        <f>penggarapan!BZ595</f>
        <v>107.55883981637723</v>
      </c>
      <c r="P299" s="71">
        <f>penggarapan!BM301</f>
        <v>-84.097364440193246</v>
      </c>
      <c r="Q299" s="71">
        <f>penggarapan!CA595</f>
        <v>36.191644232063787</v>
      </c>
    </row>
    <row r="300" spans="1:17" ht="15">
      <c r="A300" s="69" t="str">
        <f>TEXT(penggarapan!F302,"dddd")</f>
        <v>Selasa</v>
      </c>
      <c r="B300" s="91">
        <f>DATE(penggarapan!D302,penggarapan!E302,penggarapan!F302)</f>
        <v>41729</v>
      </c>
      <c r="C300" s="92">
        <f>penggarapan!J302/24</f>
        <v>1.0104166666666667</v>
      </c>
      <c r="D300" s="90">
        <f>penggarapan!AN302*149598000</f>
        <v>149457767.01658291</v>
      </c>
      <c r="E300" s="93">
        <f>penggarapan!BA596</f>
        <v>377699.59983483021</v>
      </c>
      <c r="F300" s="69"/>
      <c r="G300" s="94">
        <f>penggarapan!AV302</f>
        <v>0.6688379675833539</v>
      </c>
      <c r="H300" s="94">
        <f>penggarapan!BM596/15</f>
        <v>16.629896193413078</v>
      </c>
      <c r="I300" s="95">
        <f>penggarapan!AP302</f>
        <v>10.913771131033437</v>
      </c>
      <c r="J300" s="71">
        <f>penggarapan!AJ596</f>
        <v>247.51321376193474</v>
      </c>
      <c r="K300" s="71">
        <f>penggarapan!AX302</f>
        <v>4.3184496845300391</v>
      </c>
      <c r="L300" s="71">
        <f>penggarapan!AP596</f>
        <v>3.3211396346870545</v>
      </c>
      <c r="M300" s="71">
        <f>penggarapan!BR596</f>
        <v>-18.282624776301414</v>
      </c>
      <c r="N300" s="71">
        <f>penggarapan!BI302</f>
        <v>101.21628885201046</v>
      </c>
      <c r="O300" s="71">
        <f>penggarapan!BZ596</f>
        <v>107.99227191951255</v>
      </c>
      <c r="P300" s="71">
        <f>penggarapan!BM302</f>
        <v>-80.620736306946739</v>
      </c>
      <c r="Q300" s="71">
        <f>penggarapan!CA596</f>
        <v>39.732759007760599</v>
      </c>
    </row>
    <row r="301" spans="1:17" ht="15">
      <c r="A301" s="69" t="str">
        <f>TEXT(penggarapan!F303,"dddd")</f>
        <v>Selasa</v>
      </c>
      <c r="B301" s="91">
        <f>DATE(penggarapan!D303,penggarapan!E303,penggarapan!F303)</f>
        <v>41729</v>
      </c>
      <c r="C301" s="92">
        <f>penggarapan!J303/24</f>
        <v>1.0208333333333333</v>
      </c>
      <c r="D301" s="90">
        <f>penggarapan!AN303*149598000</f>
        <v>149458214.46348402</v>
      </c>
      <c r="E301" s="93">
        <f>penggarapan!BA597</f>
        <v>377742.87981787435</v>
      </c>
      <c r="F301" s="69"/>
      <c r="G301" s="94">
        <f>penggarapan!AV303</f>
        <v>0.66947066236900166</v>
      </c>
      <c r="H301" s="94">
        <f>penggarapan!BM597/15</f>
        <v>16.630794051949284</v>
      </c>
      <c r="I301" s="95">
        <f>penggarapan!AP303</f>
        <v>10.924056103349152</v>
      </c>
      <c r="J301" s="71">
        <f>penggarapan!AJ597</f>
        <v>247.52805986206485</v>
      </c>
      <c r="K301" s="71">
        <f>penggarapan!AX303</f>
        <v>4.3224775521221046</v>
      </c>
      <c r="L301" s="71">
        <f>penggarapan!AP597</f>
        <v>3.3173567398336332</v>
      </c>
      <c r="M301" s="71">
        <f>penggarapan!BR597</f>
        <v>-18.288732476672553</v>
      </c>
      <c r="N301" s="71">
        <f>penggarapan!BI303</f>
        <v>98.353285823593566</v>
      </c>
      <c r="O301" s="71">
        <f>penggarapan!BZ597</f>
        <v>108.57593244998236</v>
      </c>
      <c r="P301" s="71">
        <f>penggarapan!BM303</f>
        <v>-77.001792539753424</v>
      </c>
      <c r="Q301" s="71">
        <f>penggarapan!CA597</f>
        <v>43.263370746419113</v>
      </c>
    </row>
    <row r="302" spans="1:17" ht="15">
      <c r="A302" s="69" t="str">
        <f>TEXT(penggarapan!F304,"dddd")</f>
        <v>Selasa</v>
      </c>
      <c r="B302" s="91">
        <f>DATE(penggarapan!D304,penggarapan!E304,penggarapan!F304)</f>
        <v>41729</v>
      </c>
      <c r="C302" s="92">
        <f>penggarapan!J304/24</f>
        <v>1.03125</v>
      </c>
      <c r="D302" s="90">
        <f>penggarapan!AN304*149598000</f>
        <v>149458661.91352665</v>
      </c>
      <c r="E302" s="93">
        <f>penggarapan!BA598</f>
        <v>377786.20073772495</v>
      </c>
      <c r="F302" s="69"/>
      <c r="G302" s="94">
        <f>penggarapan!AV304</f>
        <v>0.67010336006246418</v>
      </c>
      <c r="H302" s="94">
        <f>penggarapan!BM598/15</f>
        <v>16.631685478527377</v>
      </c>
      <c r="I302" s="95">
        <f>penggarapan!AP304</f>
        <v>10.934341013629057</v>
      </c>
      <c r="J302" s="71">
        <f>penggarapan!AJ598</f>
        <v>247.542799406282</v>
      </c>
      <c r="K302" s="71">
        <f>penggarapan!AX304</f>
        <v>4.3265052772615267</v>
      </c>
      <c r="L302" s="71">
        <f>penggarapan!AP598</f>
        <v>3.3348507599424595</v>
      </c>
      <c r="M302" s="71">
        <f>penggarapan!BR598</f>
        <v>-18.273819023298238</v>
      </c>
      <c r="N302" s="71">
        <f>penggarapan!BI304</f>
        <v>180</v>
      </c>
      <c r="O302" s="71">
        <f>penggarapan!BZ598</f>
        <v>109.30668333486943</v>
      </c>
      <c r="P302" s="71">
        <f>penggarapan!BM304</f>
        <v>-73.333100831610437</v>
      </c>
      <c r="Q302" s="71">
        <f>penggarapan!CA598</f>
        <v>46.783477515465954</v>
      </c>
    </row>
    <row r="304" spans="1:17">
      <c r="A304" t="str">
        <f>TEXT(penggarapan!F601,"dddd")</f>
        <v>Sabtu</v>
      </c>
      <c r="B304" s="17">
        <f>DATE(penggarapan!D601,penggarapan!E601,penggarapan!F601)</f>
        <v>41726</v>
      </c>
      <c r="C304">
        <f>penggarapan!J601/24</f>
        <v>4.1666666666666664E-2</v>
      </c>
    </row>
  </sheetData>
  <dataValidations count="3">
    <dataValidation type="list" allowBlank="1" showInputMessage="1" showErrorMessage="1" sqref="A13">
      <formula1>$A$13:$A$302</formula1>
    </dataValidation>
    <dataValidation type="list" allowBlank="1" showInputMessage="1" showErrorMessage="1" sqref="B13">
      <formula1>$B$13:$B$302</formula1>
    </dataValidation>
    <dataValidation type="list" allowBlank="1" showInputMessage="1" showErrorMessage="1" sqref="C13">
      <formula1>$C$13:$C$302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Q19"/>
  <sheetViews>
    <sheetView topLeftCell="C3" workbookViewId="0">
      <selection activeCell="D8" sqref="D8"/>
    </sheetView>
  </sheetViews>
  <sheetFormatPr defaultRowHeight="14.25"/>
  <cols>
    <col min="3" max="3" width="4.125" customWidth="1"/>
    <col min="4" max="4" width="5.625" customWidth="1"/>
    <col min="6" max="6" width="3.125" customWidth="1"/>
    <col min="7" max="7" width="19.125" customWidth="1"/>
    <col min="8" max="8" width="11.875" customWidth="1"/>
    <col min="9" max="9" width="4.125" customWidth="1"/>
    <col min="10" max="10" width="4.25" customWidth="1"/>
    <col min="11" max="11" width="4" customWidth="1"/>
    <col min="12" max="12" width="10.625" customWidth="1"/>
    <col min="13" max="13" width="11.375" customWidth="1"/>
    <col min="14" max="14" width="4.125" customWidth="1"/>
    <col min="15" max="15" width="4.25" customWidth="1"/>
    <col min="16" max="16" width="3.875" customWidth="1"/>
    <col min="17" max="17" width="11" customWidth="1"/>
  </cols>
  <sheetData>
    <row r="1" spans="1:16">
      <c r="D1" s="135"/>
    </row>
    <row r="2" spans="1:16" ht="15">
      <c r="C2" s="12" t="s">
        <v>329</v>
      </c>
      <c r="D2" s="12" t="s">
        <v>330</v>
      </c>
      <c r="E2" s="12"/>
      <c r="F2" s="12"/>
      <c r="G2" s="12" t="s">
        <v>325</v>
      </c>
      <c r="H2" s="63" t="s">
        <v>236</v>
      </c>
      <c r="I2" s="63"/>
      <c r="J2" s="63"/>
      <c r="K2" s="63"/>
      <c r="M2" s="64" t="s">
        <v>319</v>
      </c>
      <c r="N2" s="64"/>
      <c r="O2" s="64"/>
      <c r="P2" s="64"/>
    </row>
    <row r="3" spans="1:16" ht="15">
      <c r="C3" s="154" t="s">
        <v>335</v>
      </c>
      <c r="D3" s="158" t="s">
        <v>0</v>
      </c>
      <c r="E3" s="158" t="s">
        <v>1</v>
      </c>
      <c r="G3" s="142" t="s">
        <v>322</v>
      </c>
      <c r="H3" s="119">
        <f>'sun,mon,arde ijtima'!S30</f>
        <v>150923716.89501959</v>
      </c>
      <c r="I3" s="119" t="s">
        <v>191</v>
      </c>
      <c r="J3" s="120"/>
      <c r="K3" s="120"/>
      <c r="L3" s="65"/>
      <c r="M3" s="121">
        <f>'sun,mon,arde ijtima'!L35</f>
        <v>367881.4332294091</v>
      </c>
      <c r="N3" s="121" t="s">
        <v>191</v>
      </c>
      <c r="O3" s="121"/>
      <c r="P3" s="121"/>
    </row>
    <row r="4" spans="1:16" ht="15">
      <c r="C4" s="154" t="s">
        <v>211</v>
      </c>
      <c r="D4" s="154">
        <v>7</v>
      </c>
      <c r="E4" s="154">
        <v>111</v>
      </c>
      <c r="G4" s="12"/>
      <c r="H4" s="120"/>
      <c r="I4" s="120"/>
      <c r="J4" s="120"/>
      <c r="K4" s="120"/>
      <c r="L4" s="65"/>
      <c r="M4" s="121"/>
      <c r="N4" s="121"/>
      <c r="O4" s="121"/>
      <c r="P4" s="121"/>
    </row>
    <row r="5" spans="1:16" ht="15">
      <c r="C5" s="154" t="s">
        <v>3</v>
      </c>
      <c r="D5" s="154">
        <v>0</v>
      </c>
      <c r="E5" s="154">
        <v>18</v>
      </c>
      <c r="G5" s="143" t="s">
        <v>321</v>
      </c>
      <c r="H5" s="120" t="s">
        <v>184</v>
      </c>
      <c r="I5" s="120" t="s">
        <v>211</v>
      </c>
      <c r="J5" s="120" t="s">
        <v>3</v>
      </c>
      <c r="K5" s="120" t="s">
        <v>4</v>
      </c>
      <c r="L5" s="65"/>
      <c r="M5" s="121" t="s">
        <v>184</v>
      </c>
      <c r="N5" s="121" t="s">
        <v>211</v>
      </c>
      <c r="O5" s="121" t="s">
        <v>3</v>
      </c>
      <c r="P5" s="121" t="s">
        <v>4</v>
      </c>
    </row>
    <row r="6" spans="1:16" ht="15">
      <c r="C6" s="154" t="s">
        <v>4</v>
      </c>
      <c r="D6" s="154">
        <v>10</v>
      </c>
      <c r="E6" s="154">
        <v>58</v>
      </c>
      <c r="G6" s="143"/>
      <c r="H6" s="120" t="str">
        <f>'sun,mon,arde ijtima'!O5</f>
        <v>POSITIF</v>
      </c>
      <c r="I6" s="120">
        <f>'sun,mon,arde ijtima'!P5</f>
        <v>3</v>
      </c>
      <c r="J6" s="120">
        <f>'sun,mon,arde ijtima'!Q5</f>
        <v>33</v>
      </c>
      <c r="K6" s="120">
        <f>'sun,mon,arde ijtima'!R5</f>
        <v>59</v>
      </c>
      <c r="L6" s="65"/>
      <c r="M6" s="121" t="str">
        <f>'sun,mon,arde ijtima'!O4</f>
        <v>POSITIF</v>
      </c>
      <c r="N6" s="121">
        <f>'sun,mon,arde ijtima'!P4</f>
        <v>0</v>
      </c>
      <c r="O6" s="121">
        <f>'sun,mon,arde ijtima'!Q4</f>
        <v>54</v>
      </c>
      <c r="P6" s="121">
        <f>'sun,mon,arde ijtima'!R4</f>
        <v>19</v>
      </c>
    </row>
    <row r="7" spans="1:16" ht="15">
      <c r="C7" s="12"/>
      <c r="D7" s="12"/>
      <c r="G7" s="12"/>
      <c r="H7" s="120"/>
      <c r="I7" s="163" t="s">
        <v>334</v>
      </c>
      <c r="J7" s="163" t="s">
        <v>336</v>
      </c>
      <c r="K7" s="163" t="s">
        <v>337</v>
      </c>
      <c r="L7" s="65"/>
      <c r="M7" s="121"/>
      <c r="N7" s="164" t="s">
        <v>334</v>
      </c>
      <c r="O7" s="164" t="s">
        <v>336</v>
      </c>
      <c r="P7" s="164" t="s">
        <v>337</v>
      </c>
    </row>
    <row r="8" spans="1:16" ht="15">
      <c r="C8" s="154" t="s">
        <v>45</v>
      </c>
      <c r="D8" s="165">
        <f>'prediksi saat ijtima&amp;istiqbal'!I4</f>
        <v>30</v>
      </c>
      <c r="E8" s="12">
        <f>'prediksi saat ijtima&amp;istiqbal'!I3</f>
        <v>0</v>
      </c>
      <c r="G8" s="144" t="s">
        <v>320</v>
      </c>
      <c r="H8" s="120"/>
      <c r="I8" s="120">
        <f>'sun,mon,arde ijtima'!P8</f>
        <v>94</v>
      </c>
      <c r="J8" s="120">
        <f>'sun,mon,arde ijtima'!Q8</f>
        <v>39</v>
      </c>
      <c r="K8" s="120">
        <f>'sun,mon,arde ijtima'!R8</f>
        <v>23</v>
      </c>
      <c r="L8" s="65"/>
      <c r="M8" s="121"/>
      <c r="N8" s="121">
        <f>'sun,mon,arde ijtima'!P7</f>
        <v>95</v>
      </c>
      <c r="O8" s="121">
        <f>'sun,mon,arde ijtima'!Q7</f>
        <v>48</v>
      </c>
      <c r="P8" s="121">
        <f>'sun,mon,arde ijtima'!R7</f>
        <v>37</v>
      </c>
    </row>
    <row r="9" spans="1:16" ht="15">
      <c r="C9" s="154" t="s">
        <v>44</v>
      </c>
      <c r="D9" s="154">
        <f>'prediksi saat ijtima&amp;istiqbal'!I5</f>
        <v>3</v>
      </c>
      <c r="G9" s="12"/>
      <c r="H9" s="120"/>
      <c r="I9" s="120" t="str">
        <f>I7</f>
        <v>⁰</v>
      </c>
      <c r="J9" s="120" t="str">
        <f>J7</f>
        <v>´</v>
      </c>
      <c r="K9" s="120" t="str">
        <f>K7</f>
        <v>"</v>
      </c>
      <c r="L9" s="65"/>
      <c r="M9" s="121"/>
      <c r="N9" s="121" t="str">
        <f>N7</f>
        <v>⁰</v>
      </c>
      <c r="O9" s="121" t="str">
        <f>O7</f>
        <v>´</v>
      </c>
      <c r="P9" s="121" t="str">
        <f>P7</f>
        <v>"</v>
      </c>
    </row>
    <row r="10" spans="1:16" ht="15.75" thickBot="1">
      <c r="C10" s="154" t="s">
        <v>84</v>
      </c>
      <c r="D10" s="154">
        <f>'prediksi saat ijtima&amp;istiqbal'!I6</f>
        <v>2014</v>
      </c>
      <c r="G10" s="145" t="s">
        <v>323</v>
      </c>
      <c r="H10" s="146" t="str">
        <f>'sun,mon,arde ijtima'!T5</f>
        <v>NEGATIF</v>
      </c>
      <c r="I10" s="146">
        <f>'sun,mon,arde ijtima'!U5</f>
        <v>58</v>
      </c>
      <c r="J10" s="146">
        <f>'sun,mon,arde ijtima'!V5</f>
        <v>39</v>
      </c>
      <c r="K10" s="146">
        <f>'sun,mon,arde ijtima'!W5</f>
        <v>20</v>
      </c>
      <c r="L10" s="65"/>
      <c r="M10" s="147" t="str">
        <f>'sun,mon,arde ijtima'!T4</f>
        <v>NEGATIF</v>
      </c>
      <c r="N10" s="147">
        <f>'sun,mon,arde ijtima'!U4</f>
        <v>45</v>
      </c>
      <c r="O10" s="147">
        <f>'sun,mon,arde ijtima'!V4</f>
        <v>14</v>
      </c>
      <c r="P10" s="147">
        <f>'sun,mon,arde ijtima'!W4</f>
        <v>5</v>
      </c>
    </row>
    <row r="11" spans="1:16" ht="15.75" thickBot="1">
      <c r="A11" s="190"/>
      <c r="C11" s="154" t="s">
        <v>85</v>
      </c>
      <c r="D11" s="154">
        <f>HOUR('prediksi saat ijtima&amp;istiqbal'!I8)</f>
        <v>1</v>
      </c>
      <c r="G11" s="151" t="str">
        <f>LOWER(penggarapan!BM5)</f>
        <v>altitude positif berarti masih diatas ufuk / negatif  maka sudah tenggelam salaam dari bang ali muhsin</v>
      </c>
      <c r="H11" s="152"/>
      <c r="I11" s="152"/>
      <c r="J11" s="152"/>
      <c r="K11" s="152"/>
      <c r="L11" s="152"/>
      <c r="M11" s="152"/>
      <c r="N11" s="152"/>
      <c r="O11" s="152"/>
      <c r="P11" s="153"/>
    </row>
    <row r="12" spans="1:16" ht="15">
      <c r="C12" s="154" t="s">
        <v>139</v>
      </c>
      <c r="D12" s="154">
        <f>MINUTE('prediksi saat ijtima&amp;istiqbal'!I8)</f>
        <v>44</v>
      </c>
      <c r="G12" s="148" t="s">
        <v>324</v>
      </c>
      <c r="H12" s="149">
        <f>'sun,mon,arde ijtima'!Q28</f>
        <v>211.29659973770512</v>
      </c>
      <c r="I12" s="162" t="str">
        <f>"⁰"</f>
        <v>⁰</v>
      </c>
      <c r="J12" s="161" t="str">
        <f>"'"</f>
        <v>'</v>
      </c>
      <c r="K12" s="159" t="str">
        <f>""""</f>
        <v>"</v>
      </c>
      <c r="L12" s="122"/>
      <c r="M12" s="150">
        <f>'sun,mon,arde ijtima'!L46</f>
        <v>224.48093690283417</v>
      </c>
      <c r="N12" s="160" t="str">
        <f>"⁰"</f>
        <v>⁰</v>
      </c>
      <c r="O12" s="161" t="str">
        <f>"'"</f>
        <v>'</v>
      </c>
      <c r="P12" s="159" t="str">
        <f>""""</f>
        <v>"</v>
      </c>
    </row>
    <row r="13" spans="1:16" ht="15">
      <c r="C13" s="154" t="s">
        <v>67</v>
      </c>
      <c r="D13" s="154">
        <f>SECOND('prediksi saat ijtima&amp;istiqbal'!I8)</f>
        <v>38</v>
      </c>
      <c r="G13" s="144" t="s">
        <v>332</v>
      </c>
      <c r="H13" s="155">
        <f>H12/15</f>
        <v>14.086439982513674</v>
      </c>
      <c r="I13" s="60">
        <f>INT(H13)</f>
        <v>14</v>
      </c>
      <c r="J13" s="60">
        <f>INT(60*(H13-I13))</f>
        <v>5</v>
      </c>
      <c r="K13" s="60">
        <f>INT(3600*(H13-I13)-60*J13)</f>
        <v>11</v>
      </c>
      <c r="L13" s="122"/>
      <c r="M13" s="155">
        <f>M12/15</f>
        <v>14.965395793522278</v>
      </c>
      <c r="N13" s="60">
        <f>INT(M13)</f>
        <v>14</v>
      </c>
      <c r="O13" s="60">
        <f>INT(60*(M13-N13))</f>
        <v>57</v>
      </c>
      <c r="P13" s="61">
        <f>INT(3600*(M13-N13)-60*O13)</f>
        <v>55</v>
      </c>
    </row>
    <row r="14" spans="1:16" ht="15" thickBot="1">
      <c r="D14" s="118"/>
      <c r="H14" s="65"/>
      <c r="I14" s="65"/>
      <c r="J14" s="65"/>
      <c r="K14" s="65"/>
      <c r="L14" s="65"/>
      <c r="M14" s="65"/>
      <c r="N14" s="65"/>
      <c r="O14" s="65"/>
      <c r="P14" s="65"/>
    </row>
    <row r="15" spans="1:16" ht="15">
      <c r="C15" s="123" t="s">
        <v>327</v>
      </c>
      <c r="D15" s="124"/>
      <c r="E15" s="125"/>
      <c r="F15" s="126"/>
      <c r="G15" s="126"/>
      <c r="H15" s="106" t="s">
        <v>331</v>
      </c>
      <c r="I15" s="157" t="str">
        <f>"⁰"</f>
        <v>⁰</v>
      </c>
      <c r="J15" s="157" t="str">
        <f>"'"</f>
        <v>'</v>
      </c>
      <c r="K15" s="157" t="str">
        <f>""""</f>
        <v>"</v>
      </c>
      <c r="L15" s="65"/>
      <c r="M15" s="156" t="s">
        <v>333</v>
      </c>
      <c r="N15" s="156" t="str">
        <f>"⁰"</f>
        <v>⁰</v>
      </c>
      <c r="O15" s="156" t="str">
        <f>"'"</f>
        <v>'</v>
      </c>
      <c r="P15" s="156" t="str">
        <f>""""</f>
        <v>"</v>
      </c>
    </row>
    <row r="16" spans="1:16" ht="15">
      <c r="C16" s="127" t="s">
        <v>341</v>
      </c>
      <c r="D16" s="128"/>
      <c r="E16" s="129"/>
      <c r="F16" s="130"/>
      <c r="G16" s="130"/>
      <c r="H16" s="180">
        <f>ABS(H12-M12)</f>
        <v>13.184337165129051</v>
      </c>
      <c r="I16" s="180">
        <f>INT(H16)</f>
        <v>13</v>
      </c>
      <c r="J16" s="140">
        <f>INT(60*(H16-I16))</f>
        <v>11</v>
      </c>
      <c r="K16" s="140">
        <f>INT(3600*(H16-I16)-60*J16)</f>
        <v>3</v>
      </c>
      <c r="L16" s="65"/>
      <c r="M16" s="181">
        <f>ABS('sun,mon,arde ijtima'!L54-'sun,mon,arde ijtima'!Q39)</f>
        <v>1.1537408245882261</v>
      </c>
      <c r="N16" s="182">
        <f>INT(M16)</f>
        <v>1</v>
      </c>
      <c r="O16" s="182">
        <f>INT(60*(M16-N16))</f>
        <v>9</v>
      </c>
      <c r="P16" s="182">
        <f>INT(3600*(M16-N16)-60*O16)</f>
        <v>13</v>
      </c>
    </row>
    <row r="17" spans="3:17" ht="15.75" thickBot="1">
      <c r="C17" s="127" t="s">
        <v>328</v>
      </c>
      <c r="D17" s="128"/>
      <c r="E17" s="129"/>
      <c r="F17" s="130"/>
      <c r="G17" s="130"/>
      <c r="H17" s="60" t="s">
        <v>347</v>
      </c>
      <c r="I17" s="60" t="str">
        <f>I15</f>
        <v>⁰</v>
      </c>
      <c r="J17" s="60" t="str">
        <f>J15</f>
        <v>'</v>
      </c>
      <c r="K17" s="60" t="str">
        <f>K15</f>
        <v>"</v>
      </c>
      <c r="L17" s="65"/>
      <c r="M17" s="35" t="s">
        <v>348</v>
      </c>
      <c r="N17" s="35" t="str">
        <f>N15</f>
        <v>⁰</v>
      </c>
      <c r="O17" s="35" t="str">
        <f>O15</f>
        <v>'</v>
      </c>
      <c r="P17" s="35" t="str">
        <f>P15</f>
        <v>"</v>
      </c>
    </row>
    <row r="18" spans="3:17" ht="15.75" thickBot="1">
      <c r="C18" s="131" t="s">
        <v>342</v>
      </c>
      <c r="D18" s="132"/>
      <c r="E18" s="133"/>
      <c r="F18" s="134"/>
      <c r="G18" s="134"/>
      <c r="H18" s="60">
        <f>ABS('sun,mon,arde ijtima'!L50-'sun,mon,arde ijtima'!Q35)</f>
        <v>2.6611848690461826</v>
      </c>
      <c r="I18" s="60">
        <f>INT(H18)</f>
        <v>2</v>
      </c>
      <c r="J18" s="191">
        <f>INT(60*(H18-I18))</f>
        <v>39</v>
      </c>
      <c r="K18" s="174">
        <f>INT(3600*(H18-I18)-60*J18)</f>
        <v>40</v>
      </c>
      <c r="L18" s="168" t="s">
        <v>344</v>
      </c>
      <c r="M18" s="185">
        <f>ABS('sun,mon,arde ijtima'!Q42-'sun,mon,arde ijtima'!L57)</f>
        <v>13.420857293939136</v>
      </c>
      <c r="N18" s="186">
        <f>INT(M18)</f>
        <v>13</v>
      </c>
      <c r="O18" s="186">
        <f>INT(60*(M18-N18))</f>
        <v>25</v>
      </c>
      <c r="P18" s="187">
        <f>INT(3600*(M18-N18)-60*(O18))</f>
        <v>15</v>
      </c>
      <c r="Q18" s="183" t="s">
        <v>345</v>
      </c>
    </row>
    <row r="19" spans="3:17" ht="15">
      <c r="H19" s="60">
        <f>ABS('sun,mon,arde ijtima'!Q35+'sun,mon,arde ijtima'!L50)</f>
        <v>4.4720981017601593</v>
      </c>
      <c r="I19" s="60">
        <f>INT(H19)</f>
        <v>4</v>
      </c>
      <c r="J19" s="60">
        <f>INT(60*(H19-I19))</f>
        <v>28</v>
      </c>
      <c r="K19" s="60">
        <f>INT(3600*(H19-I19)-60*J19)</f>
        <v>19</v>
      </c>
      <c r="L19" t="s">
        <v>343</v>
      </c>
      <c r="M19" s="188">
        <f>ABS('sun,mon,arde ijtima'!L57+'sun,mon,arde ijtima'!Q42)</f>
        <v>103.89058640485601</v>
      </c>
      <c r="N19" s="188">
        <f>INT(M19)</f>
        <v>103</v>
      </c>
      <c r="O19" s="188">
        <f>INT(60*(M19-N19))</f>
        <v>53</v>
      </c>
      <c r="P19" s="188">
        <f>INT(3600*(M19-N19)-60*O19)</f>
        <v>26</v>
      </c>
      <c r="Q19" s="189" t="s">
        <v>346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1:R20"/>
  <sheetViews>
    <sheetView topLeftCell="E3" workbookViewId="0">
      <selection activeCell="E8" sqref="E8"/>
    </sheetView>
  </sheetViews>
  <sheetFormatPr defaultRowHeight="14.25"/>
  <cols>
    <col min="3" max="3" width="4.125" customWidth="1"/>
    <col min="4" max="4" width="5.625" customWidth="1"/>
    <col min="6" max="6" width="3.125" customWidth="1"/>
    <col min="7" max="7" width="19.125" customWidth="1"/>
    <col min="8" max="8" width="11.875" customWidth="1"/>
    <col min="9" max="9" width="4.125" customWidth="1"/>
    <col min="10" max="10" width="4.25" customWidth="1"/>
    <col min="11" max="11" width="4.75" customWidth="1"/>
    <col min="12" max="12" width="10.625" customWidth="1"/>
    <col min="13" max="13" width="11.375" customWidth="1"/>
    <col min="14" max="14" width="4.125" customWidth="1"/>
    <col min="15" max="15" width="4.25" customWidth="1"/>
    <col min="16" max="16" width="3.875" customWidth="1"/>
    <col min="17" max="17" width="11" customWidth="1"/>
  </cols>
  <sheetData>
    <row r="1" spans="3:18">
      <c r="D1" s="135"/>
    </row>
    <row r="2" spans="3:18" ht="15">
      <c r="C2" s="197" t="s">
        <v>329</v>
      </c>
      <c r="D2" s="197" t="s">
        <v>330</v>
      </c>
      <c r="E2" s="197"/>
      <c r="F2" s="197"/>
      <c r="G2" s="197" t="s">
        <v>325</v>
      </c>
      <c r="H2" s="198" t="s">
        <v>236</v>
      </c>
      <c r="I2" s="198"/>
      <c r="J2" s="198"/>
      <c r="K2" s="198"/>
      <c r="L2" s="199"/>
      <c r="M2" s="200" t="s">
        <v>319</v>
      </c>
      <c r="N2" s="200"/>
      <c r="O2" s="200"/>
      <c r="P2" s="200"/>
      <c r="Q2" s="199"/>
      <c r="R2" s="199"/>
    </row>
    <row r="3" spans="3:18" ht="15">
      <c r="C3" s="201" t="s">
        <v>335</v>
      </c>
      <c r="D3" s="202" t="s">
        <v>0</v>
      </c>
      <c r="E3" s="202" t="s">
        <v>1</v>
      </c>
      <c r="F3" s="199"/>
      <c r="G3" s="203" t="s">
        <v>322</v>
      </c>
      <c r="H3" s="204">
        <f>'s,m,a ghurb bila ijma''qobla grb'!S30</f>
        <v>149339937.5651291</v>
      </c>
      <c r="I3" s="204" t="s">
        <v>191</v>
      </c>
      <c r="J3" s="198"/>
      <c r="K3" s="198"/>
      <c r="L3" s="199"/>
      <c r="M3" s="200">
        <f>'s,m,a ghurb bila ijma''qobla grb'!L35</f>
        <v>369890.83852843544</v>
      </c>
      <c r="N3" s="200" t="s">
        <v>191</v>
      </c>
      <c r="O3" s="200"/>
      <c r="P3" s="200"/>
      <c r="Q3" s="199"/>
      <c r="R3" s="199"/>
    </row>
    <row r="4" spans="3:18" ht="15">
      <c r="C4" s="201" t="s">
        <v>211</v>
      </c>
      <c r="D4" s="201">
        <f>'s,m,a ghurb bila ijma''qobla grb'!G5</f>
        <v>7</v>
      </c>
      <c r="E4" s="201">
        <f>'s,m,a ghurb bila ijma''qobla grb'!G6</f>
        <v>111</v>
      </c>
      <c r="F4" s="199"/>
      <c r="G4" s="197"/>
      <c r="H4" s="198"/>
      <c r="I4" s="198"/>
      <c r="J4" s="198"/>
      <c r="K4" s="198"/>
      <c r="L4" s="199"/>
      <c r="M4" s="200"/>
      <c r="N4" s="200"/>
      <c r="O4" s="200"/>
      <c r="P4" s="200"/>
      <c r="Q4" s="199"/>
      <c r="R4" s="199"/>
    </row>
    <row r="5" spans="3:18" ht="15">
      <c r="C5" s="201" t="s">
        <v>3</v>
      </c>
      <c r="D5" s="201">
        <f>'s,m,a ghurb bila ijma''qobla grb'!I5</f>
        <v>0</v>
      </c>
      <c r="E5" s="201">
        <f>'s,m,a ghurb bila ijma''qobla grb'!I6</f>
        <v>18</v>
      </c>
      <c r="F5" s="199"/>
      <c r="G5" s="205" t="s">
        <v>321</v>
      </c>
      <c r="H5" s="198" t="s">
        <v>184</v>
      </c>
      <c r="I5" s="198" t="s">
        <v>211</v>
      </c>
      <c r="J5" s="198" t="s">
        <v>3</v>
      </c>
      <c r="K5" s="198" t="s">
        <v>4</v>
      </c>
      <c r="L5" s="199"/>
      <c r="M5" s="200" t="s">
        <v>184</v>
      </c>
      <c r="N5" s="200" t="s">
        <v>211</v>
      </c>
      <c r="O5" s="200" t="s">
        <v>3</v>
      </c>
      <c r="P5" s="200" t="s">
        <v>4</v>
      </c>
      <c r="Q5" s="199"/>
      <c r="R5" s="199"/>
    </row>
    <row r="6" spans="3:18" ht="15">
      <c r="C6" s="201" t="s">
        <v>4</v>
      </c>
      <c r="D6" s="201">
        <f>'s,m,a ghurb bila ijma''qobla grb'!K5</f>
        <v>10</v>
      </c>
      <c r="E6" s="201">
        <f>'s,m,a ghurb bila ijma''qobla grb'!K6</f>
        <v>58</v>
      </c>
      <c r="F6" s="199"/>
      <c r="G6" s="205"/>
      <c r="H6" s="198" t="str">
        <f>'s,m,a ghurb bila ijma''qobla grb'!Q36</f>
        <v>POSITIF</v>
      </c>
      <c r="I6" s="198">
        <f>'s,m,a ghurb bila ijma''qobla grb'!P5</f>
        <v>3</v>
      </c>
      <c r="J6" s="198">
        <f>'s,m,a ghurb bila ijma''qobla grb'!Q5</f>
        <v>49</v>
      </c>
      <c r="K6" s="198">
        <f>'s,m,a ghurb bila ijma''qobla grb'!R5</f>
        <v>34</v>
      </c>
      <c r="L6" s="199"/>
      <c r="M6" s="200" t="str">
        <f>'s,m,a ghurb bila ijma''qobla grb'!O4</f>
        <v>POSITIF</v>
      </c>
      <c r="N6" s="200">
        <f>'s,m,a ghurb bila ijma''qobla grb'!P4</f>
        <v>3</v>
      </c>
      <c r="O6" s="200">
        <f>'s,m,a ghurb bila ijma''qobla grb'!Q4</f>
        <v>58</v>
      </c>
      <c r="P6" s="200">
        <f>'s,m,a ghurb bila ijma''qobla grb'!R4</f>
        <v>45</v>
      </c>
      <c r="Q6" s="199"/>
      <c r="R6" s="199"/>
    </row>
    <row r="7" spans="3:18" ht="15">
      <c r="C7" s="197"/>
      <c r="D7" s="197"/>
      <c r="E7" s="199"/>
      <c r="F7" s="199"/>
      <c r="G7" s="197"/>
      <c r="H7" s="198"/>
      <c r="I7" s="206" t="s">
        <v>334</v>
      </c>
      <c r="J7" s="206" t="s">
        <v>336</v>
      </c>
      <c r="K7" s="206" t="s">
        <v>337</v>
      </c>
      <c r="L7" s="199"/>
      <c r="M7" s="200"/>
      <c r="N7" s="207" t="s">
        <v>334</v>
      </c>
      <c r="O7" s="207" t="s">
        <v>336</v>
      </c>
      <c r="P7" s="207" t="s">
        <v>337</v>
      </c>
      <c r="Q7" s="199"/>
      <c r="R7" s="199"/>
    </row>
    <row r="8" spans="3:18" ht="15">
      <c r="C8" s="201" t="s">
        <v>45</v>
      </c>
      <c r="D8" s="208">
        <f>'s,m,a ghurb bila ijma''qobla grb'!E4</f>
        <v>30</v>
      </c>
      <c r="E8" s="209"/>
      <c r="F8" s="199"/>
      <c r="G8" s="210" t="s">
        <v>320</v>
      </c>
      <c r="H8" s="198"/>
      <c r="I8" s="198">
        <f>'s,m,a ghurb bila ijma''qobla grb'!P8</f>
        <v>273</v>
      </c>
      <c r="J8" s="198">
        <f>'s,m,a ghurb bila ijma''qobla grb'!Q8</f>
        <v>35</v>
      </c>
      <c r="K8" s="198">
        <f>'s,m,a ghurb bila ijma''qobla grb'!R8</f>
        <v>13</v>
      </c>
      <c r="L8" s="199"/>
      <c r="M8" s="200"/>
      <c r="N8" s="200">
        <f>'s,m,a ghurb bila ijma''qobla grb'!P7</f>
        <v>273</v>
      </c>
      <c r="O8" s="200">
        <f>'s,m,a ghurb bila ijma''qobla grb'!Q7</f>
        <v>10</v>
      </c>
      <c r="P8" s="200">
        <f>'s,m,a ghurb bila ijma''qobla grb'!R7</f>
        <v>33</v>
      </c>
      <c r="Q8" s="199"/>
      <c r="R8" s="199"/>
    </row>
    <row r="9" spans="3:18" ht="15">
      <c r="C9" s="201" t="s">
        <v>44</v>
      </c>
      <c r="D9" s="208">
        <f>'prediksi saat ijtima&amp;istiqbal'!K5</f>
        <v>4</v>
      </c>
      <c r="E9" s="199"/>
      <c r="F9" s="199"/>
      <c r="G9" s="197"/>
      <c r="H9" s="198"/>
      <c r="I9" s="198" t="str">
        <f>I7</f>
        <v>⁰</v>
      </c>
      <c r="J9" s="198" t="str">
        <f>J7</f>
        <v>´</v>
      </c>
      <c r="K9" s="198" t="str">
        <f>K7</f>
        <v>"</v>
      </c>
      <c r="L9" s="199"/>
      <c r="M9" s="200"/>
      <c r="N9" s="200" t="str">
        <f>N7</f>
        <v>⁰</v>
      </c>
      <c r="O9" s="200" t="str">
        <f>O7</f>
        <v>´</v>
      </c>
      <c r="P9" s="200" t="str">
        <f>P7</f>
        <v>"</v>
      </c>
      <c r="Q9" s="199"/>
      <c r="R9" s="199"/>
    </row>
    <row r="10" spans="3:18" ht="15.75" thickBot="1">
      <c r="C10" s="201" t="s">
        <v>84</v>
      </c>
      <c r="D10" s="208">
        <f>'prediksi saat ijtima&amp;istiqbal'!K6</f>
        <v>2014</v>
      </c>
      <c r="E10" s="199"/>
      <c r="F10" s="199"/>
      <c r="G10" s="211" t="s">
        <v>323</v>
      </c>
      <c r="H10" s="212" t="str">
        <f>'s,m,a ghurb bila ijma''qobla grb'!T5</f>
        <v>NEGATIF</v>
      </c>
      <c r="I10" s="212">
        <f>'s,m,a ghurb bila ijma''qobla grb'!U5</f>
        <v>2</v>
      </c>
      <c r="J10" s="212">
        <f>'s,m,a ghurb bila ijma''qobla grb'!V5</f>
        <v>12</v>
      </c>
      <c r="K10" s="212">
        <f>'s,m,a ghurb bila ijma''qobla grb'!W5</f>
        <v>0</v>
      </c>
      <c r="L10" s="199"/>
      <c r="M10" s="213" t="str">
        <f>'s,m,a ghurb bila ijma''qobla grb'!T4</f>
        <v>NEGATIF</v>
      </c>
      <c r="N10" s="213">
        <f>'s,m,a ghurb bila ijma''qobla grb'!U4</f>
        <v>6</v>
      </c>
      <c r="O10" s="213">
        <f>'s,m,a ghurb bila ijma''qobla grb'!V4</f>
        <v>58</v>
      </c>
      <c r="P10" s="213">
        <f>'s,m,a ghurb bila ijma''qobla grb'!W4</f>
        <v>45</v>
      </c>
      <c r="Q10" s="199"/>
      <c r="R10" s="199"/>
    </row>
    <row r="11" spans="3:18" ht="15.75" thickBot="1">
      <c r="C11" s="201" t="s">
        <v>85</v>
      </c>
      <c r="D11" s="201">
        <f>'s,m,a ghurb bila ijma''qobla grb'!H4</f>
        <v>17</v>
      </c>
      <c r="E11" s="199"/>
      <c r="F11" s="199"/>
      <c r="G11" s="214" t="str">
        <f>LOWER(penggarapan!BM5)</f>
        <v>altitude positif berarti masih diatas ufuk / negatif  maka sudah tenggelam salaam dari bang ali muhsin</v>
      </c>
      <c r="H11" s="215"/>
      <c r="I11" s="215"/>
      <c r="J11" s="215"/>
      <c r="K11" s="215"/>
      <c r="L11" s="215"/>
      <c r="M11" s="215"/>
      <c r="N11" s="215"/>
      <c r="O11" s="215"/>
      <c r="P11" s="216"/>
      <c r="Q11" s="199"/>
      <c r="R11" s="199"/>
    </row>
    <row r="12" spans="3:18" ht="15">
      <c r="C12" s="201" t="s">
        <v>139</v>
      </c>
      <c r="D12" s="201">
        <f>'s,m,a ghurb bila ijma''qobla grb'!I4</f>
        <v>46</v>
      </c>
      <c r="E12" s="199"/>
      <c r="F12" s="199"/>
      <c r="G12" s="217" t="s">
        <v>324</v>
      </c>
      <c r="H12" s="218">
        <f>'s,m,a ghurb bila ijma''qobla grb'!Q28</f>
        <v>91.750683989004415</v>
      </c>
      <c r="I12" s="219" t="str">
        <f>"⁰"</f>
        <v>⁰</v>
      </c>
      <c r="J12" s="220" t="str">
        <f>"'"</f>
        <v>'</v>
      </c>
      <c r="K12" s="221" t="str">
        <f>""""</f>
        <v>"</v>
      </c>
      <c r="L12" s="222"/>
      <c r="M12" s="223">
        <f>'s,m,a ghurb bila ijma''qobla grb'!L46</f>
        <v>96.555963730908346</v>
      </c>
      <c r="N12" s="224" t="str">
        <f>"⁰"</f>
        <v>⁰</v>
      </c>
      <c r="O12" s="220" t="str">
        <f>"'"</f>
        <v>'</v>
      </c>
      <c r="P12" s="221" t="str">
        <f>""""</f>
        <v>"</v>
      </c>
      <c r="Q12" s="199"/>
      <c r="R12" s="199"/>
    </row>
    <row r="13" spans="3:18" ht="15">
      <c r="C13" s="201" t="s">
        <v>67</v>
      </c>
      <c r="D13" s="201">
        <f>'s,m,a ghurb bila ijma''qobla grb'!J4</f>
        <v>15</v>
      </c>
      <c r="E13" s="199"/>
      <c r="F13" s="199"/>
      <c r="G13" s="210" t="s">
        <v>332</v>
      </c>
      <c r="H13" s="225">
        <f>H12/15</f>
        <v>6.1167122659336277</v>
      </c>
      <c r="I13" s="226">
        <f>INT(H13)</f>
        <v>6</v>
      </c>
      <c r="J13" s="226">
        <f>INT(60*(H13-I13))</f>
        <v>7</v>
      </c>
      <c r="K13" s="226">
        <f>INT(3600*(H13-I13)-60*J13)</f>
        <v>0</v>
      </c>
      <c r="L13" s="222"/>
      <c r="M13" s="225">
        <f>M12/15</f>
        <v>6.4370642487272232</v>
      </c>
      <c r="N13" s="226">
        <f>INT(M13)</f>
        <v>6</v>
      </c>
      <c r="O13" s="226">
        <f>INT(60*(M13-N13))</f>
        <v>26</v>
      </c>
      <c r="P13" s="210">
        <f>INT(3600*(M13-N13)-60*O13)</f>
        <v>13</v>
      </c>
      <c r="Q13" s="199"/>
      <c r="R13" s="199"/>
    </row>
    <row r="14" spans="3:18" ht="15" thickBot="1">
      <c r="C14" s="199"/>
      <c r="D14" s="227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</row>
    <row r="15" spans="3:18" ht="15">
      <c r="C15" s="228" t="s">
        <v>327</v>
      </c>
      <c r="D15" s="229"/>
      <c r="E15" s="230"/>
      <c r="F15" s="231"/>
      <c r="G15" s="231"/>
      <c r="H15" s="232" t="s">
        <v>331</v>
      </c>
      <c r="I15" s="233" t="str">
        <f>"⁰"</f>
        <v>⁰</v>
      </c>
      <c r="J15" s="233" t="str">
        <f>"'"</f>
        <v>'</v>
      </c>
      <c r="K15" s="233" t="str">
        <f>""""</f>
        <v>"</v>
      </c>
      <c r="L15" s="199"/>
      <c r="M15" s="234" t="s">
        <v>351</v>
      </c>
      <c r="N15" s="234" t="str">
        <f>"⁰"</f>
        <v>⁰</v>
      </c>
      <c r="O15" s="234" t="str">
        <f>"'"</f>
        <v>'</v>
      </c>
      <c r="P15" s="234" t="str">
        <f>""""</f>
        <v>"</v>
      </c>
      <c r="Q15" s="199"/>
      <c r="R15" s="199"/>
    </row>
    <row r="16" spans="3:18" ht="15">
      <c r="C16" s="235" t="s">
        <v>349</v>
      </c>
      <c r="D16" s="236"/>
      <c r="E16" s="237"/>
      <c r="F16" s="238"/>
      <c r="G16" s="238"/>
      <c r="H16" s="239">
        <f>ABS(H12-M12)</f>
        <v>4.8052797419039308</v>
      </c>
      <c r="I16" s="239">
        <f>INT(H16)</f>
        <v>4</v>
      </c>
      <c r="J16" s="240">
        <f>INT(60*(H16-I16))</f>
        <v>48</v>
      </c>
      <c r="K16" s="240">
        <f>INT(3600*(H16-I16)-60*J16)</f>
        <v>19</v>
      </c>
      <c r="L16" s="199"/>
      <c r="M16" s="241">
        <f>ABS('sun,mon,arde ijtima'!L54-'sun,mon,arde ijtima'!Q39)</f>
        <v>1.1537408245882261</v>
      </c>
      <c r="N16" s="242">
        <f>INT(M16)</f>
        <v>1</v>
      </c>
      <c r="O16" s="242">
        <f>INT(60*(M16-N16))</f>
        <v>9</v>
      </c>
      <c r="P16" s="242">
        <f>INT(3600*(M16-N16)-60*O16)</f>
        <v>13</v>
      </c>
      <c r="Q16" s="199"/>
      <c r="R16" s="199"/>
    </row>
    <row r="17" spans="3:18" ht="15.75" thickBot="1">
      <c r="C17" s="235" t="s">
        <v>350</v>
      </c>
      <c r="D17" s="236"/>
      <c r="E17" s="237"/>
      <c r="F17" s="238"/>
      <c r="G17" s="238"/>
      <c r="H17" s="226" t="s">
        <v>347</v>
      </c>
      <c r="I17" s="226" t="str">
        <f>I15</f>
        <v>⁰</v>
      </c>
      <c r="J17" s="226" t="str">
        <f>J15</f>
        <v>'</v>
      </c>
      <c r="K17" s="226" t="str">
        <f>K15</f>
        <v>"</v>
      </c>
      <c r="L17" s="199"/>
      <c r="M17" s="226" t="s">
        <v>348</v>
      </c>
      <c r="N17" s="226" t="str">
        <f>N15</f>
        <v>⁰</v>
      </c>
      <c r="O17" s="226" t="str">
        <f>O15</f>
        <v>'</v>
      </c>
      <c r="P17" s="226" t="str">
        <f>P15</f>
        <v>"</v>
      </c>
      <c r="Q17" s="199"/>
      <c r="R17" s="199"/>
    </row>
    <row r="18" spans="3:18" ht="15.75" thickBot="1">
      <c r="C18" s="243"/>
      <c r="D18" s="244"/>
      <c r="E18" s="245"/>
      <c r="F18" s="246"/>
      <c r="G18" s="246"/>
      <c r="H18" s="226">
        <f>'s,m,a ghurb bila ijma''qobla grb'!L50-'s,m,a ghurb bila ijma''qobla grb'!Q35</f>
        <v>0.15314953886101978</v>
      </c>
      <c r="I18" s="226">
        <f>INT(H18)</f>
        <v>0</v>
      </c>
      <c r="J18" s="226">
        <f>INT(60*(H18-I18))</f>
        <v>9</v>
      </c>
      <c r="K18" s="247">
        <f ca="1">INT(3600*(H18-I18)-60*K18)</f>
        <v>0</v>
      </c>
      <c r="L18" s="248" t="s">
        <v>344</v>
      </c>
      <c r="M18" s="249">
        <f>'s,m,a ghurb bila ijma''qobla grb'!Q42-'s,m,a ghurb bila ijma''qobla grb'!L57</f>
        <v>4.7790667977646955</v>
      </c>
      <c r="N18" s="226">
        <f>INT(M18)</f>
        <v>4</v>
      </c>
      <c r="O18" s="226">
        <f>INT(60*(M18-N18))</f>
        <v>46</v>
      </c>
      <c r="P18" s="250">
        <f>INT(3600*(M18-N18)-60*(O18))</f>
        <v>44</v>
      </c>
      <c r="Q18" s="251" t="s">
        <v>345</v>
      </c>
      <c r="R18" s="199"/>
    </row>
    <row r="19" spans="3:18" ht="15.75" thickBot="1">
      <c r="C19" s="199"/>
      <c r="D19" s="199"/>
      <c r="E19" s="199"/>
      <c r="F19" s="199"/>
      <c r="G19" s="199"/>
      <c r="H19" s="226">
        <f>ABS('sun,mon,arde ijtima'!Q35+'sun,mon,arde ijtima'!L50)</f>
        <v>4.4720981017601593</v>
      </c>
      <c r="I19" s="226">
        <f>INT(H19)</f>
        <v>4</v>
      </c>
      <c r="J19" s="226">
        <f>INT(60*(H19-I19))</f>
        <v>28</v>
      </c>
      <c r="K19" s="250">
        <f>INT(3600*(H19-I19)-60*J19)</f>
        <v>19</v>
      </c>
      <c r="L19" s="252" t="s">
        <v>343</v>
      </c>
      <c r="M19" s="253">
        <f>ABS('s,m,a ghurb bila ijma''qobla grb'!Q42+'s,m,a ghurb bila ijma''qobla grb'!L57)</f>
        <v>9.1793996101727497</v>
      </c>
      <c r="N19" s="254">
        <f>INT(M19)</f>
        <v>9</v>
      </c>
      <c r="O19" s="254">
        <f>INT(60*(M19-N19))</f>
        <v>10</v>
      </c>
      <c r="P19" s="255">
        <f>INT(3600*(M19-N19)-60*O19)</f>
        <v>45</v>
      </c>
      <c r="Q19" s="256" t="s">
        <v>346</v>
      </c>
      <c r="R19" s="199"/>
    </row>
    <row r="20" spans="3:18"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Q21"/>
  <sheetViews>
    <sheetView topLeftCell="D9" workbookViewId="0">
      <selection activeCell="H23" sqref="H23"/>
    </sheetView>
  </sheetViews>
  <sheetFormatPr defaultRowHeight="14.25"/>
  <cols>
    <col min="3" max="3" width="4.125" customWidth="1"/>
    <col min="4" max="4" width="5.625" customWidth="1"/>
    <col min="6" max="6" width="3.125" customWidth="1"/>
    <col min="7" max="7" width="19.125" customWidth="1"/>
    <col min="8" max="8" width="11.875" customWidth="1"/>
    <col min="9" max="9" width="4.125" customWidth="1"/>
    <col min="10" max="10" width="4.25" customWidth="1"/>
    <col min="11" max="11" width="4.75" customWidth="1"/>
    <col min="12" max="12" width="10.625" customWidth="1"/>
    <col min="13" max="13" width="11.375" customWidth="1"/>
    <col min="14" max="14" width="4.125" customWidth="1"/>
    <col min="15" max="15" width="4.25" customWidth="1"/>
    <col min="16" max="16" width="3.875" customWidth="1"/>
    <col min="17" max="17" width="11" customWidth="1"/>
  </cols>
  <sheetData>
    <row r="1" spans="3:16">
      <c r="D1" s="135"/>
    </row>
    <row r="2" spans="3:16" ht="15">
      <c r="C2" s="12" t="s">
        <v>329</v>
      </c>
      <c r="D2" s="12" t="s">
        <v>330</v>
      </c>
      <c r="E2" s="12"/>
      <c r="F2" s="12"/>
      <c r="G2" s="12" t="s">
        <v>325</v>
      </c>
      <c r="H2" s="63" t="s">
        <v>236</v>
      </c>
      <c r="I2" s="63"/>
      <c r="J2" s="63"/>
      <c r="K2" s="63"/>
      <c r="M2" s="64" t="s">
        <v>319</v>
      </c>
      <c r="N2" s="64"/>
      <c r="O2" s="64"/>
      <c r="P2" s="64"/>
    </row>
    <row r="3" spans="3:16" ht="15">
      <c r="C3" s="154" t="s">
        <v>335</v>
      </c>
      <c r="D3" s="158" t="s">
        <v>0</v>
      </c>
      <c r="E3" s="158" t="s">
        <v>1</v>
      </c>
      <c r="G3" s="142" t="s">
        <v>322</v>
      </c>
      <c r="H3" s="119">
        <f>'s,m,a ghurb ijma'' sehari kemudi'!S30</f>
        <v>147392224.19345674</v>
      </c>
      <c r="I3" s="119" t="s">
        <v>191</v>
      </c>
      <c r="J3" s="120"/>
      <c r="K3" s="120"/>
      <c r="L3" s="65"/>
      <c r="M3" s="121">
        <f>'s,m,a ghurb ijma'' sehari kemudi'!L35</f>
        <v>373825.36827364494</v>
      </c>
      <c r="N3" s="121" t="s">
        <v>191</v>
      </c>
      <c r="O3" s="121"/>
      <c r="P3" s="121"/>
    </row>
    <row r="4" spans="3:16" ht="15">
      <c r="C4" s="154" t="s">
        <v>211</v>
      </c>
      <c r="D4" s="154">
        <v>7</v>
      </c>
      <c r="E4" s="154">
        <v>111</v>
      </c>
      <c r="G4" s="12"/>
      <c r="H4" s="120"/>
      <c r="I4" s="120"/>
      <c r="J4" s="120"/>
      <c r="K4" s="120"/>
      <c r="L4" s="65"/>
      <c r="M4" s="121"/>
      <c r="N4" s="121"/>
      <c r="O4" s="121"/>
      <c r="P4" s="121"/>
    </row>
    <row r="5" spans="3:16" ht="15">
      <c r="C5" s="154" t="s">
        <v>3</v>
      </c>
      <c r="D5" s="154">
        <v>0</v>
      </c>
      <c r="E5" s="154">
        <v>18</v>
      </c>
      <c r="G5" s="143" t="s">
        <v>321</v>
      </c>
      <c r="H5" s="120" t="s">
        <v>184</v>
      </c>
      <c r="I5" s="120" t="s">
        <v>211</v>
      </c>
      <c r="J5" s="120" t="s">
        <v>3</v>
      </c>
      <c r="K5" s="120" t="s">
        <v>4</v>
      </c>
      <c r="L5" s="65"/>
      <c r="M5" s="121" t="s">
        <v>184</v>
      </c>
      <c r="N5" s="121" t="s">
        <v>211</v>
      </c>
      <c r="O5" s="121" t="s">
        <v>3</v>
      </c>
      <c r="P5" s="121" t="s">
        <v>4</v>
      </c>
    </row>
    <row r="6" spans="3:16" ht="15">
      <c r="C6" s="154" t="s">
        <v>4</v>
      </c>
      <c r="D6" s="154">
        <v>10</v>
      </c>
      <c r="E6" s="154">
        <v>58</v>
      </c>
      <c r="G6" s="143"/>
      <c r="H6" s="120" t="str">
        <f>'s,m,a ghurb ijma'' sehari kemudi'!O5</f>
        <v>POSITIF</v>
      </c>
      <c r="I6" s="120">
        <f>'s,m,a ghurb ijma'' sehari kemudi'!P5</f>
        <v>4</v>
      </c>
      <c r="J6" s="120">
        <f>'s,m,a ghurb ijma'' sehari kemudi'!Q5</f>
        <v>12</v>
      </c>
      <c r="K6" s="120">
        <f>'s,m,a ghurb ijma'' sehari kemudi'!R5</f>
        <v>49</v>
      </c>
      <c r="L6" s="65"/>
      <c r="M6" s="121" t="str">
        <f>'s,m,a ghurb ijma'' sehari kemudi'!O4</f>
        <v>POSITIF</v>
      </c>
      <c r="N6" s="121">
        <f>'s,m,a ghurb ijma'' sehari kemudi'!P4</f>
        <v>8</v>
      </c>
      <c r="O6" s="121">
        <f>'s,m,a ghurb ijma'' sehari kemudi'!Q4</f>
        <v>20</v>
      </c>
      <c r="P6" s="121">
        <f>'s,m,a ghurb ijma'' sehari kemudi'!R4</f>
        <v>14</v>
      </c>
    </row>
    <row r="7" spans="3:16" ht="15">
      <c r="C7" s="12"/>
      <c r="D7" s="12"/>
      <c r="G7" s="12"/>
      <c r="H7" s="120"/>
      <c r="I7" s="163" t="s">
        <v>334</v>
      </c>
      <c r="J7" s="163" t="s">
        <v>336</v>
      </c>
      <c r="K7" s="163" t="s">
        <v>337</v>
      </c>
      <c r="L7" s="65"/>
      <c r="M7" s="121"/>
      <c r="N7" s="164" t="s">
        <v>334</v>
      </c>
      <c r="O7" s="164" t="s">
        <v>336</v>
      </c>
      <c r="P7" s="164" t="s">
        <v>337</v>
      </c>
    </row>
    <row r="8" spans="3:16" ht="15">
      <c r="C8" s="154" t="s">
        <v>45</v>
      </c>
      <c r="D8" s="165">
        <f>'s,m,a ghurb ijma'' sehari kemudi'!E4</f>
        <v>31</v>
      </c>
      <c r="E8" s="194">
        <f>'prediksi saat ijtima&amp;istiqbal'!K3</f>
        <v>0</v>
      </c>
      <c r="G8" s="144" t="s">
        <v>320</v>
      </c>
      <c r="H8" s="120"/>
      <c r="I8" s="120">
        <f>'s,m,a ghurb ijma'' sehari kemudi'!P8</f>
        <v>273</v>
      </c>
      <c r="J8" s="120">
        <f>'s,m,a ghurb ijma'' sehari kemudi'!Q8</f>
        <v>58</v>
      </c>
      <c r="K8" s="120">
        <f>'s,m,a ghurb ijma'' sehari kemudi'!R8</f>
        <v>40</v>
      </c>
      <c r="L8" s="65"/>
      <c r="M8" s="121"/>
      <c r="N8" s="121">
        <f>'s,m,a ghurb ijma'' sehari kemudi'!P7</f>
        <v>279</v>
      </c>
      <c r="O8" s="121">
        <f>'s,m,a ghurb ijma'' sehari kemudi'!Q7</f>
        <v>4</v>
      </c>
      <c r="P8" s="121">
        <f>'s,m,a ghurb ijma'' sehari kemudi'!R7</f>
        <v>2</v>
      </c>
    </row>
    <row r="9" spans="3:16" ht="15">
      <c r="C9" s="154" t="s">
        <v>44</v>
      </c>
      <c r="D9" s="165">
        <f>'s,m,a ghurb ijma'' sehari kemudi'!F4</f>
        <v>3</v>
      </c>
      <c r="G9" s="12"/>
      <c r="H9" s="120"/>
      <c r="I9" s="120" t="str">
        <f>I7</f>
        <v>⁰</v>
      </c>
      <c r="J9" s="120" t="str">
        <f>J7</f>
        <v>´</v>
      </c>
      <c r="K9" s="120" t="str">
        <f>K7</f>
        <v>"</v>
      </c>
      <c r="L9" s="65"/>
      <c r="M9" s="121"/>
      <c r="N9" s="121" t="str">
        <f>N7</f>
        <v>⁰</v>
      </c>
      <c r="O9" s="121" t="str">
        <f>O7</f>
        <v>´</v>
      </c>
      <c r="P9" s="121" t="str">
        <f>P7</f>
        <v>"</v>
      </c>
    </row>
    <row r="10" spans="3:16" ht="15.75" thickBot="1">
      <c r="C10" s="154" t="s">
        <v>84</v>
      </c>
      <c r="D10" s="165">
        <f>'s,m,a ghurb ijma'' sehari kemudi'!G4</f>
        <v>2014</v>
      </c>
      <c r="G10" s="145" t="s">
        <v>323</v>
      </c>
      <c r="H10" s="146" t="str">
        <f>'s,m,a ghurb ijma'' sehari kemudi'!T5</f>
        <v>NEGATIF</v>
      </c>
      <c r="I10" s="146">
        <f>'s,m,a ghurb ijma'' sehari kemudi'!U5</f>
        <v>2</v>
      </c>
      <c r="J10" s="146">
        <f>'s,m,a ghurb ijma'' sehari kemudi'!V5</f>
        <v>11</v>
      </c>
      <c r="K10" s="146">
        <f>'s,m,a ghurb ijma'' sehari kemudi'!W5</f>
        <v>49</v>
      </c>
      <c r="L10" s="65"/>
      <c r="M10" s="147" t="str">
        <f>'s,m,a ghurb ijma'' sehari kemudi'!T4</f>
        <v>POSITIF</v>
      </c>
      <c r="N10" s="147">
        <f>'s,m,a ghurb ijma'' sehari kemudi'!U4</f>
        <v>5</v>
      </c>
      <c r="O10" s="147">
        <f>'s,m,a ghurb ijma'' sehari kemudi'!V4</f>
        <v>4</v>
      </c>
      <c r="P10" s="147">
        <f>'s,m,a ghurb ijma'' sehari kemudi'!W4</f>
        <v>59</v>
      </c>
    </row>
    <row r="11" spans="3:16" ht="15.75" thickBot="1">
      <c r="C11" s="154" t="s">
        <v>85</v>
      </c>
      <c r="D11" s="154">
        <f>'s,m,a ghurb ijma'' sehari kemudi'!H4</f>
        <v>17</v>
      </c>
      <c r="G11" s="151" t="str">
        <f>LOWER(penggarapan!BM5)</f>
        <v>altitude positif berarti masih diatas ufuk / negatif  maka sudah tenggelam salaam dari bang ali muhsin</v>
      </c>
      <c r="H11" s="152"/>
      <c r="I11" s="152"/>
      <c r="J11" s="152"/>
      <c r="K11" s="152"/>
      <c r="L11" s="152"/>
      <c r="M11" s="152"/>
      <c r="N11" s="152"/>
      <c r="O11" s="152"/>
      <c r="P11" s="153"/>
    </row>
    <row r="12" spans="3:16" ht="15">
      <c r="C12" s="154" t="s">
        <v>139</v>
      </c>
      <c r="D12" s="154">
        <f>'s,m,a ghurb ijma'' sehari kemudi'!I4</f>
        <v>45</v>
      </c>
      <c r="G12" s="148" t="s">
        <v>324</v>
      </c>
      <c r="H12" s="149">
        <f>'s,m,a ghurb ijma'' sehari kemudi'!Q28</f>
        <v>91.700828096355409</v>
      </c>
      <c r="I12" s="162" t="str">
        <f>"⁰"</f>
        <v>⁰</v>
      </c>
      <c r="J12" s="161" t="str">
        <f>"'"</f>
        <v>'</v>
      </c>
      <c r="K12" s="159" t="str">
        <f>""""</f>
        <v>"</v>
      </c>
      <c r="L12" s="122"/>
      <c r="M12" s="150">
        <f>'s,m,a ghurb ijma'' sehari kemudi'!L46</f>
        <v>83.787114322548376</v>
      </c>
      <c r="N12" s="160" t="str">
        <f>"⁰"</f>
        <v>⁰</v>
      </c>
      <c r="O12" s="161" t="str">
        <f>"'"</f>
        <v>'</v>
      </c>
      <c r="P12" s="159" t="str">
        <f>""""</f>
        <v>"</v>
      </c>
    </row>
    <row r="13" spans="3:16" ht="15">
      <c r="C13" s="154" t="s">
        <v>67</v>
      </c>
      <c r="D13" s="154">
        <f>'s,m,a ghurb ijma'' sehari kemudi'!J4</f>
        <v>45</v>
      </c>
      <c r="G13" s="144" t="s">
        <v>332</v>
      </c>
      <c r="H13" s="155">
        <f>H12/15</f>
        <v>6.1133885397570271</v>
      </c>
      <c r="I13" s="60">
        <f>INT(H13)</f>
        <v>6</v>
      </c>
      <c r="J13" s="60">
        <f>INT(60*(H13-I13))</f>
        <v>6</v>
      </c>
      <c r="K13" s="60">
        <f>INT(3600*(H13-I13)-60*J13)</f>
        <v>48</v>
      </c>
      <c r="L13" s="122"/>
      <c r="M13" s="155">
        <f>M12/15</f>
        <v>5.5858076215032249</v>
      </c>
      <c r="N13" s="60">
        <f>INT(M13)</f>
        <v>5</v>
      </c>
      <c r="O13" s="60">
        <f>INT(60*(M13-N13))</f>
        <v>35</v>
      </c>
      <c r="P13" s="61">
        <f>INT(3600*(M13-N13)-60*O13)</f>
        <v>8</v>
      </c>
    </row>
    <row r="14" spans="3:16" ht="15" thickBot="1">
      <c r="D14" s="118"/>
      <c r="H14" s="65"/>
      <c r="I14" s="65"/>
      <c r="J14" s="65"/>
      <c r="K14" s="65"/>
      <c r="L14" s="65"/>
      <c r="M14" s="65"/>
      <c r="N14" s="65"/>
      <c r="O14" s="65"/>
      <c r="P14" s="65"/>
    </row>
    <row r="15" spans="3:16" ht="15">
      <c r="C15" s="123" t="s">
        <v>327</v>
      </c>
      <c r="D15" s="124"/>
      <c r="E15" s="125"/>
      <c r="F15" s="126"/>
      <c r="G15" s="126"/>
      <c r="H15" s="106" t="s">
        <v>331</v>
      </c>
      <c r="I15" s="157" t="str">
        <f>"⁰"</f>
        <v>⁰</v>
      </c>
      <c r="J15" s="157" t="str">
        <f>"'"</f>
        <v>'</v>
      </c>
      <c r="K15" s="157" t="str">
        <f>""""</f>
        <v>"</v>
      </c>
      <c r="L15" s="65"/>
      <c r="M15" s="156" t="s">
        <v>351</v>
      </c>
      <c r="N15" s="156" t="str">
        <f>"⁰"</f>
        <v>⁰</v>
      </c>
      <c r="O15" s="156" t="str">
        <f>"'"</f>
        <v>'</v>
      </c>
      <c r="P15" s="156" t="str">
        <f>""""</f>
        <v>"</v>
      </c>
    </row>
    <row r="16" spans="3:16" ht="15">
      <c r="C16" s="127" t="s">
        <v>349</v>
      </c>
      <c r="D16" s="128"/>
      <c r="E16" s="129"/>
      <c r="F16" s="130"/>
      <c r="G16" s="130"/>
      <c r="H16" s="180">
        <f>ABS(H12-M12)</f>
        <v>7.9137137738070322</v>
      </c>
      <c r="I16" s="180">
        <f>INT(H16)</f>
        <v>7</v>
      </c>
      <c r="J16" s="140">
        <f>INT(60*(H16-I16))</f>
        <v>54</v>
      </c>
      <c r="K16" s="140">
        <f>INT(3600*(H16-I16)-60*J16)</f>
        <v>49</v>
      </c>
      <c r="L16" s="65"/>
      <c r="M16" s="192">
        <f>'s,m,a ghurb ijma'' sehari kemudi'!Q39-'s,m,a ghurb ijma'' sehari kemudi'!L54</f>
        <v>-5.0894940371406392</v>
      </c>
      <c r="N16" s="193">
        <f>INT(M16)</f>
        <v>-6</v>
      </c>
      <c r="O16" s="193">
        <f>INT(60*(M16-N16))</f>
        <v>54</v>
      </c>
      <c r="P16" s="193">
        <f>INT(3600*(M16-N16)-60*O16)</f>
        <v>37</v>
      </c>
    </row>
    <row r="17" spans="3:17" ht="15.75" thickBot="1">
      <c r="C17" s="127" t="s">
        <v>350</v>
      </c>
      <c r="D17" s="128"/>
      <c r="E17" s="129"/>
      <c r="F17" s="130"/>
      <c r="G17" s="130"/>
      <c r="H17" s="60" t="s">
        <v>347</v>
      </c>
      <c r="I17" s="60" t="str">
        <f>I15</f>
        <v>⁰</v>
      </c>
      <c r="J17" s="60" t="str">
        <f>J15</f>
        <v>'</v>
      </c>
      <c r="K17" s="60" t="str">
        <f>K15</f>
        <v>"</v>
      </c>
      <c r="L17" s="65"/>
      <c r="M17" s="35" t="s">
        <v>348</v>
      </c>
      <c r="N17" s="35" t="str">
        <f>N15</f>
        <v>⁰</v>
      </c>
      <c r="O17" s="35" t="str">
        <f>O15</f>
        <v>'</v>
      </c>
      <c r="P17" s="35" t="str">
        <f>P15</f>
        <v>"</v>
      </c>
    </row>
    <row r="18" spans="3:17" ht="15.75" thickBot="1">
      <c r="C18" s="131"/>
      <c r="D18" s="132"/>
      <c r="E18" s="133"/>
      <c r="F18" s="134"/>
      <c r="G18" s="134"/>
      <c r="H18" s="60">
        <f>ABS('s,m,a ghurb ijma'' sehari kemudi'!L50-'s,m,a ghurb ijma'' sehari kemudi'!Q35)</f>
        <v>4.1237082591723926</v>
      </c>
      <c r="I18" s="60">
        <f>INT(ABS(H18))</f>
        <v>4</v>
      </c>
      <c r="J18" s="60">
        <f>INT(60*(ABS(H18)-I18))</f>
        <v>7</v>
      </c>
      <c r="K18" s="174">
        <f ca="1">INT(3600*(H18-I18)-60*K18)</f>
        <v>0</v>
      </c>
      <c r="L18" s="168" t="s">
        <v>344</v>
      </c>
      <c r="M18" s="257">
        <f>ABS('s,m,a ghurb ijma'' sehari kemudi'!Q42)-('s,m,a ghurb ijma'' sehari kemudi'!L57)</f>
        <v>-2.8860677758827218</v>
      </c>
      <c r="N18" s="35">
        <f>INT(ABS(M18))</f>
        <v>2</v>
      </c>
      <c r="O18" s="35">
        <f>INT(60*(ABS(M18)-N18))</f>
        <v>53</v>
      </c>
      <c r="P18" s="169">
        <f>INT(3600*(ABS(M18)-N18))-60*(O18)</f>
        <v>9</v>
      </c>
      <c r="Q18" s="184" t="s">
        <v>345</v>
      </c>
    </row>
    <row r="19" spans="3:17" ht="15.75" thickBot="1">
      <c r="H19" s="60">
        <f>ABS('s,m,a ghurb ijma'' sehari kemudi'!Q35+'s,m,a ghurb ijma'' sehari kemudi'!L50)</f>
        <v>12.551059268498648</v>
      </c>
      <c r="I19" s="60">
        <f>INT(ABS((H19)))</f>
        <v>12</v>
      </c>
      <c r="J19" s="60">
        <f>INT(60*(ABS(H19)-I19))</f>
        <v>33</v>
      </c>
      <c r="K19" s="166">
        <f>INT(3600*(ABS(H19)-I19)-60*J19)</f>
        <v>3</v>
      </c>
      <c r="L19" s="176" t="s">
        <v>343</v>
      </c>
      <c r="M19" s="258">
        <f>ABS('s,m,a ghurb ijma'' sehari kemudi'!L57+ABS('s,m,a ghurb ijma'' sehari kemudi'!Q42))</f>
        <v>7.2803199730628254</v>
      </c>
      <c r="N19" s="178">
        <f>INT(M19)</f>
        <v>7</v>
      </c>
      <c r="O19" s="178">
        <f>INT(60*(M19-N19))</f>
        <v>16</v>
      </c>
      <c r="P19" s="179">
        <f>INT(3600*(M19-N19)-60*O19)</f>
        <v>49</v>
      </c>
      <c r="Q19" s="183" t="s">
        <v>346</v>
      </c>
    </row>
    <row r="20" spans="3:17">
      <c r="M20" s="65"/>
    </row>
    <row r="21" spans="3:17">
      <c r="M21" s="6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W442"/>
  <sheetViews>
    <sheetView topLeftCell="I40" workbookViewId="0">
      <selection activeCell="Q28" sqref="Q28"/>
    </sheetView>
  </sheetViews>
  <sheetFormatPr defaultRowHeight="14.25" outlineLevelRow="1"/>
  <cols>
    <col min="1" max="1" width="17.375" customWidth="1"/>
    <col min="2" max="2" width="5.875" customWidth="1"/>
    <col min="3" max="3" width="10.875" customWidth="1"/>
    <col min="4" max="4" width="11.625" customWidth="1"/>
    <col min="5" max="5" width="3.75" customWidth="1"/>
    <col min="6" max="6" width="4" customWidth="1"/>
    <col min="7" max="7" width="6" customWidth="1"/>
    <col min="8" max="8" width="4.625" customWidth="1"/>
    <col min="9" max="9" width="5.375" customWidth="1"/>
    <col min="10" max="10" width="5.25" customWidth="1"/>
    <col min="12" max="12" width="13.375" customWidth="1"/>
    <col min="13" max="13" width="11.625" customWidth="1"/>
    <col min="14" max="14" width="11" customWidth="1"/>
    <col min="15" max="15" width="8.25" customWidth="1"/>
    <col min="16" max="16" width="13.75" customWidth="1"/>
    <col min="17" max="17" width="16.75" customWidth="1"/>
    <col min="18" max="18" width="13.75" customWidth="1"/>
    <col min="19" max="19" width="13.875" customWidth="1"/>
    <col min="20" max="20" width="12.125" customWidth="1"/>
  </cols>
  <sheetData>
    <row r="2" spans="1:23" ht="15">
      <c r="O2" s="12" t="s">
        <v>230</v>
      </c>
      <c r="S2" s="27" t="s">
        <v>153</v>
      </c>
    </row>
    <row r="3" spans="1:23" ht="15">
      <c r="A3" s="32"/>
      <c r="B3" s="35"/>
      <c r="C3" s="35"/>
      <c r="D3" s="35" t="s">
        <v>69</v>
      </c>
      <c r="E3" s="35" t="s">
        <v>45</v>
      </c>
      <c r="F3" s="35" t="s">
        <v>44</v>
      </c>
      <c r="G3" s="35" t="s">
        <v>84</v>
      </c>
      <c r="H3" s="35" t="s">
        <v>85</v>
      </c>
      <c r="I3" s="35" t="s">
        <v>139</v>
      </c>
      <c r="J3" s="35" t="s">
        <v>67</v>
      </c>
      <c r="K3" s="35" t="s">
        <v>245</v>
      </c>
      <c r="L3" s="35" t="s">
        <v>103</v>
      </c>
      <c r="M3" s="35" t="s">
        <v>102</v>
      </c>
      <c r="O3" s="40" t="s">
        <v>184</v>
      </c>
      <c r="P3" s="40" t="s">
        <v>211</v>
      </c>
      <c r="Q3" s="40" t="s">
        <v>313</v>
      </c>
      <c r="R3" s="40" t="s">
        <v>314</v>
      </c>
      <c r="T3" s="38"/>
      <c r="U3" s="39" t="s">
        <v>211</v>
      </c>
      <c r="V3" s="39" t="s">
        <v>3</v>
      </c>
      <c r="W3" s="39" t="s">
        <v>4</v>
      </c>
    </row>
    <row r="4" spans="1:23" ht="15" outlineLevel="1">
      <c r="A4" s="65"/>
      <c r="B4" s="136" t="s">
        <v>246</v>
      </c>
      <c r="C4" s="137" t="s">
        <v>64</v>
      </c>
      <c r="D4" s="138"/>
      <c r="E4" s="175">
        <f>'prediksi saat ijtima&amp;istiqbal'!I4</f>
        <v>30</v>
      </c>
      <c r="F4" s="175">
        <f>'prediksi saat ijtima&amp;istiqbal'!I5</f>
        <v>3</v>
      </c>
      <c r="G4" s="175">
        <f>'prediksi saat ijtima&amp;istiqbal'!I6</f>
        <v>2014</v>
      </c>
      <c r="H4" s="138">
        <f>'prediksi saat ijtima&amp;istiqbal'!U17</f>
        <v>17</v>
      </c>
      <c r="I4" s="138">
        <f>'prediksi saat ijtima&amp;istiqbal'!V17</f>
        <v>46</v>
      </c>
      <c r="J4" s="138">
        <f>'prediksi saat ijtima&amp;istiqbal'!W17</f>
        <v>15</v>
      </c>
      <c r="K4" s="139">
        <f>H4+I4/60+J4/3600</f>
        <v>17.770833333333332</v>
      </c>
      <c r="L4" s="138">
        <f>INT(G4/100)</f>
        <v>20</v>
      </c>
      <c r="M4" s="138">
        <f>IF(G4&lt;1583,IF(F4&lt;11,IF(E4&lt;4,0,IF(E4&gt;14,2+INT(L4/4)-L4,"TANGGAL SALAH")),2+INT(L4/4)-L4),2+INT(L4/4)-L4)</f>
        <v>-13</v>
      </c>
      <c r="N4" s="12" t="s">
        <v>179</v>
      </c>
      <c r="O4" s="114" t="str">
        <f>L51</f>
        <v>POSITIF</v>
      </c>
      <c r="P4" s="115">
        <f>L52</f>
        <v>3</v>
      </c>
      <c r="Q4" s="115">
        <f>M52</f>
        <v>58</v>
      </c>
      <c r="R4" s="115">
        <f>N52</f>
        <v>45</v>
      </c>
      <c r="S4" s="90" t="s">
        <v>179</v>
      </c>
      <c r="T4" s="116" t="str">
        <f>L58</f>
        <v>NEGATIF</v>
      </c>
      <c r="U4" s="116">
        <f>L59</f>
        <v>6</v>
      </c>
      <c r="V4" s="116">
        <f>M59</f>
        <v>58</v>
      </c>
      <c r="W4" s="116">
        <f>N59</f>
        <v>45</v>
      </c>
    </row>
    <row r="5" spans="1:23" ht="15">
      <c r="A5" s="69" t="s">
        <v>0</v>
      </c>
      <c r="B5" s="140" t="s">
        <v>182</v>
      </c>
      <c r="C5" s="141">
        <f>RADIANS(D5)</f>
        <v>-0.12222152900771403</v>
      </c>
      <c r="D5" s="140">
        <f>IF(B5="N", G5+I5/60+K5/3600, IF(B5="S", -1*(G5+I5/60+K5/3600), "TULIS N ATAU S PADA d5"))</f>
        <v>-7.0027777777777782</v>
      </c>
      <c r="E5" s="140"/>
      <c r="F5" s="140" t="s">
        <v>211</v>
      </c>
      <c r="G5" s="140">
        <f>'posisi sun,mon,arde saat ijtima'!D4</f>
        <v>7</v>
      </c>
      <c r="H5" s="140" t="s">
        <v>3</v>
      </c>
      <c r="I5" s="140">
        <f>'posisi sun,mon,arde saat ijtima'!D5</f>
        <v>0</v>
      </c>
      <c r="J5" s="140" t="s">
        <v>4</v>
      </c>
      <c r="K5" s="140">
        <f>'posisi sun,mon,arde saat ijtima'!D6</f>
        <v>10</v>
      </c>
      <c r="L5" s="60" t="s">
        <v>252</v>
      </c>
      <c r="M5" s="60">
        <f>INT(D6/15)</f>
        <v>7</v>
      </c>
      <c r="N5" s="12" t="s">
        <v>236</v>
      </c>
      <c r="O5" s="114" t="str">
        <f>Q36</f>
        <v>POSITIF</v>
      </c>
      <c r="P5" s="115">
        <f>Q37</f>
        <v>3</v>
      </c>
      <c r="Q5" s="115">
        <f>R37</f>
        <v>49</v>
      </c>
      <c r="R5" s="115">
        <f>S37</f>
        <v>34</v>
      </c>
      <c r="S5" s="90" t="s">
        <v>236</v>
      </c>
      <c r="T5" s="116" t="str">
        <f>Q43</f>
        <v>NEGATIF</v>
      </c>
      <c r="U5" s="116">
        <f>Q44</f>
        <v>2</v>
      </c>
      <c r="V5" s="116">
        <f>R44</f>
        <v>12</v>
      </c>
      <c r="W5" s="116">
        <f>S44</f>
        <v>0</v>
      </c>
    </row>
    <row r="6" spans="1:23" ht="15">
      <c r="A6" s="69" t="s">
        <v>1</v>
      </c>
      <c r="B6" s="140" t="s">
        <v>42</v>
      </c>
      <c r="C6" s="141">
        <f>RADIANS(D6)</f>
        <v>1.9428326494047323</v>
      </c>
      <c r="D6" s="140">
        <f>IF(B6="E", G6+I6/60+K6/3600, IF(B6="W", -1*(C6+D6/60+E6/3600), "TULIS E ATAU W PADA d5"))</f>
        <v>111.31611111111111</v>
      </c>
      <c r="E6" s="140"/>
      <c r="F6" s="140" t="s">
        <v>211</v>
      </c>
      <c r="G6" s="140">
        <f>'posisi sun,mon,arde saat ijtima'!E4</f>
        <v>111</v>
      </c>
      <c r="H6" s="140" t="s">
        <v>3</v>
      </c>
      <c r="I6" s="140">
        <f>'posisi sun,mon,arde saat ijtima'!E5</f>
        <v>18</v>
      </c>
      <c r="J6" s="140" t="s">
        <v>4</v>
      </c>
      <c r="K6" s="140">
        <f>'posisi sun,mon,arde saat ijtima'!E6</f>
        <v>58</v>
      </c>
      <c r="L6" s="60" t="s">
        <v>48</v>
      </c>
      <c r="M6" s="60">
        <v>7</v>
      </c>
    </row>
    <row r="7" spans="1:23" ht="15">
      <c r="C7" s="28"/>
      <c r="L7" s="12"/>
      <c r="N7" s="12" t="s">
        <v>206</v>
      </c>
      <c r="O7" s="114" t="s">
        <v>179</v>
      </c>
      <c r="P7" s="115">
        <f>L55</f>
        <v>273</v>
      </c>
      <c r="Q7" s="115">
        <f>M55</f>
        <v>10</v>
      </c>
      <c r="R7" s="115">
        <f>N55</f>
        <v>33</v>
      </c>
    </row>
    <row r="8" spans="1:23" ht="15">
      <c r="C8" s="28"/>
      <c r="H8" s="27" t="s">
        <v>248</v>
      </c>
      <c r="J8" s="29"/>
      <c r="K8" t="s">
        <v>249</v>
      </c>
      <c r="L8" s="41">
        <f>1720994.5+INT(365.25*G4)+INT(30.60001*(F4+1))+M4+E4+(H4+I4/60+K1/3600)/24 - M6/24</f>
        <v>2456746.9486111114</v>
      </c>
      <c r="M8" s="48" t="s">
        <v>69</v>
      </c>
      <c r="N8" s="31" t="s">
        <v>206</v>
      </c>
      <c r="O8" s="117" t="s">
        <v>236</v>
      </c>
      <c r="P8" s="115">
        <f>Q40</f>
        <v>273</v>
      </c>
      <c r="Q8" s="115">
        <f>R40</f>
        <v>35</v>
      </c>
      <c r="R8" s="115">
        <f>S40</f>
        <v>13</v>
      </c>
      <c r="S8" s="37" t="str">
        <f>'posisi sun,mon,arde saat ijtima'!D2</f>
        <v>ngawen blora jateng</v>
      </c>
      <c r="T8" s="34"/>
    </row>
    <row r="9" spans="1:23" ht="15">
      <c r="C9" s="28"/>
      <c r="K9" t="s">
        <v>253</v>
      </c>
      <c r="L9" s="41">
        <f>penggarapan!BJ8/86400</f>
        <v>7.9439890994531135E-4</v>
      </c>
      <c r="M9" s="48" t="s">
        <v>69</v>
      </c>
      <c r="N9" s="30"/>
      <c r="O9" s="30"/>
      <c r="P9" s="34"/>
      <c r="Q9" s="34"/>
      <c r="R9" s="34"/>
      <c r="S9" s="34"/>
      <c r="T9" s="34"/>
    </row>
    <row r="10" spans="1:23" ht="15">
      <c r="C10" s="28"/>
      <c r="G10" t="s">
        <v>254</v>
      </c>
      <c r="L10" s="42">
        <f>SUM(L8:L9)</f>
        <v>2456746.9494055104</v>
      </c>
      <c r="M10" s="48" t="s">
        <v>69</v>
      </c>
      <c r="N10" s="30"/>
      <c r="O10" s="30"/>
      <c r="P10" s="34"/>
      <c r="Q10" s="34"/>
      <c r="R10" s="34"/>
      <c r="S10" s="34"/>
      <c r="T10" s="34"/>
    </row>
    <row r="11" spans="1:23" ht="15">
      <c r="C11" s="28"/>
      <c r="K11" t="s">
        <v>108</v>
      </c>
      <c r="L11" s="41">
        <f>(L10-2451545)/36525</f>
        <v>0.14242161274498136</v>
      </c>
      <c r="M11" s="48"/>
      <c r="N11" s="30"/>
      <c r="O11" s="30"/>
      <c r="P11" s="34" t="s">
        <v>108</v>
      </c>
      <c r="Q11" s="53">
        <f>(L10-2451545)/36525</f>
        <v>0.14242161274498136</v>
      </c>
      <c r="R11" s="55"/>
      <c r="S11" s="55"/>
      <c r="T11" s="34"/>
    </row>
    <row r="12" spans="1:23" ht="15">
      <c r="C12" s="28"/>
      <c r="G12" t="s">
        <v>255</v>
      </c>
      <c r="L12" s="41">
        <f xml:space="preserve"> MOD(218.317 + 481267.883*L11, 360)</f>
        <v>1.2650592229911126</v>
      </c>
      <c r="M12" s="48" t="s">
        <v>151</v>
      </c>
      <c r="N12" s="46">
        <f>RADIANS(L12)</f>
        <v>2.2079448673916063E-2</v>
      </c>
      <c r="O12" s="30" t="s">
        <v>64</v>
      </c>
      <c r="P12" s="34" t="s">
        <v>294</v>
      </c>
      <c r="Q12" s="54">
        <f>MOD(280.46607+36000.7698*Q11, 360)</f>
        <v>7.7537649768210031</v>
      </c>
      <c r="R12" s="55" t="s">
        <v>2</v>
      </c>
      <c r="S12" s="53">
        <f>RADIANS(Q12)</f>
        <v>0.13532872827134831</v>
      </c>
      <c r="T12" s="34" t="s">
        <v>64</v>
      </c>
    </row>
    <row r="13" spans="1:23" ht="15">
      <c r="C13" s="28"/>
      <c r="G13" t="s">
        <v>256</v>
      </c>
      <c r="L13" s="41">
        <f xml:space="preserve"> MOD(134.954 + 477198.849*L11, 360)</f>
        <v>58.383674628828885</v>
      </c>
      <c r="M13" s="48" t="s">
        <v>151</v>
      </c>
      <c r="N13" s="46">
        <f t="shared" ref="N13:N16" si="0">RADIANS(L13)</f>
        <v>1.0189873516861423</v>
      </c>
      <c r="O13" s="30" t="s">
        <v>64</v>
      </c>
      <c r="P13" s="34" t="s">
        <v>295</v>
      </c>
      <c r="Q13" s="54">
        <f>MOD(357.5291+35999.0503*Q11, 360)</f>
        <v>84.571901013705428</v>
      </c>
      <c r="R13" s="55" t="s">
        <v>2</v>
      </c>
      <c r="S13" s="53">
        <f t="shared" ref="S13:S21" si="1">RADIANS(Q13)</f>
        <v>1.4760581273598898</v>
      </c>
      <c r="T13" s="34" t="s">
        <v>64</v>
      </c>
    </row>
    <row r="14" spans="1:23" ht="15">
      <c r="C14" s="28"/>
      <c r="I14" t="s">
        <v>257</v>
      </c>
      <c r="L14" s="41">
        <f xml:space="preserve"> MOD(125.041 - 1934.142*L11, 360)</f>
        <v>209.57737708219628</v>
      </c>
      <c r="M14" s="48" t="s">
        <v>151</v>
      </c>
      <c r="N14" s="46">
        <f t="shared" si="0"/>
        <v>3.6578152677780316</v>
      </c>
      <c r="O14" s="30" t="s">
        <v>64</v>
      </c>
      <c r="P14" s="34" t="s">
        <v>296</v>
      </c>
      <c r="Q14" s="53">
        <f xml:space="preserve"> (1.9146 - 0.0048*Q11)*SIN(S13) + (0.02 - 0.0001)*SIN(2*S13) + 0.0003*SIN(3*S13)</f>
        <v>1.9087938810048997</v>
      </c>
      <c r="R14" s="55" t="s">
        <v>2</v>
      </c>
      <c r="S14" s="53"/>
      <c r="T14" s="34"/>
    </row>
    <row r="15" spans="1:23" ht="15">
      <c r="C15" s="28"/>
      <c r="G15" t="s">
        <v>258</v>
      </c>
      <c r="L15" s="41">
        <f xml:space="preserve"> MOD(280.466 + 36000.769*L11, 360)</f>
        <v>7.7535810395302178</v>
      </c>
      <c r="M15" s="48" t="s">
        <v>151</v>
      </c>
      <c r="N15" s="46">
        <f t="shared" si="0"/>
        <v>0.13532551796000691</v>
      </c>
      <c r="O15" s="30" t="s">
        <v>64</v>
      </c>
      <c r="P15" s="34" t="s">
        <v>297</v>
      </c>
      <c r="Q15" s="53">
        <f>0.0167086 - 0.000042*Q11</f>
        <v>1.6702618292264711E-2</v>
      </c>
      <c r="R15" s="55"/>
      <c r="S15" s="53"/>
      <c r="T15" s="34"/>
    </row>
    <row r="16" spans="1:23" ht="15">
      <c r="C16" s="28"/>
      <c r="D16">
        <v>0</v>
      </c>
      <c r="F16" t="s">
        <v>42</v>
      </c>
      <c r="G16" t="s">
        <v>182</v>
      </c>
      <c r="H16" t="s">
        <v>259</v>
      </c>
      <c r="L16" s="41">
        <f xml:space="preserve"> MOD(357.526 + 35999.05*L11, 360)</f>
        <v>84.568758287221499</v>
      </c>
      <c r="M16" s="48" t="s">
        <v>151</v>
      </c>
      <c r="N16" s="46">
        <f t="shared" si="0"/>
        <v>1.4760032764352555</v>
      </c>
      <c r="O16" s="30" t="s">
        <v>64</v>
      </c>
      <c r="P16" s="34" t="s">
        <v>298</v>
      </c>
      <c r="Q16" s="54">
        <f>Q12+Q14</f>
        <v>9.6625588578259034</v>
      </c>
      <c r="R16" s="55" t="s">
        <v>2</v>
      </c>
      <c r="S16" s="53"/>
      <c r="T16" s="34"/>
    </row>
    <row r="17" spans="1:20" ht="15">
      <c r="A17">
        <v>0</v>
      </c>
      <c r="B17">
        <v>1</v>
      </c>
      <c r="C17" s="28"/>
      <c r="D17">
        <v>1</v>
      </c>
      <c r="F17" s="33" t="s">
        <v>293</v>
      </c>
      <c r="G17" t="s">
        <v>247</v>
      </c>
      <c r="I17" t="s">
        <v>260</v>
      </c>
      <c r="K17" t="s">
        <v>268</v>
      </c>
      <c r="L17" s="41">
        <f xml:space="preserve"> 22640*SIN(N13) + 769*SIN(2*N13) + 36*SIN(3*N13)</f>
        <v>19969.355886994119</v>
      </c>
      <c r="M17" s="48" t="s">
        <v>285</v>
      </c>
      <c r="N17" s="47"/>
      <c r="O17" s="30"/>
      <c r="P17" s="34" t="s">
        <v>299</v>
      </c>
      <c r="Q17" s="54">
        <f>Q13+Q14</f>
        <v>86.480694894710325</v>
      </c>
      <c r="R17" s="55" t="s">
        <v>2</v>
      </c>
      <c r="S17" s="53">
        <f t="shared" si="1"/>
        <v>1.509372865325346</v>
      </c>
      <c r="T17" s="34" t="s">
        <v>64</v>
      </c>
    </row>
    <row r="18" spans="1:20" ht="15">
      <c r="A18">
        <v>1</v>
      </c>
      <c r="B18">
        <v>2</v>
      </c>
      <c r="C18" s="28"/>
      <c r="D18">
        <v>2</v>
      </c>
      <c r="G18" t="s">
        <v>48</v>
      </c>
      <c r="H18">
        <v>7</v>
      </c>
      <c r="I18" t="s">
        <v>261</v>
      </c>
      <c r="K18" t="s">
        <v>268</v>
      </c>
      <c r="L18" s="41">
        <f xml:space="preserve"> -125*SIN(N12 - N15)</f>
        <v>14.125520895964762</v>
      </c>
      <c r="M18" s="48" t="s">
        <v>285</v>
      </c>
      <c r="N18" s="47"/>
      <c r="O18" s="30"/>
      <c r="P18" s="34" t="s">
        <v>14</v>
      </c>
      <c r="Q18" s="54">
        <f>MOD(125.04452-1934.13626*Q11, 360)</f>
        <v>209.58171458225345</v>
      </c>
      <c r="R18" s="55" t="s">
        <v>2</v>
      </c>
      <c r="S18" s="53">
        <f t="shared" si="1"/>
        <v>3.6578909714353349</v>
      </c>
      <c r="T18" s="34" t="s">
        <v>64</v>
      </c>
    </row>
    <row r="19" spans="1:20" ht="15">
      <c r="A19">
        <v>2</v>
      </c>
      <c r="B19">
        <v>3</v>
      </c>
      <c r="C19" s="28"/>
      <c r="D19">
        <v>3</v>
      </c>
      <c r="G19" t="s">
        <v>250</v>
      </c>
      <c r="H19">
        <v>8</v>
      </c>
      <c r="I19" t="s">
        <v>262</v>
      </c>
      <c r="K19" t="s">
        <v>268</v>
      </c>
      <c r="L19" s="41">
        <f xml:space="preserve"> 2370*SIN(2*(N12 - N15))</f>
        <v>-532.20871942711938</v>
      </c>
      <c r="M19" s="48" t="s">
        <v>285</v>
      </c>
      <c r="N19" s="47"/>
      <c r="O19" s="30"/>
      <c r="P19" s="34" t="s">
        <v>300</v>
      </c>
      <c r="Q19" s="54">
        <f>23.43929111 - 0.01300417*Q11</f>
        <v>23.43743903513619</v>
      </c>
      <c r="R19" s="55" t="s">
        <v>2</v>
      </c>
      <c r="S19" s="53"/>
      <c r="T19" s="34"/>
    </row>
    <row r="20" spans="1:20" ht="15">
      <c r="A20">
        <v>3</v>
      </c>
      <c r="B20">
        <v>4</v>
      </c>
      <c r="C20" s="28"/>
      <c r="D20">
        <v>4</v>
      </c>
      <c r="G20" t="s">
        <v>251</v>
      </c>
      <c r="H20">
        <v>9</v>
      </c>
      <c r="I20" t="s">
        <v>263</v>
      </c>
      <c r="K20" t="s">
        <v>268</v>
      </c>
      <c r="L20" s="41">
        <f xml:space="preserve"> -668*SIN(N16)</f>
        <v>-665.0010153991401</v>
      </c>
      <c r="M20" s="48" t="s">
        <v>285</v>
      </c>
      <c r="N20" s="47"/>
      <c r="O20" s="30"/>
      <c r="P20" s="34" t="s">
        <v>301</v>
      </c>
      <c r="Q20" s="55">
        <f>9.2*COS(S18)/3600 + 0.57*COS(2*S12)/3600</f>
        <v>-2.0698760749122019E-3</v>
      </c>
      <c r="R20" s="55" t="s">
        <v>2</v>
      </c>
      <c r="S20" s="54"/>
      <c r="T20" s="34"/>
    </row>
    <row r="21" spans="1:20" ht="15">
      <c r="A21">
        <v>4</v>
      </c>
      <c r="B21">
        <v>5</v>
      </c>
      <c r="C21" s="28"/>
      <c r="D21">
        <v>5</v>
      </c>
      <c r="I21" t="s">
        <v>264</v>
      </c>
      <c r="K21" t="s">
        <v>268</v>
      </c>
      <c r="L21" s="41">
        <f xml:space="preserve"> -412*SIN(2*(N12 - N14)) + 212*SIN(2*(N12 - N15 - N13))</f>
        <v>181.04707126173153</v>
      </c>
      <c r="M21" s="48" t="s">
        <v>285</v>
      </c>
      <c r="N21" s="47"/>
      <c r="O21" s="30"/>
      <c r="P21" s="34" t="s">
        <v>131</v>
      </c>
      <c r="Q21" s="56">
        <f>Q19+Q20</f>
        <v>23.435369159061278</v>
      </c>
      <c r="R21" s="55" t="s">
        <v>2</v>
      </c>
      <c r="S21" s="53">
        <f t="shared" si="1"/>
        <v>0.40902435324595399</v>
      </c>
      <c r="T21" s="34" t="s">
        <v>64</v>
      </c>
    </row>
    <row r="22" spans="1:20" ht="15">
      <c r="A22">
        <v>5</v>
      </c>
      <c r="B22">
        <v>6</v>
      </c>
      <c r="C22" s="28"/>
      <c r="D22">
        <v>6</v>
      </c>
      <c r="I22" t="s">
        <v>265</v>
      </c>
      <c r="K22" t="s">
        <v>268</v>
      </c>
      <c r="L22" s="41">
        <f xml:space="preserve"> 4586*SIN(2*(N12 - N15) - N13) + 206*SIN(2*(N12 - N15) - N13 - N16) + 192*SIN(2*(N12 - N15) + N13) + 165*SIN(2*(N12 - N15) - N16) + 148*SIN(N13 - N16) - 110*SIN(N13 + N16)</f>
        <v>-4587.9087623149608</v>
      </c>
      <c r="M22" s="48" t="s">
        <v>285</v>
      </c>
      <c r="N22" s="47"/>
      <c r="O22" s="30"/>
      <c r="P22" s="34" t="s">
        <v>302</v>
      </c>
      <c r="Q22" s="55">
        <f>1720994.5+INT(365.25*G4)+INT(30.60001*(F4+1))+M4+E4</f>
        <v>2456746.5</v>
      </c>
      <c r="R22" s="55"/>
      <c r="S22" s="55"/>
      <c r="T22" s="34"/>
    </row>
    <row r="23" spans="1:20" ht="15">
      <c r="A23">
        <v>6</v>
      </c>
      <c r="B23">
        <v>7</v>
      </c>
      <c r="C23" s="28"/>
      <c r="D23">
        <v>7</v>
      </c>
      <c r="I23" t="s">
        <v>266</v>
      </c>
      <c r="K23" t="s">
        <v>268</v>
      </c>
      <c r="L23" s="41">
        <f xml:space="preserve"> SUM(L17:L22)</f>
        <v>14379.409982010598</v>
      </c>
      <c r="M23" s="48" t="s">
        <v>285</v>
      </c>
      <c r="N23" s="46">
        <f>L23/3600</f>
        <v>3.9942805505584995</v>
      </c>
      <c r="O23" s="30" t="s">
        <v>151</v>
      </c>
      <c r="P23" s="34" t="s">
        <v>303</v>
      </c>
      <c r="Q23" s="55">
        <f>(Q22-2451545)/36525</f>
        <v>0.14240930869267626</v>
      </c>
      <c r="R23" s="55"/>
      <c r="S23" s="55"/>
      <c r="T23" s="34"/>
    </row>
    <row r="24" spans="1:20" ht="15">
      <c r="A24">
        <v>7</v>
      </c>
      <c r="B24">
        <v>8</v>
      </c>
      <c r="C24" s="28"/>
      <c r="D24">
        <v>8</v>
      </c>
      <c r="L24" s="41"/>
      <c r="M24" s="48"/>
      <c r="N24" s="47"/>
      <c r="O24" s="30"/>
      <c r="P24" s="34"/>
      <c r="Q24" s="55"/>
      <c r="R24" s="55"/>
      <c r="S24" s="55"/>
      <c r="T24" s="34"/>
    </row>
    <row r="25" spans="1:20" ht="15">
      <c r="A25">
        <v>8</v>
      </c>
      <c r="B25">
        <v>9</v>
      </c>
      <c r="C25" s="28"/>
      <c r="D25">
        <v>9</v>
      </c>
      <c r="F25" t="s">
        <v>267</v>
      </c>
      <c r="L25" s="41">
        <f>MOD(L12+N23,360)</f>
        <v>5.2593397735496126</v>
      </c>
      <c r="M25" s="48"/>
      <c r="N25" s="46">
        <f>RADIANS(L25)</f>
        <v>9.1792795529533719E-2</v>
      </c>
      <c r="O25" s="30" t="s">
        <v>64</v>
      </c>
      <c r="P25" s="34" t="s">
        <v>304</v>
      </c>
      <c r="Q25" s="55">
        <f>MOD(6.6973745583+2400.0513369072*Q23+0.0000258622*Q23*Q23,24)</f>
        <v>12.487026798683871</v>
      </c>
      <c r="R25" s="55"/>
      <c r="S25" s="55"/>
      <c r="T25" s="34"/>
    </row>
    <row r="26" spans="1:20" ht="15">
      <c r="A26">
        <v>9</v>
      </c>
      <c r="B26">
        <v>10</v>
      </c>
      <c r="C26" s="28"/>
      <c r="D26">
        <v>10</v>
      </c>
      <c r="F26" t="s">
        <v>286</v>
      </c>
      <c r="L26" s="41">
        <f>INT(L25)</f>
        <v>5</v>
      </c>
      <c r="M26" s="45">
        <f>INT(60*(L25-L26))</f>
        <v>15</v>
      </c>
      <c r="N26" s="45">
        <f>INT(3600*(L25-L26)-60*M26)</f>
        <v>33</v>
      </c>
      <c r="O26" s="30"/>
      <c r="P26" s="34" t="s">
        <v>305</v>
      </c>
      <c r="Q26" s="57">
        <f>MOD(Q25+(H4+I4/60+J4/3600-M6)*1.00273790935,24)</f>
        <v>23.287349697307828</v>
      </c>
      <c r="R26" s="55"/>
      <c r="S26" s="55"/>
      <c r="T26" s="34"/>
    </row>
    <row r="27" spans="1:20" ht="15">
      <c r="A27">
        <v>10</v>
      </c>
      <c r="B27">
        <v>11</v>
      </c>
      <c r="C27" s="28"/>
      <c r="D27">
        <v>11</v>
      </c>
      <c r="L27" s="43" t="str">
        <f>"°"</f>
        <v>°</v>
      </c>
      <c r="M27" s="49" t="str">
        <f>"'"</f>
        <v>'</v>
      </c>
      <c r="N27" s="48" t="str">
        <f>""""</f>
        <v>"</v>
      </c>
      <c r="O27" s="30"/>
      <c r="P27" s="34" t="s">
        <v>132</v>
      </c>
      <c r="Q27" s="55">
        <f>MOD(Q26+D6/15,24)</f>
        <v>6.7084237713819022</v>
      </c>
      <c r="R27" s="55"/>
      <c r="S27" s="55"/>
      <c r="T27" s="34"/>
    </row>
    <row r="28" spans="1:20" ht="15">
      <c r="A28">
        <v>11</v>
      </c>
      <c r="B28">
        <v>12</v>
      </c>
      <c r="C28" s="28"/>
      <c r="D28">
        <v>12</v>
      </c>
      <c r="G28" t="s">
        <v>315</v>
      </c>
      <c r="L28" s="44">
        <f>(18520*SIN(N25-N14+0.114*SIN(2*(N12-N14))*PI()/180+0.15*SIN(N16)*PI()/180)-526*SIN(2*N15-N12-N14)+44*SIN(2*N15-N12-N14+N13)-31*SIN((2*N15-N12-N14-N13)-23*SIN((2*N15-N12-N14+N16)+11*SIN((2*N15-N12-N14-N16)-25*SIN(N12-N14-2*N13)+21*SIN(N12-N14-N13)))))/3600</f>
        <v>2.0590674543840577</v>
      </c>
      <c r="M28" s="48"/>
      <c r="N28" s="46">
        <f>RADIANS(L28)</f>
        <v>3.5937506599659955E-2</v>
      </c>
      <c r="O28" s="30" t="s">
        <v>64</v>
      </c>
      <c r="P28" s="34" t="s">
        <v>306</v>
      </c>
      <c r="Q28" s="58">
        <f>MOD(Q27- S33,24)*15</f>
        <v>91.750683989004415</v>
      </c>
      <c r="R28" s="55" t="s">
        <v>2</v>
      </c>
      <c r="S28" s="55">
        <f>RADIANS(Q28)</f>
        <v>1.6013515265649718</v>
      </c>
      <c r="T28" s="34" t="s">
        <v>64</v>
      </c>
    </row>
    <row r="29" spans="1:20" ht="15">
      <c r="A29">
        <v>12</v>
      </c>
      <c r="B29">
        <v>13</v>
      </c>
      <c r="C29" s="28"/>
      <c r="D29">
        <v>13</v>
      </c>
      <c r="G29" t="s">
        <v>316</v>
      </c>
      <c r="L29" s="45">
        <f>INT(L28)</f>
        <v>2</v>
      </c>
      <c r="M29" s="45">
        <f>INT(60*(L28-L29))</f>
        <v>3</v>
      </c>
      <c r="N29" s="45">
        <f>INT(3600*(L28-L29)-60*M29)</f>
        <v>32</v>
      </c>
      <c r="O29" s="30" t="s">
        <v>288</v>
      </c>
      <c r="P29" s="34"/>
      <c r="Q29" s="55"/>
      <c r="R29" s="55"/>
      <c r="S29" s="55"/>
      <c r="T29" s="34"/>
    </row>
    <row r="30" spans="1:20" ht="15">
      <c r="A30">
        <v>13</v>
      </c>
      <c r="B30">
        <v>14</v>
      </c>
      <c r="C30" s="28"/>
      <c r="D30">
        <v>14</v>
      </c>
      <c r="L30" s="44" t="str">
        <f>IF(L28&lt;0, "NEGATIF", "POSITIF")</f>
        <v>POSITIF</v>
      </c>
      <c r="M30" s="48"/>
      <c r="N30" s="47"/>
      <c r="O30" s="30"/>
      <c r="P30" s="34" t="s">
        <v>307</v>
      </c>
      <c r="Q30" s="55">
        <f>1.000001018*(1-Q15*Q15)/(1+Q15*COS(Q17))</f>
        <v>0.99827496066210186</v>
      </c>
      <c r="R30" s="55"/>
      <c r="S30" s="61">
        <f>Q30*149598000</f>
        <v>149339937.5651291</v>
      </c>
      <c r="T30" s="34" t="s">
        <v>191</v>
      </c>
    </row>
    <row r="31" spans="1:20" ht="15">
      <c r="A31">
        <v>14</v>
      </c>
      <c r="B31">
        <v>15</v>
      </c>
      <c r="C31" s="28"/>
      <c r="D31">
        <v>15</v>
      </c>
      <c r="G31" t="s">
        <v>317</v>
      </c>
      <c r="L31" s="44">
        <f>(3423 + 187*COS(N13)+10*COS(2*N13)+34*COS(2*(N12-N15)-N13)+28*COS(2*(N12-N15))+3*COS(2*(N12-N15)+N13))/3600</f>
        <v>0.98799579334149279</v>
      </c>
      <c r="M31" s="48"/>
      <c r="N31" s="44">
        <f>RADIANS(L31)</f>
        <v>1.7243779589662517E-2</v>
      </c>
      <c r="O31" s="30" t="s">
        <v>64</v>
      </c>
      <c r="P31" s="34" t="s">
        <v>308</v>
      </c>
      <c r="Q31" s="59">
        <f>Q16-0.00569-0.00478*SIN(S18)</f>
        <v>9.6592285734197425</v>
      </c>
      <c r="R31" s="55" t="s">
        <v>151</v>
      </c>
      <c r="S31" s="55">
        <f>RADIANS(Q31)</f>
        <v>0.16858534180888934</v>
      </c>
      <c r="T31" s="34" t="s">
        <v>64</v>
      </c>
    </row>
    <row r="32" spans="1:20" ht="15">
      <c r="A32">
        <v>15</v>
      </c>
      <c r="B32">
        <v>16</v>
      </c>
      <c r="C32" s="28"/>
      <c r="D32">
        <v>16</v>
      </c>
      <c r="G32" t="s">
        <v>318</v>
      </c>
      <c r="L32" s="44"/>
      <c r="M32" s="50">
        <f>L31/24</f>
        <v>4.1166491389228864E-2</v>
      </c>
      <c r="N32" s="47"/>
      <c r="O32" s="30"/>
      <c r="P32" s="34" t="s">
        <v>309</v>
      </c>
      <c r="Q32" s="60">
        <f>INT(Q31)</f>
        <v>9</v>
      </c>
      <c r="R32" s="60">
        <f>INT(60*(Q31-Q32))</f>
        <v>39</v>
      </c>
      <c r="S32" s="60">
        <f>INT(3600*(Q31-Q32)-60*R32)</f>
        <v>33</v>
      </c>
      <c r="T32" s="34"/>
    </row>
    <row r="33" spans="1:20" ht="15">
      <c r="A33">
        <v>16</v>
      </c>
      <c r="B33">
        <v>17</v>
      </c>
      <c r="C33" s="28"/>
      <c r="D33">
        <v>17</v>
      </c>
      <c r="L33" s="44"/>
      <c r="M33" s="45"/>
      <c r="N33" s="47"/>
      <c r="O33" s="30"/>
      <c r="P33" s="34" t="s">
        <v>37</v>
      </c>
      <c r="Q33" s="55">
        <f>MOD(DEGREES(ATAN2(COS(S31),COS(S21)*SIN(S31))),360)</f>
        <v>8.8756725817241122</v>
      </c>
      <c r="R33" s="55" t="s">
        <v>2</v>
      </c>
      <c r="S33" s="55">
        <f>Q33/15</f>
        <v>0.59171150544827411</v>
      </c>
      <c r="T33" s="34" t="s">
        <v>2</v>
      </c>
    </row>
    <row r="34" spans="1:20" ht="15">
      <c r="A34">
        <v>17</v>
      </c>
      <c r="B34">
        <v>18</v>
      </c>
      <c r="C34" s="28"/>
      <c r="D34">
        <v>18</v>
      </c>
      <c r="H34" t="s">
        <v>287</v>
      </c>
      <c r="L34" s="44">
        <f>DEGREES(ASIN(0.272493*SIN(N31)))</f>
        <v>0.26920958636132775</v>
      </c>
      <c r="M34" s="51">
        <f>L34/24</f>
        <v>1.1217066098388656E-2</v>
      </c>
      <c r="N34" s="47"/>
      <c r="O34" s="30"/>
      <c r="P34" s="34" t="s">
        <v>310</v>
      </c>
      <c r="Q34" s="55"/>
      <c r="R34" s="62">
        <f>S33/24</f>
        <v>2.4654646060344756E-2</v>
      </c>
      <c r="S34" s="55"/>
      <c r="T34" s="34"/>
    </row>
    <row r="35" spans="1:20" ht="15">
      <c r="A35">
        <v>18</v>
      </c>
      <c r="B35">
        <v>19</v>
      </c>
      <c r="C35" s="28"/>
      <c r="D35">
        <v>19</v>
      </c>
      <c r="H35" t="s">
        <v>272</v>
      </c>
      <c r="L35" s="44">
        <f>6378/SIN(N31)</f>
        <v>369890.83852843544</v>
      </c>
      <c r="M35" s="48" t="s">
        <v>290</v>
      </c>
      <c r="N35" s="47"/>
      <c r="O35" s="30"/>
      <c r="P35" s="34" t="s">
        <v>204</v>
      </c>
      <c r="Q35" s="61">
        <f>DEGREES(ASIN(SIN(S21)*SIN(S31)))</f>
        <v>3.8262859894772498</v>
      </c>
      <c r="R35" s="55" t="s">
        <v>151</v>
      </c>
      <c r="S35" s="55">
        <f>RADIANS(Q35)</f>
        <v>6.6781288639307115E-2</v>
      </c>
      <c r="T35" s="34" t="s">
        <v>64</v>
      </c>
    </row>
    <row r="36" spans="1:20" ht="15">
      <c r="A36">
        <v>19</v>
      </c>
      <c r="B36">
        <v>20</v>
      </c>
      <c r="C36" s="28"/>
      <c r="D36">
        <v>20</v>
      </c>
      <c r="L36" s="44"/>
      <c r="M36" s="48"/>
      <c r="N36" s="47"/>
      <c r="O36" s="30"/>
      <c r="P36" s="34" t="s">
        <v>311</v>
      </c>
      <c r="Q36" s="60" t="str">
        <f>IF(Q35&lt;0, "NEGATIF", "POSITIF")</f>
        <v>POSITIF</v>
      </c>
      <c r="R36" s="55"/>
      <c r="S36" s="55"/>
      <c r="T36" s="34"/>
    </row>
    <row r="37" spans="1:20" ht="15">
      <c r="A37">
        <v>20</v>
      </c>
      <c r="B37">
        <v>21</v>
      </c>
      <c r="C37" s="28"/>
      <c r="D37">
        <v>21</v>
      </c>
      <c r="G37" t="s">
        <v>271</v>
      </c>
      <c r="L37" s="44">
        <f>0.0167086 - 0.000042*L11</f>
        <v>1.6702618292264711E-2</v>
      </c>
      <c r="M37" s="48"/>
      <c r="N37" s="44">
        <f>RADIANS(L37)</f>
        <v>2.9151568290385174E-4</v>
      </c>
      <c r="O37" s="30" t="s">
        <v>64</v>
      </c>
      <c r="P37" s="34"/>
      <c r="Q37" s="60">
        <f>INT(ABS(Q35))</f>
        <v>3</v>
      </c>
      <c r="R37" s="60">
        <f>INT(60*(ABS(Q35)-Q37))</f>
        <v>49</v>
      </c>
      <c r="S37" s="60">
        <f>INT(3600*(ABS(Q35)-Q37)-60*R37)</f>
        <v>34</v>
      </c>
      <c r="T37" s="34"/>
    </row>
    <row r="38" spans="1:20" ht="15">
      <c r="A38">
        <v>21</v>
      </c>
      <c r="B38">
        <v>22</v>
      </c>
      <c r="C38" s="28"/>
      <c r="D38">
        <v>22</v>
      </c>
      <c r="J38" t="s">
        <v>270</v>
      </c>
      <c r="L38" s="44">
        <f>MOD(125.04452-1934.13626*L11, 360)</f>
        <v>209.58171458225345</v>
      </c>
      <c r="M38" s="48" t="s">
        <v>2</v>
      </c>
      <c r="N38" s="47"/>
      <c r="O38" s="30"/>
      <c r="P38" s="34" t="s">
        <v>312</v>
      </c>
      <c r="Q38" s="55">
        <f>ATAN2(COS(S28)*SIN(C5)-TAN(S35)*COS(C5),SIN(S28))</f>
        <v>1.6334008643576645</v>
      </c>
      <c r="R38" s="55" t="s">
        <v>64</v>
      </c>
      <c r="S38" s="55">
        <f>DEGREES(Q38)</f>
        <v>93.586975780714837</v>
      </c>
      <c r="T38" s="34" t="s">
        <v>2</v>
      </c>
    </row>
    <row r="39" spans="1:20" ht="15">
      <c r="A39">
        <v>22</v>
      </c>
      <c r="B39">
        <v>23</v>
      </c>
      <c r="C39" s="28"/>
      <c r="D39">
        <v>23</v>
      </c>
      <c r="I39" t="s">
        <v>269</v>
      </c>
      <c r="L39" s="44">
        <f>23.43929111 - 0.01300417*L11</f>
        <v>23.43743903513619</v>
      </c>
      <c r="M39" s="48" t="s">
        <v>2</v>
      </c>
      <c r="N39" s="47"/>
      <c r="O39" s="30"/>
      <c r="P39" s="34" t="s">
        <v>206</v>
      </c>
      <c r="Q39" s="55">
        <f>MOD(S38+180,360)</f>
        <v>273.58697578071485</v>
      </c>
      <c r="R39" s="55"/>
      <c r="S39" s="55"/>
      <c r="T39" s="34"/>
    </row>
    <row r="40" spans="1:20" ht="15">
      <c r="A40">
        <v>23</v>
      </c>
      <c r="B40">
        <v>24</v>
      </c>
      <c r="C40" s="28"/>
      <c r="D40">
        <v>24</v>
      </c>
      <c r="I40" t="s">
        <v>273</v>
      </c>
      <c r="L40" s="44">
        <f>9.2*COS(N14)/3600 + 0.57*COS(2*N15)/3600</f>
        <v>-2.0699713034690172E-3</v>
      </c>
      <c r="M40" s="48" t="s">
        <v>2</v>
      </c>
      <c r="N40" s="44"/>
      <c r="O40" s="30"/>
      <c r="P40" s="34" t="s">
        <v>311</v>
      </c>
      <c r="Q40" s="60">
        <f>INT(Q39)</f>
        <v>273</v>
      </c>
      <c r="R40" s="60">
        <f>INT(60*(Q39-Q40))</f>
        <v>35</v>
      </c>
      <c r="S40" s="60">
        <f>INT(3600*(Q39-Q40)-60*R40)</f>
        <v>13</v>
      </c>
      <c r="T40" s="34"/>
    </row>
    <row r="41" spans="1:20" ht="15">
      <c r="A41">
        <v>24</v>
      </c>
      <c r="B41" s="28"/>
      <c r="D41">
        <v>25</v>
      </c>
      <c r="J41" t="s">
        <v>274</v>
      </c>
      <c r="L41" s="44">
        <f>L39+L40</f>
        <v>23.43536906383272</v>
      </c>
      <c r="M41" s="48" t="s">
        <v>2</v>
      </c>
      <c r="N41" s="44">
        <f>RADIANS(L41)</f>
        <v>0.4090243515839021</v>
      </c>
      <c r="O41" s="30" t="s">
        <v>64</v>
      </c>
      <c r="P41" s="34"/>
      <c r="Q41" s="61"/>
      <c r="R41" s="55"/>
      <c r="S41" s="55"/>
      <c r="T41" s="34"/>
    </row>
    <row r="42" spans="1:20" ht="15">
      <c r="A42">
        <v>25</v>
      </c>
      <c r="B42" s="28"/>
      <c r="C42" s="17"/>
      <c r="D42">
        <v>26</v>
      </c>
      <c r="L42" s="44"/>
      <c r="M42" s="48"/>
      <c r="N42" s="44"/>
      <c r="O42" s="30"/>
      <c r="P42" s="34" t="s">
        <v>153</v>
      </c>
      <c r="Q42" s="61">
        <f>DEGREES(ASIN(SIN(C5)*SIN(S35)+COS(C5)*COS(S35)*COS(S28)))</f>
        <v>-2.2001664062040276</v>
      </c>
      <c r="R42" s="55" t="s">
        <v>151</v>
      </c>
      <c r="S42" s="55"/>
      <c r="T42" s="34"/>
    </row>
    <row r="43" spans="1:20" ht="15">
      <c r="A43">
        <v>26</v>
      </c>
      <c r="B43" s="28"/>
      <c r="D43">
        <v>27</v>
      </c>
      <c r="J43" t="s">
        <v>275</v>
      </c>
      <c r="L43" s="44">
        <f>(L8-2451545)/36525</f>
        <v>0.14242159099552032</v>
      </c>
      <c r="M43" s="48"/>
      <c r="N43" s="44"/>
      <c r="O43" s="30"/>
      <c r="P43" s="34"/>
      <c r="Q43" s="60" t="str">
        <f>IF(Q42&lt;0, "NEGATIF", "POSITIF")</f>
        <v>NEGATIF</v>
      </c>
      <c r="R43" s="55"/>
      <c r="S43" s="55"/>
      <c r="T43" s="34"/>
    </row>
    <row r="44" spans="1:20" ht="15">
      <c r="A44">
        <v>27</v>
      </c>
      <c r="B44" s="28"/>
      <c r="D44">
        <v>28</v>
      </c>
      <c r="K44" t="s">
        <v>289</v>
      </c>
      <c r="L44" s="44">
        <f>MOD(280.46061837+360.98564736629*(L8-2451545)+0.000387933*L43*L43+(-17.2*SIN(N14)-1.32*SIN(2*N15))*COS(N41)/3600, 360)/15</f>
        <v>23.283309884943687</v>
      </c>
      <c r="M44" s="48"/>
      <c r="N44" s="44"/>
      <c r="O44" s="30"/>
      <c r="P44" s="34" t="s">
        <v>311</v>
      </c>
      <c r="Q44" s="60">
        <f>INT(ABS(Q42))</f>
        <v>2</v>
      </c>
      <c r="R44" s="60">
        <f>INT(60*(ABS(Q42)-Q44))</f>
        <v>12</v>
      </c>
      <c r="S44" s="60">
        <f>INT(3600*(ABS(Q42)-Q44)-60*R44)</f>
        <v>0</v>
      </c>
      <c r="T44" s="34"/>
    </row>
    <row r="45" spans="1:20" ht="15">
      <c r="A45">
        <v>28</v>
      </c>
      <c r="B45" s="28"/>
      <c r="D45">
        <v>29</v>
      </c>
      <c r="K45" t="s">
        <v>276</v>
      </c>
      <c r="L45" s="44">
        <f>MOD(L44+D6/15,24)</f>
        <v>6.7043839590177612</v>
      </c>
      <c r="M45" s="48"/>
      <c r="N45" s="44"/>
      <c r="O45" s="30"/>
      <c r="P45" s="34"/>
      <c r="Q45" s="34"/>
      <c r="R45" s="34"/>
      <c r="S45" s="34"/>
      <c r="T45" s="34"/>
    </row>
    <row r="46" spans="1:20" ht="15">
      <c r="A46">
        <v>29</v>
      </c>
      <c r="B46" s="28"/>
      <c r="D46">
        <v>30</v>
      </c>
      <c r="I46" t="s">
        <v>277</v>
      </c>
      <c r="L46" s="44">
        <f>MOD(L45-N47,24)*15</f>
        <v>96.555963730908346</v>
      </c>
      <c r="M46" s="48" t="s">
        <v>2</v>
      </c>
      <c r="N46" s="44">
        <f>RADIANS(L46)</f>
        <v>1.6852194795405788</v>
      </c>
      <c r="O46" s="30" t="s">
        <v>64</v>
      </c>
      <c r="P46" s="34"/>
      <c r="Q46" s="34"/>
      <c r="R46" s="34"/>
      <c r="S46" s="34"/>
      <c r="T46" s="34"/>
    </row>
    <row r="47" spans="1:20" ht="15">
      <c r="A47">
        <v>30</v>
      </c>
      <c r="B47" s="28"/>
      <c r="D47">
        <v>31</v>
      </c>
      <c r="K47" t="s">
        <v>278</v>
      </c>
      <c r="L47" s="44">
        <f>MOD(DEGREES(ATAN2(COS(N25),SIN(N25)*COS(N41)-TAN(N28)*SIN(N41))),360)</f>
        <v>4.0097956543580739</v>
      </c>
      <c r="M47" s="48" t="s">
        <v>2</v>
      </c>
      <c r="N47" s="44">
        <f>L47/15</f>
        <v>0.26731971029053825</v>
      </c>
      <c r="O47" s="30" t="s">
        <v>64</v>
      </c>
      <c r="P47" s="34"/>
      <c r="Q47" s="34"/>
      <c r="R47" s="34"/>
      <c r="S47" s="34"/>
      <c r="T47" s="34"/>
    </row>
    <row r="48" spans="1:20" ht="15">
      <c r="A48">
        <v>31</v>
      </c>
      <c r="B48" s="28"/>
      <c r="D48">
        <v>32</v>
      </c>
      <c r="J48" t="s">
        <v>284</v>
      </c>
      <c r="L48" s="45">
        <f>INT(N47)</f>
        <v>0</v>
      </c>
      <c r="M48" s="41">
        <f>INT(60*(N47-L48))</f>
        <v>16</v>
      </c>
      <c r="N48" s="45">
        <f>INT(3600*(N47-L48)-60*M48)</f>
        <v>2</v>
      </c>
      <c r="O48" s="30"/>
      <c r="P48" s="34"/>
      <c r="Q48" s="34"/>
      <c r="R48" s="34"/>
      <c r="S48" s="34"/>
      <c r="T48" s="34"/>
    </row>
    <row r="49" spans="1:20" ht="15">
      <c r="A49">
        <v>32</v>
      </c>
      <c r="B49" s="28"/>
      <c r="D49">
        <v>33</v>
      </c>
      <c r="L49" s="44"/>
      <c r="M49" s="48"/>
      <c r="N49" s="47"/>
      <c r="O49" s="30"/>
      <c r="P49" s="34"/>
      <c r="Q49" s="34"/>
      <c r="R49" s="34"/>
      <c r="S49" s="34"/>
      <c r="T49" s="34"/>
    </row>
    <row r="50" spans="1:20" ht="15">
      <c r="A50">
        <v>33</v>
      </c>
      <c r="B50" s="28"/>
      <c r="D50">
        <v>34</v>
      </c>
      <c r="J50" t="s">
        <v>291</v>
      </c>
      <c r="L50" s="44">
        <f>DEGREES(ASIN(SIN(N28)*COS(N41)+COS(N28)*SIN(N41)*SIN(N25)))</f>
        <v>3.9794355283382696</v>
      </c>
      <c r="M50" s="48" t="s">
        <v>2</v>
      </c>
      <c r="N50" s="47">
        <f>RADIANS(L50)</f>
        <v>6.9454252340342915E-2</v>
      </c>
      <c r="O50" s="30" t="s">
        <v>64</v>
      </c>
      <c r="P50" s="34"/>
      <c r="Q50" s="34"/>
      <c r="R50" s="34"/>
      <c r="S50" s="34"/>
      <c r="T50" s="34"/>
    </row>
    <row r="51" spans="1:20" ht="15">
      <c r="A51">
        <v>34</v>
      </c>
      <c r="B51" s="28"/>
      <c r="D51">
        <v>35</v>
      </c>
      <c r="J51" t="s">
        <v>292</v>
      </c>
      <c r="L51" s="45" t="str">
        <f>IF(L50&lt;0, "NEGATIF", "POSITIF")</f>
        <v>POSITIF</v>
      </c>
      <c r="M51" s="52"/>
      <c r="N51" s="47"/>
      <c r="O51" s="30"/>
      <c r="P51" s="34"/>
      <c r="Q51" s="34"/>
      <c r="R51" s="34"/>
      <c r="S51" s="34"/>
      <c r="T51" s="34"/>
    </row>
    <row r="52" spans="1:20" ht="15">
      <c r="A52">
        <v>35</v>
      </c>
      <c r="B52" s="28"/>
      <c r="D52">
        <v>36</v>
      </c>
      <c r="L52" s="45">
        <f>INT(ABS(L50))</f>
        <v>3</v>
      </c>
      <c r="M52" s="45">
        <f>INT(60*(ABS(L50)-L52))</f>
        <v>58</v>
      </c>
      <c r="N52" s="45">
        <f>INT(3600*(ABS(L50)-L52)-60*M52)</f>
        <v>45</v>
      </c>
      <c r="O52" s="30"/>
      <c r="P52" s="34"/>
      <c r="Q52" s="36" t="str">
        <f>UPPER(" posisi bulan dan matahariyang diinginkan,,,by ALI MUHSIN")</f>
        <v xml:space="preserve"> POSISI BULAN DAN MATAHARIYANG DIINGINKAN,,,BY ALI MUHSIN</v>
      </c>
      <c r="R52" s="36"/>
      <c r="S52" s="36"/>
      <c r="T52" s="36"/>
    </row>
    <row r="53" spans="1:20" ht="15">
      <c r="A53">
        <v>36</v>
      </c>
      <c r="B53" s="28"/>
      <c r="D53">
        <v>37</v>
      </c>
      <c r="H53" t="s">
        <v>283</v>
      </c>
      <c r="L53" s="44">
        <f>DEGREES(ATAN2(COS(N46)*SIN(C5)-TAN(N50)*COS(C5),SIN(N46)))</f>
        <v>93.176102948029268</v>
      </c>
      <c r="M53" s="48" t="s">
        <v>2</v>
      </c>
      <c r="N53" s="47"/>
      <c r="O53" s="30"/>
      <c r="P53" s="34"/>
      <c r="Q53" s="34"/>
      <c r="R53" s="34"/>
      <c r="S53" s="34"/>
      <c r="T53" s="34"/>
    </row>
    <row r="54" spans="1:20" ht="15">
      <c r="A54">
        <v>37</v>
      </c>
      <c r="B54" s="28"/>
      <c r="D54">
        <v>38</v>
      </c>
      <c r="J54" t="s">
        <v>282</v>
      </c>
      <c r="L54" s="46">
        <f>MOD(L53+180,360)</f>
        <v>273.17610294802927</v>
      </c>
      <c r="M54" s="48" t="s">
        <v>2</v>
      </c>
      <c r="N54" s="47"/>
      <c r="O54" s="30"/>
      <c r="P54" s="34"/>
      <c r="Q54" s="34"/>
      <c r="R54" s="34"/>
      <c r="S54" s="34"/>
      <c r="T54" s="34"/>
    </row>
    <row r="55" spans="1:20" ht="15">
      <c r="A55">
        <v>38</v>
      </c>
      <c r="B55" s="28"/>
      <c r="D55">
        <v>39</v>
      </c>
      <c r="J55" t="s">
        <v>281</v>
      </c>
      <c r="L55" s="41">
        <f>INT(L54)</f>
        <v>273</v>
      </c>
      <c r="M55" s="45">
        <f>INT(60*(L54-L55))</f>
        <v>10</v>
      </c>
      <c r="N55" s="45">
        <f>INT(3600*(L54-L55)-60*M55)</f>
        <v>33</v>
      </c>
      <c r="O55" s="30"/>
      <c r="P55" s="34"/>
      <c r="Q55" s="34"/>
      <c r="R55" s="34"/>
      <c r="S55" s="34"/>
      <c r="T55" s="34"/>
    </row>
    <row r="56" spans="1:20" ht="15">
      <c r="A56">
        <v>39</v>
      </c>
      <c r="B56" s="28"/>
      <c r="D56">
        <v>40</v>
      </c>
      <c r="L56" s="44"/>
      <c r="M56" s="48"/>
      <c r="N56" s="47"/>
      <c r="O56" s="30"/>
      <c r="P56" s="34"/>
      <c r="Q56" s="34"/>
      <c r="R56" s="34"/>
      <c r="S56" s="34"/>
      <c r="T56" s="34"/>
    </row>
    <row r="57" spans="1:20" ht="15">
      <c r="A57">
        <v>40</v>
      </c>
      <c r="B57" s="28"/>
      <c r="D57">
        <v>41</v>
      </c>
      <c r="J57" t="s">
        <v>280</v>
      </c>
      <c r="L57" s="44">
        <f>DEGREES(ASIN(SIN(C5)*SIN(N50)+COS(C5)*COS(N50)*COS(N46)))</f>
        <v>-6.9792332039687226</v>
      </c>
      <c r="M57" s="48" t="s">
        <v>2</v>
      </c>
      <c r="N57" s="47"/>
      <c r="O57" s="30"/>
      <c r="P57" s="34"/>
      <c r="Q57" s="34"/>
      <c r="R57" s="34"/>
      <c r="S57" s="34"/>
      <c r="T57" s="34"/>
    </row>
    <row r="58" spans="1:20" ht="15">
      <c r="A58">
        <v>41</v>
      </c>
      <c r="B58" s="28"/>
      <c r="D58">
        <v>42</v>
      </c>
      <c r="J58" t="s">
        <v>279</v>
      </c>
      <c r="L58" s="45" t="str">
        <f>IF(L57&lt;0, "NEGATIF", "POSITIF")</f>
        <v>NEGATIF</v>
      </c>
      <c r="M58" s="48"/>
      <c r="N58" s="47"/>
      <c r="O58" s="30"/>
      <c r="P58" s="34"/>
      <c r="Q58" s="34"/>
      <c r="R58" s="34"/>
      <c r="S58" s="34"/>
      <c r="T58" s="34"/>
    </row>
    <row r="59" spans="1:20" ht="15">
      <c r="A59">
        <v>42</v>
      </c>
      <c r="B59" s="28"/>
      <c r="D59">
        <v>43</v>
      </c>
      <c r="L59" s="45">
        <f>INT(ABS(L57))</f>
        <v>6</v>
      </c>
      <c r="M59" s="45">
        <f>INT(60*(ABS(L57)-L59))</f>
        <v>58</v>
      </c>
      <c r="N59" s="45">
        <f>INT(3600*(ABS(L57)-L59)-60*M59)</f>
        <v>45</v>
      </c>
      <c r="O59" s="30"/>
      <c r="P59" s="34"/>
      <c r="Q59" s="34"/>
      <c r="R59" s="34"/>
      <c r="S59" s="34"/>
      <c r="T59" s="34"/>
    </row>
    <row r="60" spans="1:20">
      <c r="A60">
        <v>43</v>
      </c>
      <c r="B60" s="28"/>
      <c r="D60">
        <v>44</v>
      </c>
    </row>
    <row r="61" spans="1:20">
      <c r="A61">
        <v>44</v>
      </c>
      <c r="B61" s="28"/>
      <c r="D61">
        <v>45</v>
      </c>
    </row>
    <row r="62" spans="1:20">
      <c r="A62">
        <v>45</v>
      </c>
      <c r="B62" s="28"/>
      <c r="D62">
        <v>46</v>
      </c>
    </row>
    <row r="63" spans="1:20">
      <c r="A63">
        <v>46</v>
      </c>
      <c r="B63" s="28"/>
      <c r="D63">
        <v>47</v>
      </c>
    </row>
    <row r="64" spans="1:20">
      <c r="A64">
        <v>47</v>
      </c>
      <c r="B64" s="28"/>
      <c r="D64">
        <v>48</v>
      </c>
    </row>
    <row r="65" spans="1:4">
      <c r="A65">
        <v>48</v>
      </c>
      <c r="B65" s="28"/>
      <c r="D65">
        <v>49</v>
      </c>
    </row>
    <row r="66" spans="1:4">
      <c r="A66">
        <v>49</v>
      </c>
      <c r="B66" s="28"/>
      <c r="D66">
        <v>50</v>
      </c>
    </row>
    <row r="67" spans="1:4">
      <c r="A67">
        <v>50</v>
      </c>
      <c r="B67" s="28"/>
      <c r="D67">
        <v>51</v>
      </c>
    </row>
    <row r="68" spans="1:4">
      <c r="A68">
        <v>51</v>
      </c>
      <c r="B68" s="28"/>
      <c r="D68">
        <v>52</v>
      </c>
    </row>
    <row r="69" spans="1:4">
      <c r="A69">
        <v>52</v>
      </c>
      <c r="B69" s="28"/>
      <c r="D69">
        <v>53</v>
      </c>
    </row>
    <row r="70" spans="1:4">
      <c r="A70">
        <v>53</v>
      </c>
      <c r="B70" s="28"/>
      <c r="D70">
        <v>54</v>
      </c>
    </row>
    <row r="71" spans="1:4">
      <c r="A71">
        <v>54</v>
      </c>
      <c r="B71" s="28"/>
      <c r="D71">
        <v>55</v>
      </c>
    </row>
    <row r="72" spans="1:4">
      <c r="A72">
        <v>55</v>
      </c>
      <c r="B72" s="28"/>
      <c r="D72">
        <v>56</v>
      </c>
    </row>
    <row r="73" spans="1:4">
      <c r="A73">
        <v>56</v>
      </c>
      <c r="B73" s="28"/>
      <c r="D73">
        <v>57</v>
      </c>
    </row>
    <row r="74" spans="1:4">
      <c r="A74">
        <v>57</v>
      </c>
      <c r="B74" s="28"/>
      <c r="D74">
        <v>58</v>
      </c>
    </row>
    <row r="75" spans="1:4">
      <c r="A75">
        <v>58</v>
      </c>
      <c r="B75" s="28"/>
      <c r="D75">
        <v>59</v>
      </c>
    </row>
    <row r="76" spans="1:4">
      <c r="A76">
        <v>59</v>
      </c>
      <c r="B76" s="28"/>
    </row>
    <row r="77" spans="1:4">
      <c r="A77">
        <v>60</v>
      </c>
      <c r="B77" s="28"/>
    </row>
    <row r="78" spans="1:4">
      <c r="A78">
        <v>61</v>
      </c>
      <c r="B78" s="28"/>
    </row>
    <row r="79" spans="1:4">
      <c r="A79">
        <v>62</v>
      </c>
      <c r="B79" s="28"/>
    </row>
    <row r="80" spans="1:4">
      <c r="A80">
        <v>63</v>
      </c>
      <c r="B80" s="28"/>
    </row>
    <row r="81" spans="1:2">
      <c r="A81">
        <v>64</v>
      </c>
      <c r="B81" s="28"/>
    </row>
    <row r="82" spans="1:2">
      <c r="A82">
        <v>65</v>
      </c>
      <c r="B82" s="28"/>
    </row>
    <row r="83" spans="1:2">
      <c r="A83">
        <v>66</v>
      </c>
      <c r="B83" s="28"/>
    </row>
    <row r="84" spans="1:2">
      <c r="A84">
        <v>67</v>
      </c>
      <c r="B84" s="28"/>
    </row>
    <row r="85" spans="1:2">
      <c r="A85">
        <v>68</v>
      </c>
      <c r="B85" s="28"/>
    </row>
    <row r="86" spans="1:2">
      <c r="A86">
        <v>69</v>
      </c>
      <c r="B86" s="28"/>
    </row>
    <row r="87" spans="1:2">
      <c r="A87">
        <v>70</v>
      </c>
      <c r="B87" s="28"/>
    </row>
    <row r="88" spans="1:2">
      <c r="A88">
        <v>71</v>
      </c>
      <c r="B88" s="28"/>
    </row>
    <row r="89" spans="1:2">
      <c r="A89">
        <v>72</v>
      </c>
      <c r="B89" s="28"/>
    </row>
    <row r="90" spans="1:2">
      <c r="A90">
        <v>73</v>
      </c>
      <c r="B90" s="28"/>
    </row>
    <row r="91" spans="1:2">
      <c r="A91">
        <v>74</v>
      </c>
      <c r="B91" s="28"/>
    </row>
    <row r="92" spans="1:2">
      <c r="A92">
        <v>75</v>
      </c>
      <c r="B92" s="28"/>
    </row>
    <row r="93" spans="1:2">
      <c r="A93">
        <v>76</v>
      </c>
      <c r="B93" s="28"/>
    </row>
    <row r="94" spans="1:2">
      <c r="A94">
        <v>77</v>
      </c>
      <c r="B94" s="28"/>
    </row>
    <row r="95" spans="1:2">
      <c r="A95">
        <v>78</v>
      </c>
      <c r="B95" s="28"/>
    </row>
    <row r="96" spans="1:2">
      <c r="A96">
        <v>79</v>
      </c>
      <c r="B96" s="28"/>
    </row>
    <row r="97" spans="1:2">
      <c r="A97">
        <v>80</v>
      </c>
      <c r="B97" s="28"/>
    </row>
    <row r="98" spans="1:2">
      <c r="A98">
        <v>81</v>
      </c>
      <c r="B98" s="28"/>
    </row>
    <row r="99" spans="1:2">
      <c r="A99">
        <v>82</v>
      </c>
      <c r="B99" s="28"/>
    </row>
    <row r="100" spans="1:2">
      <c r="A100">
        <v>83</v>
      </c>
      <c r="B100" s="28"/>
    </row>
    <row r="101" spans="1:2">
      <c r="A101">
        <v>84</v>
      </c>
      <c r="B101" s="28"/>
    </row>
    <row r="102" spans="1:2">
      <c r="A102">
        <v>85</v>
      </c>
      <c r="B102" s="28"/>
    </row>
    <row r="103" spans="1:2">
      <c r="A103">
        <v>86</v>
      </c>
      <c r="B103" s="28"/>
    </row>
    <row r="104" spans="1:2">
      <c r="A104">
        <v>87</v>
      </c>
      <c r="B104" s="28"/>
    </row>
    <row r="105" spans="1:2">
      <c r="A105">
        <v>88</v>
      </c>
      <c r="B105" s="28"/>
    </row>
    <row r="106" spans="1:2">
      <c r="A106">
        <v>89</v>
      </c>
      <c r="B106" s="28"/>
    </row>
    <row r="107" spans="1:2">
      <c r="A107">
        <v>90</v>
      </c>
      <c r="B107" s="28"/>
    </row>
    <row r="108" spans="1:2">
      <c r="A108">
        <v>91</v>
      </c>
      <c r="B108" s="28"/>
    </row>
    <row r="109" spans="1:2">
      <c r="A109">
        <v>92</v>
      </c>
      <c r="B109" s="28"/>
    </row>
    <row r="110" spans="1:2">
      <c r="A110">
        <v>93</v>
      </c>
      <c r="B110" s="28"/>
    </row>
    <row r="111" spans="1:2">
      <c r="A111">
        <v>94</v>
      </c>
      <c r="B111" s="28"/>
    </row>
    <row r="112" spans="1:2">
      <c r="A112">
        <v>95</v>
      </c>
      <c r="B112" s="28"/>
    </row>
    <row r="113" spans="1:2">
      <c r="A113">
        <v>96</v>
      </c>
      <c r="B113" s="28"/>
    </row>
    <row r="114" spans="1:2">
      <c r="A114">
        <v>97</v>
      </c>
      <c r="B114" s="28"/>
    </row>
    <row r="115" spans="1:2">
      <c r="A115">
        <v>98</v>
      </c>
      <c r="B115" s="28"/>
    </row>
    <row r="116" spans="1:2">
      <c r="A116">
        <v>99</v>
      </c>
      <c r="B116" s="28"/>
    </row>
    <row r="117" spans="1:2">
      <c r="A117">
        <v>100</v>
      </c>
      <c r="B117" s="28"/>
    </row>
    <row r="118" spans="1:2">
      <c r="A118">
        <v>101</v>
      </c>
      <c r="B118" s="28"/>
    </row>
    <row r="119" spans="1:2">
      <c r="A119">
        <v>102</v>
      </c>
      <c r="B119" s="28"/>
    </row>
    <row r="120" spans="1:2">
      <c r="A120">
        <v>103</v>
      </c>
      <c r="B120" s="28"/>
    </row>
    <row r="121" spans="1:2">
      <c r="A121">
        <v>104</v>
      </c>
      <c r="B121" s="28"/>
    </row>
    <row r="122" spans="1:2">
      <c r="A122">
        <v>105</v>
      </c>
      <c r="B122" s="28"/>
    </row>
    <row r="123" spans="1:2">
      <c r="A123">
        <v>106</v>
      </c>
      <c r="B123" s="28"/>
    </row>
    <row r="124" spans="1:2">
      <c r="A124">
        <v>107</v>
      </c>
      <c r="B124" s="28"/>
    </row>
    <row r="125" spans="1:2">
      <c r="A125">
        <v>108</v>
      </c>
      <c r="B125" s="28"/>
    </row>
    <row r="126" spans="1:2">
      <c r="A126">
        <v>109</v>
      </c>
      <c r="B126" s="28"/>
    </row>
    <row r="127" spans="1:2">
      <c r="A127">
        <v>110</v>
      </c>
      <c r="B127" s="28"/>
    </row>
    <row r="128" spans="1:2">
      <c r="A128">
        <v>111</v>
      </c>
      <c r="B128" s="28"/>
    </row>
    <row r="129" spans="1:3">
      <c r="A129">
        <v>112</v>
      </c>
      <c r="B129" s="28"/>
    </row>
    <row r="130" spans="1:3">
      <c r="A130">
        <v>113</v>
      </c>
      <c r="B130" s="28"/>
    </row>
    <row r="131" spans="1:3">
      <c r="A131">
        <v>114</v>
      </c>
      <c r="B131" s="28"/>
    </row>
    <row r="132" spans="1:3">
      <c r="A132">
        <v>115</v>
      </c>
      <c r="B132" s="28"/>
    </row>
    <row r="133" spans="1:3">
      <c r="A133">
        <v>116</v>
      </c>
      <c r="B133" s="28"/>
    </row>
    <row r="134" spans="1:3">
      <c r="A134">
        <v>117</v>
      </c>
      <c r="B134" s="28"/>
    </row>
    <row r="135" spans="1:3">
      <c r="A135">
        <v>118</v>
      </c>
      <c r="B135" s="28"/>
    </row>
    <row r="136" spans="1:3">
      <c r="A136">
        <v>119</v>
      </c>
      <c r="C136" s="28"/>
    </row>
    <row r="137" spans="1:3">
      <c r="A137">
        <v>120</v>
      </c>
      <c r="C137" s="28"/>
    </row>
    <row r="138" spans="1:3">
      <c r="A138">
        <v>121</v>
      </c>
      <c r="C138" s="28"/>
    </row>
    <row r="139" spans="1:3">
      <c r="A139">
        <v>122</v>
      </c>
      <c r="C139" s="28"/>
    </row>
    <row r="140" spans="1:3">
      <c r="A140">
        <v>123</v>
      </c>
      <c r="C140" s="28"/>
    </row>
    <row r="141" spans="1:3">
      <c r="A141">
        <v>124</v>
      </c>
      <c r="C141" s="28"/>
    </row>
    <row r="142" spans="1:3">
      <c r="A142">
        <v>125</v>
      </c>
      <c r="C142" s="28"/>
    </row>
    <row r="143" spans="1:3">
      <c r="A143">
        <v>126</v>
      </c>
      <c r="C143" s="28"/>
    </row>
    <row r="144" spans="1:3">
      <c r="A144">
        <v>127</v>
      </c>
      <c r="C144" s="28"/>
    </row>
    <row r="145" spans="1:3">
      <c r="A145">
        <v>128</v>
      </c>
      <c r="C145" s="28"/>
    </row>
    <row r="146" spans="1:3">
      <c r="A146">
        <v>129</v>
      </c>
      <c r="C146" s="28"/>
    </row>
    <row r="147" spans="1:3">
      <c r="A147">
        <v>130</v>
      </c>
      <c r="C147" s="28"/>
    </row>
    <row r="148" spans="1:3">
      <c r="A148">
        <v>131</v>
      </c>
      <c r="C148" s="28"/>
    </row>
    <row r="149" spans="1:3">
      <c r="A149">
        <v>132</v>
      </c>
      <c r="C149" s="28"/>
    </row>
    <row r="150" spans="1:3">
      <c r="A150">
        <v>133</v>
      </c>
      <c r="C150" s="28"/>
    </row>
    <row r="151" spans="1:3">
      <c r="A151">
        <v>134</v>
      </c>
      <c r="C151" s="28"/>
    </row>
    <row r="152" spans="1:3">
      <c r="A152">
        <v>135</v>
      </c>
      <c r="C152" s="28"/>
    </row>
    <row r="153" spans="1:3">
      <c r="A153">
        <v>136</v>
      </c>
      <c r="C153" s="28"/>
    </row>
    <row r="154" spans="1:3">
      <c r="A154">
        <v>137</v>
      </c>
      <c r="C154" s="28"/>
    </row>
    <row r="155" spans="1:3">
      <c r="A155">
        <v>138</v>
      </c>
      <c r="C155" s="28"/>
    </row>
    <row r="156" spans="1:3">
      <c r="A156">
        <v>139</v>
      </c>
      <c r="C156" s="28"/>
    </row>
    <row r="157" spans="1:3">
      <c r="A157">
        <v>140</v>
      </c>
      <c r="C157" s="28"/>
    </row>
    <row r="158" spans="1:3">
      <c r="A158">
        <v>141</v>
      </c>
      <c r="C158" s="28"/>
    </row>
    <row r="159" spans="1:3">
      <c r="A159">
        <v>142</v>
      </c>
      <c r="C159" s="28"/>
    </row>
    <row r="160" spans="1:3">
      <c r="A160">
        <v>143</v>
      </c>
      <c r="C160" s="28"/>
    </row>
    <row r="161" spans="1:3">
      <c r="A161">
        <v>144</v>
      </c>
      <c r="C161" s="28"/>
    </row>
    <row r="162" spans="1:3">
      <c r="A162">
        <v>145</v>
      </c>
      <c r="C162" s="28"/>
    </row>
    <row r="163" spans="1:3">
      <c r="A163">
        <v>146</v>
      </c>
      <c r="C163" s="28"/>
    </row>
    <row r="164" spans="1:3">
      <c r="A164">
        <v>147</v>
      </c>
      <c r="C164" s="28"/>
    </row>
    <row r="165" spans="1:3">
      <c r="A165">
        <v>148</v>
      </c>
      <c r="C165" s="28"/>
    </row>
    <row r="166" spans="1:3">
      <c r="A166">
        <v>149</v>
      </c>
      <c r="C166" s="28"/>
    </row>
    <row r="167" spans="1:3">
      <c r="A167">
        <v>150</v>
      </c>
      <c r="C167" s="28"/>
    </row>
    <row r="168" spans="1:3">
      <c r="A168">
        <v>151</v>
      </c>
      <c r="C168" s="28"/>
    </row>
    <row r="169" spans="1:3">
      <c r="A169">
        <v>152</v>
      </c>
      <c r="C169" s="28"/>
    </row>
    <row r="170" spans="1:3">
      <c r="A170">
        <v>153</v>
      </c>
      <c r="C170" s="28"/>
    </row>
    <row r="171" spans="1:3">
      <c r="A171">
        <v>154</v>
      </c>
      <c r="C171" s="28"/>
    </row>
    <row r="172" spans="1:3">
      <c r="A172">
        <v>155</v>
      </c>
      <c r="C172" s="28"/>
    </row>
    <row r="173" spans="1:3">
      <c r="A173">
        <v>156</v>
      </c>
      <c r="C173" s="28"/>
    </row>
    <row r="174" spans="1:3">
      <c r="A174">
        <v>157</v>
      </c>
      <c r="C174" s="28"/>
    </row>
    <row r="175" spans="1:3">
      <c r="A175">
        <v>158</v>
      </c>
      <c r="C175" s="28"/>
    </row>
    <row r="176" spans="1:3">
      <c r="A176">
        <v>159</v>
      </c>
      <c r="C176" s="28"/>
    </row>
    <row r="177" spans="1:3">
      <c r="A177">
        <v>160</v>
      </c>
      <c r="C177" s="28"/>
    </row>
    <row r="178" spans="1:3">
      <c r="A178">
        <v>161</v>
      </c>
      <c r="C178" s="28"/>
    </row>
    <row r="179" spans="1:3">
      <c r="A179">
        <v>162</v>
      </c>
      <c r="C179" s="28"/>
    </row>
    <row r="180" spans="1:3">
      <c r="A180">
        <v>163</v>
      </c>
      <c r="C180" s="28"/>
    </row>
    <row r="181" spans="1:3">
      <c r="A181">
        <v>164</v>
      </c>
      <c r="C181" s="28"/>
    </row>
    <row r="182" spans="1:3">
      <c r="A182">
        <v>165</v>
      </c>
      <c r="C182" s="28"/>
    </row>
    <row r="183" spans="1:3">
      <c r="A183">
        <v>166</v>
      </c>
      <c r="C183" s="28"/>
    </row>
    <row r="184" spans="1:3">
      <c r="A184">
        <v>167</v>
      </c>
      <c r="C184" s="28"/>
    </row>
    <row r="185" spans="1:3">
      <c r="A185">
        <v>168</v>
      </c>
      <c r="C185" s="28"/>
    </row>
    <row r="186" spans="1:3">
      <c r="A186">
        <v>169</v>
      </c>
      <c r="C186" s="28"/>
    </row>
    <row r="187" spans="1:3">
      <c r="A187">
        <v>170</v>
      </c>
      <c r="C187" s="28"/>
    </row>
    <row r="188" spans="1:3">
      <c r="A188">
        <v>171</v>
      </c>
      <c r="C188" s="28"/>
    </row>
    <row r="189" spans="1:3">
      <c r="A189">
        <v>172</v>
      </c>
      <c r="C189" s="28"/>
    </row>
    <row r="190" spans="1:3">
      <c r="A190">
        <v>173</v>
      </c>
      <c r="C190" s="28"/>
    </row>
    <row r="191" spans="1:3">
      <c r="A191">
        <v>174</v>
      </c>
      <c r="C191" s="28"/>
    </row>
    <row r="192" spans="1:3">
      <c r="A192">
        <v>175</v>
      </c>
      <c r="C192" s="28"/>
    </row>
    <row r="193" spans="1:3">
      <c r="A193">
        <v>176</v>
      </c>
      <c r="C193" s="28"/>
    </row>
    <row r="194" spans="1:3">
      <c r="A194">
        <v>177</v>
      </c>
      <c r="C194" s="28"/>
    </row>
    <row r="195" spans="1:3">
      <c r="A195">
        <v>178</v>
      </c>
      <c r="C195" s="28"/>
    </row>
    <row r="196" spans="1:3">
      <c r="A196">
        <v>179</v>
      </c>
      <c r="C196" s="28"/>
    </row>
    <row r="197" spans="1:3">
      <c r="A197">
        <v>180</v>
      </c>
      <c r="C197" s="28"/>
    </row>
    <row r="198" spans="1:3">
      <c r="B198" s="28"/>
    </row>
    <row r="199" spans="1:3">
      <c r="B199" s="28"/>
    </row>
    <row r="200" spans="1:3">
      <c r="B200" s="28"/>
    </row>
    <row r="201" spans="1:3">
      <c r="B201" s="28"/>
    </row>
    <row r="202" spans="1:3">
      <c r="B202" s="28"/>
    </row>
    <row r="203" spans="1:3">
      <c r="B203" s="28"/>
    </row>
    <row r="204" spans="1:3">
      <c r="B204" s="28"/>
    </row>
    <row r="205" spans="1:3">
      <c r="B205" s="28"/>
    </row>
    <row r="206" spans="1:3">
      <c r="B206" s="28"/>
    </row>
    <row r="207" spans="1:3">
      <c r="B207" s="28"/>
    </row>
    <row r="208" spans="1:3">
      <c r="B208" s="28"/>
    </row>
    <row r="209" spans="2:2">
      <c r="B209" s="28"/>
    </row>
    <row r="210" spans="2:2">
      <c r="B210" s="28"/>
    </row>
    <row r="211" spans="2:2">
      <c r="B211" s="28"/>
    </row>
    <row r="212" spans="2:2">
      <c r="B212" s="28"/>
    </row>
    <row r="213" spans="2:2">
      <c r="B213" s="28"/>
    </row>
    <row r="214" spans="2:2">
      <c r="B214" s="28"/>
    </row>
    <row r="215" spans="2:2">
      <c r="B215" s="28"/>
    </row>
    <row r="216" spans="2:2">
      <c r="B216" s="28"/>
    </row>
    <row r="217" spans="2:2">
      <c r="B217" s="28"/>
    </row>
    <row r="218" spans="2:2">
      <c r="B218" s="28"/>
    </row>
    <row r="219" spans="2:2">
      <c r="B219" s="28"/>
    </row>
    <row r="220" spans="2:2">
      <c r="B220" s="28"/>
    </row>
    <row r="221" spans="2:2">
      <c r="B221" s="28"/>
    </row>
    <row r="222" spans="2:2">
      <c r="B222" s="28"/>
    </row>
    <row r="223" spans="2:2">
      <c r="B223" s="28"/>
    </row>
    <row r="224" spans="2:2">
      <c r="B224" s="28"/>
    </row>
    <row r="225" spans="2:2">
      <c r="B225" s="28"/>
    </row>
    <row r="226" spans="2:2">
      <c r="B226" s="28"/>
    </row>
    <row r="227" spans="2:2">
      <c r="B227" s="28"/>
    </row>
    <row r="228" spans="2:2">
      <c r="B228" s="28"/>
    </row>
    <row r="229" spans="2:2">
      <c r="B229" s="28"/>
    </row>
    <row r="230" spans="2:2">
      <c r="B230" s="28"/>
    </row>
    <row r="231" spans="2:2">
      <c r="B231" s="28"/>
    </row>
    <row r="232" spans="2:2">
      <c r="B232" s="28"/>
    </row>
    <row r="233" spans="2:2">
      <c r="B233" s="28"/>
    </row>
    <row r="234" spans="2:2">
      <c r="B234" s="28"/>
    </row>
    <row r="235" spans="2:2">
      <c r="B235" s="28"/>
    </row>
    <row r="236" spans="2:2">
      <c r="B236" s="28"/>
    </row>
    <row r="237" spans="2:2">
      <c r="B237" s="28"/>
    </row>
    <row r="238" spans="2:2">
      <c r="B238" s="28"/>
    </row>
    <row r="239" spans="2:2">
      <c r="B239" s="28"/>
    </row>
    <row r="240" spans="2:2">
      <c r="B240" s="28"/>
    </row>
    <row r="241" spans="2:2">
      <c r="B241" s="28"/>
    </row>
    <row r="242" spans="2:2">
      <c r="B242" s="28"/>
    </row>
    <row r="243" spans="2:2">
      <c r="B243" s="28"/>
    </row>
    <row r="244" spans="2:2">
      <c r="B244" s="28"/>
    </row>
    <row r="245" spans="2:2">
      <c r="B245" s="28"/>
    </row>
    <row r="246" spans="2:2">
      <c r="B246" s="28"/>
    </row>
    <row r="247" spans="2:2">
      <c r="B247" s="28"/>
    </row>
    <row r="248" spans="2:2">
      <c r="B248" s="28"/>
    </row>
    <row r="249" spans="2:2">
      <c r="B249" s="28"/>
    </row>
    <row r="250" spans="2:2">
      <c r="B250" s="28"/>
    </row>
    <row r="251" spans="2:2">
      <c r="B251" s="28"/>
    </row>
    <row r="252" spans="2:2">
      <c r="B252" s="28"/>
    </row>
    <row r="253" spans="2:2">
      <c r="B253" s="28"/>
    </row>
    <row r="254" spans="2:2">
      <c r="B254" s="28"/>
    </row>
    <row r="255" spans="2:2">
      <c r="B255" s="28"/>
    </row>
    <row r="256" spans="2:2">
      <c r="B256" s="28"/>
    </row>
    <row r="257" spans="2:2">
      <c r="B257" s="28"/>
    </row>
    <row r="258" spans="2:2">
      <c r="B258" s="28"/>
    </row>
    <row r="259" spans="2:2">
      <c r="B259" s="28"/>
    </row>
    <row r="260" spans="2:2">
      <c r="B260" s="28"/>
    </row>
    <row r="261" spans="2:2">
      <c r="B261" s="28"/>
    </row>
    <row r="262" spans="2:2">
      <c r="B262" s="28"/>
    </row>
    <row r="263" spans="2:2">
      <c r="B263" s="28"/>
    </row>
    <row r="264" spans="2:2">
      <c r="B264" s="28"/>
    </row>
    <row r="265" spans="2:2">
      <c r="B265" s="28"/>
    </row>
    <row r="266" spans="2:2">
      <c r="B266" s="28"/>
    </row>
    <row r="267" spans="2:2">
      <c r="B267" s="28"/>
    </row>
    <row r="268" spans="2:2">
      <c r="B268" s="28"/>
    </row>
    <row r="269" spans="2:2">
      <c r="B269" s="28"/>
    </row>
    <row r="270" spans="2:2">
      <c r="B270" s="28"/>
    </row>
    <row r="271" spans="2:2">
      <c r="B271" s="28"/>
    </row>
    <row r="272" spans="2:2">
      <c r="B272" s="28"/>
    </row>
    <row r="273" spans="2:2">
      <c r="B273" s="28"/>
    </row>
    <row r="274" spans="2:2">
      <c r="B274" s="28"/>
    </row>
    <row r="275" spans="2:2">
      <c r="B275" s="28"/>
    </row>
    <row r="276" spans="2:2">
      <c r="B276" s="28"/>
    </row>
    <row r="277" spans="2:2">
      <c r="B277" s="28"/>
    </row>
    <row r="278" spans="2:2">
      <c r="B278" s="28"/>
    </row>
    <row r="279" spans="2:2">
      <c r="B279" s="28"/>
    </row>
    <row r="280" spans="2:2">
      <c r="B280" s="28"/>
    </row>
    <row r="281" spans="2:2">
      <c r="B281" s="28"/>
    </row>
    <row r="282" spans="2:2">
      <c r="B282" s="28"/>
    </row>
    <row r="283" spans="2:2">
      <c r="B283" s="28"/>
    </row>
    <row r="284" spans="2:2">
      <c r="B284" s="28"/>
    </row>
    <row r="285" spans="2:2">
      <c r="B285" s="28"/>
    </row>
    <row r="286" spans="2:2">
      <c r="B286" s="28"/>
    </row>
    <row r="287" spans="2:2">
      <c r="B287" s="28"/>
    </row>
    <row r="288" spans="2:2">
      <c r="B288" s="28"/>
    </row>
    <row r="289" spans="2:2">
      <c r="B289" s="28"/>
    </row>
    <row r="290" spans="2:2">
      <c r="B290" s="28"/>
    </row>
    <row r="291" spans="2:2">
      <c r="B291" s="28"/>
    </row>
    <row r="292" spans="2:2">
      <c r="B292" s="28"/>
    </row>
    <row r="293" spans="2:2">
      <c r="B293" s="28"/>
    </row>
    <row r="294" spans="2:2">
      <c r="B294" s="28"/>
    </row>
    <row r="295" spans="2:2">
      <c r="B295" s="28"/>
    </row>
    <row r="296" spans="2:2">
      <c r="B296" s="28"/>
    </row>
    <row r="297" spans="2:2">
      <c r="B297" s="28"/>
    </row>
    <row r="298" spans="2:2">
      <c r="B298" s="28"/>
    </row>
    <row r="299" spans="2:2">
      <c r="B299" s="28"/>
    </row>
    <row r="300" spans="2:2">
      <c r="B300" s="28"/>
    </row>
    <row r="301" spans="2:2">
      <c r="B301" s="28"/>
    </row>
    <row r="302" spans="2:2">
      <c r="B302" s="28"/>
    </row>
    <row r="303" spans="2:2">
      <c r="B303" s="28"/>
    </row>
    <row r="304" spans="2:2">
      <c r="B304" s="28"/>
    </row>
    <row r="305" spans="2:2">
      <c r="B305" s="28"/>
    </row>
    <row r="306" spans="2:2">
      <c r="B306" s="28"/>
    </row>
    <row r="307" spans="2:2">
      <c r="B307" s="28"/>
    </row>
    <row r="308" spans="2:2">
      <c r="B308" s="28"/>
    </row>
    <row r="309" spans="2:2">
      <c r="B309" s="28"/>
    </row>
    <row r="310" spans="2:2">
      <c r="B310" s="28"/>
    </row>
    <row r="311" spans="2:2">
      <c r="B311" s="28"/>
    </row>
    <row r="312" spans="2:2">
      <c r="B312" s="28"/>
    </row>
    <row r="313" spans="2:2">
      <c r="B313" s="28"/>
    </row>
    <row r="314" spans="2:2">
      <c r="B314" s="28"/>
    </row>
    <row r="315" spans="2:2">
      <c r="B315" s="28"/>
    </row>
    <row r="316" spans="2:2">
      <c r="B316" s="28"/>
    </row>
    <row r="317" spans="2:2">
      <c r="B317" s="28"/>
    </row>
    <row r="318" spans="2:2">
      <c r="B318" s="28"/>
    </row>
    <row r="319" spans="2:2">
      <c r="B319" s="28"/>
    </row>
    <row r="320" spans="2:2">
      <c r="B320" s="28"/>
    </row>
    <row r="321" spans="2:2">
      <c r="B321" s="28"/>
    </row>
    <row r="322" spans="2:2">
      <c r="B322" s="28"/>
    </row>
    <row r="323" spans="2:2">
      <c r="B323" s="28"/>
    </row>
    <row r="324" spans="2:2">
      <c r="B324" s="28"/>
    </row>
    <row r="325" spans="2:2">
      <c r="B325" s="28"/>
    </row>
    <row r="326" spans="2:2">
      <c r="B326" s="28"/>
    </row>
    <row r="327" spans="2:2">
      <c r="B327" s="28"/>
    </row>
    <row r="328" spans="2:2">
      <c r="B328" s="28"/>
    </row>
    <row r="329" spans="2:2">
      <c r="B329" s="28"/>
    </row>
    <row r="330" spans="2:2">
      <c r="B330" s="28"/>
    </row>
    <row r="331" spans="2:2">
      <c r="B331" s="28"/>
    </row>
    <row r="332" spans="2:2">
      <c r="B332" s="28"/>
    </row>
    <row r="333" spans="2:2">
      <c r="B333" s="28"/>
    </row>
    <row r="334" spans="2:2">
      <c r="B334" s="28"/>
    </row>
    <row r="335" spans="2:2">
      <c r="B335" s="28"/>
    </row>
    <row r="336" spans="2:2">
      <c r="B336" s="28"/>
    </row>
    <row r="337" spans="2:2">
      <c r="B337" s="28"/>
    </row>
    <row r="338" spans="2:2">
      <c r="B338" s="28"/>
    </row>
    <row r="339" spans="2:2">
      <c r="B339" s="28"/>
    </row>
    <row r="340" spans="2:2">
      <c r="B340" s="28"/>
    </row>
    <row r="341" spans="2:2">
      <c r="B341" s="28"/>
    </row>
    <row r="342" spans="2:2">
      <c r="B342" s="28"/>
    </row>
    <row r="343" spans="2:2">
      <c r="B343" s="28"/>
    </row>
    <row r="344" spans="2:2">
      <c r="B344" s="28"/>
    </row>
    <row r="345" spans="2:2">
      <c r="B345" s="28"/>
    </row>
    <row r="346" spans="2:2">
      <c r="B346" s="28"/>
    </row>
    <row r="347" spans="2:2">
      <c r="B347" s="28"/>
    </row>
    <row r="348" spans="2:2">
      <c r="B348" s="28"/>
    </row>
    <row r="349" spans="2:2">
      <c r="B349" s="28"/>
    </row>
    <row r="350" spans="2:2">
      <c r="B350" s="28"/>
    </row>
    <row r="351" spans="2:2">
      <c r="B351" s="28"/>
    </row>
    <row r="352" spans="2:2">
      <c r="B352" s="28"/>
    </row>
    <row r="353" spans="2:3">
      <c r="B353" s="28"/>
    </row>
    <row r="354" spans="2:3">
      <c r="B354" s="28"/>
    </row>
    <row r="355" spans="2:3">
      <c r="B355" s="28"/>
    </row>
    <row r="356" spans="2:3">
      <c r="B356" s="28"/>
    </row>
    <row r="357" spans="2:3">
      <c r="B357" s="28"/>
    </row>
    <row r="358" spans="2:3">
      <c r="B358" s="28"/>
    </row>
    <row r="359" spans="2:3">
      <c r="B359" s="28"/>
    </row>
    <row r="360" spans="2:3">
      <c r="B360" s="28"/>
    </row>
    <row r="361" spans="2:3">
      <c r="B361" s="28"/>
    </row>
    <row r="362" spans="2:3">
      <c r="B362" s="28"/>
    </row>
    <row r="363" spans="2:3">
      <c r="C363" s="28"/>
    </row>
    <row r="364" spans="2:3">
      <c r="C364" s="28"/>
    </row>
    <row r="365" spans="2:3">
      <c r="C365" s="28"/>
    </row>
    <row r="366" spans="2:3">
      <c r="C366" s="28"/>
    </row>
    <row r="367" spans="2:3">
      <c r="C367" s="28"/>
    </row>
    <row r="368" spans="2:3">
      <c r="C368" s="28"/>
    </row>
    <row r="369" spans="3:3">
      <c r="C369" s="28"/>
    </row>
    <row r="370" spans="3:3">
      <c r="C370" s="28"/>
    </row>
    <row r="371" spans="3:3">
      <c r="C371" s="28"/>
    </row>
    <row r="372" spans="3:3">
      <c r="C372" s="28"/>
    </row>
    <row r="373" spans="3:3">
      <c r="C373" s="28"/>
    </row>
    <row r="374" spans="3:3">
      <c r="C374" s="28"/>
    </row>
    <row r="375" spans="3:3">
      <c r="C375" s="28"/>
    </row>
    <row r="376" spans="3:3">
      <c r="C376" s="28"/>
    </row>
    <row r="377" spans="3:3">
      <c r="C377" s="28"/>
    </row>
    <row r="378" spans="3:3">
      <c r="C378" s="28"/>
    </row>
    <row r="379" spans="3:3">
      <c r="C379" s="28"/>
    </row>
    <row r="380" spans="3:3">
      <c r="C380" s="28"/>
    </row>
    <row r="381" spans="3:3">
      <c r="C381" s="28"/>
    </row>
    <row r="382" spans="3:3">
      <c r="C382" s="28"/>
    </row>
    <row r="383" spans="3:3">
      <c r="C383" s="28"/>
    </row>
    <row r="384" spans="3:3">
      <c r="C384" s="28"/>
    </row>
    <row r="385" spans="3:3">
      <c r="C385" s="28"/>
    </row>
    <row r="386" spans="3:3">
      <c r="C386" s="28"/>
    </row>
    <row r="387" spans="3:3">
      <c r="C387" s="28"/>
    </row>
    <row r="388" spans="3:3">
      <c r="C388" s="28"/>
    </row>
    <row r="389" spans="3:3">
      <c r="C389" s="28"/>
    </row>
    <row r="390" spans="3:3">
      <c r="C390" s="28"/>
    </row>
    <row r="391" spans="3:3">
      <c r="C391" s="28"/>
    </row>
    <row r="392" spans="3:3">
      <c r="C392" s="28"/>
    </row>
    <row r="393" spans="3:3">
      <c r="C393" s="28"/>
    </row>
    <row r="394" spans="3:3">
      <c r="C394" s="28"/>
    </row>
    <row r="395" spans="3:3">
      <c r="C395" s="28"/>
    </row>
    <row r="396" spans="3:3">
      <c r="C396" s="28"/>
    </row>
    <row r="397" spans="3:3">
      <c r="C397" s="28"/>
    </row>
    <row r="398" spans="3:3">
      <c r="C398" s="28"/>
    </row>
    <row r="399" spans="3:3">
      <c r="C399" s="28"/>
    </row>
    <row r="400" spans="3:3">
      <c r="C400" s="28"/>
    </row>
    <row r="401" spans="3:3">
      <c r="C401" s="28"/>
    </row>
    <row r="402" spans="3:3">
      <c r="C402" s="28"/>
    </row>
    <row r="403" spans="3:3">
      <c r="C403" s="28"/>
    </row>
    <row r="404" spans="3:3">
      <c r="C404" s="28"/>
    </row>
    <row r="405" spans="3:3">
      <c r="C405" s="28"/>
    </row>
    <row r="406" spans="3:3">
      <c r="C406" s="28"/>
    </row>
    <row r="407" spans="3:3">
      <c r="C407" s="28"/>
    </row>
    <row r="408" spans="3:3">
      <c r="C408" s="28"/>
    </row>
    <row r="409" spans="3:3">
      <c r="C409" s="28"/>
    </row>
    <row r="410" spans="3:3">
      <c r="C410" s="28"/>
    </row>
    <row r="411" spans="3:3">
      <c r="C411" s="28"/>
    </row>
    <row r="412" spans="3:3">
      <c r="C412" s="28"/>
    </row>
    <row r="413" spans="3:3">
      <c r="C413" s="28"/>
    </row>
    <row r="414" spans="3:3">
      <c r="C414" s="28"/>
    </row>
    <row r="415" spans="3:3">
      <c r="C415" s="28"/>
    </row>
    <row r="416" spans="3:3">
      <c r="C416" s="28"/>
    </row>
    <row r="417" spans="3:3">
      <c r="C417" s="28"/>
    </row>
    <row r="418" spans="3:3">
      <c r="C418" s="28"/>
    </row>
    <row r="419" spans="3:3">
      <c r="C419" s="28"/>
    </row>
    <row r="420" spans="3:3">
      <c r="C420" s="28"/>
    </row>
    <row r="421" spans="3:3">
      <c r="C421" s="28"/>
    </row>
    <row r="422" spans="3:3">
      <c r="C422" s="28"/>
    </row>
    <row r="423" spans="3:3">
      <c r="C423" s="28"/>
    </row>
    <row r="424" spans="3:3">
      <c r="C424" s="28"/>
    </row>
    <row r="425" spans="3:3">
      <c r="C425" s="28"/>
    </row>
    <row r="426" spans="3:3">
      <c r="C426" s="28"/>
    </row>
    <row r="427" spans="3:3">
      <c r="C427" s="28"/>
    </row>
    <row r="428" spans="3:3">
      <c r="C428" s="28"/>
    </row>
    <row r="429" spans="3:3">
      <c r="C429" s="28"/>
    </row>
    <row r="430" spans="3:3">
      <c r="C430" s="28"/>
    </row>
    <row r="431" spans="3:3">
      <c r="C431" s="28"/>
    </row>
    <row r="432" spans="3:3">
      <c r="C432" s="28"/>
    </row>
    <row r="433" spans="3:3">
      <c r="C433" s="28"/>
    </row>
    <row r="434" spans="3:3">
      <c r="C434" s="28"/>
    </row>
    <row r="435" spans="3:3">
      <c r="C435" s="28"/>
    </row>
    <row r="436" spans="3:3">
      <c r="C436" s="28"/>
    </row>
    <row r="437" spans="3:3">
      <c r="C437" s="28"/>
    </row>
    <row r="438" spans="3:3">
      <c r="C438" s="28"/>
    </row>
    <row r="439" spans="3:3">
      <c r="C439" s="28"/>
    </row>
    <row r="440" spans="3:3">
      <c r="C440" s="28"/>
    </row>
    <row r="441" spans="3:3">
      <c r="C441" s="28"/>
    </row>
    <row r="442" spans="3:3">
      <c r="C442" s="28"/>
    </row>
  </sheetData>
  <dataValidations count="7">
    <dataValidation type="list" allowBlank="1" showInputMessage="1" showErrorMessage="1" sqref="H4">
      <formula1>$B$17:$B$40</formula1>
    </dataValidation>
    <dataValidation type="list" allowBlank="1" showInputMessage="1" showErrorMessage="1" sqref="I4:J4 K5:K6 I5:I6">
      <formula1>$D$16:$D$75</formula1>
    </dataValidation>
    <dataValidation type="list" allowBlank="1" showInputMessage="1" showErrorMessage="1" sqref="G5:G6">
      <formula1>$A$17:$A$197</formula1>
    </dataValidation>
    <dataValidation type="list" allowBlank="1" showInputMessage="1" showErrorMessage="1" sqref="B5">
      <formula1>$G$16:$G$17</formula1>
    </dataValidation>
    <dataValidation type="list" allowBlank="1" showInputMessage="1" showErrorMessage="1" sqref="B6">
      <formula1>$F$16:$F$17</formula1>
    </dataValidation>
    <dataValidation type="list" allowBlank="1" showInputMessage="1" showErrorMessage="1" sqref="L6">
      <formula1>$G$18:$G$20</formula1>
    </dataValidation>
    <dataValidation type="list" allowBlank="1" showInputMessage="1" showErrorMessage="1" sqref="M6">
      <formula1>$H$18:$H$20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W442"/>
  <sheetViews>
    <sheetView topLeftCell="J34" workbookViewId="0">
      <selection activeCell="Q18" sqref="Q18"/>
    </sheetView>
  </sheetViews>
  <sheetFormatPr defaultRowHeight="14.25" outlineLevelRow="1"/>
  <cols>
    <col min="1" max="1" width="17.375" customWidth="1"/>
    <col min="2" max="2" width="5.875" customWidth="1"/>
    <col min="3" max="3" width="10.875" customWidth="1"/>
    <col min="4" max="4" width="11.625" customWidth="1"/>
    <col min="5" max="5" width="3.75" customWidth="1"/>
    <col min="6" max="6" width="4" customWidth="1"/>
    <col min="7" max="7" width="6" customWidth="1"/>
    <col min="8" max="8" width="4.625" customWidth="1"/>
    <col min="9" max="9" width="5.375" customWidth="1"/>
    <col min="10" max="10" width="5.25" customWidth="1"/>
    <col min="12" max="12" width="13.375" customWidth="1"/>
    <col min="13" max="13" width="11.625" customWidth="1"/>
    <col min="14" max="14" width="11" customWidth="1"/>
    <col min="15" max="15" width="8.25" customWidth="1"/>
    <col min="16" max="16" width="13.75" customWidth="1"/>
    <col min="17" max="17" width="16.75" customWidth="1"/>
    <col min="18" max="18" width="13.75" customWidth="1"/>
    <col min="19" max="19" width="13.875" customWidth="1"/>
    <col min="20" max="20" width="12.125" customWidth="1"/>
  </cols>
  <sheetData>
    <row r="2" spans="1:23" ht="15">
      <c r="O2" s="12" t="s">
        <v>230</v>
      </c>
      <c r="S2" s="27" t="s">
        <v>153</v>
      </c>
    </row>
    <row r="3" spans="1:23" ht="15">
      <c r="A3" s="32"/>
      <c r="B3" s="35"/>
      <c r="C3" s="35"/>
      <c r="D3" s="35" t="s">
        <v>69</v>
      </c>
      <c r="E3" s="35" t="s">
        <v>45</v>
      </c>
      <c r="F3" s="35" t="s">
        <v>44</v>
      </c>
      <c r="G3" s="35" t="s">
        <v>84</v>
      </c>
      <c r="H3" s="35" t="s">
        <v>85</v>
      </c>
      <c r="I3" s="35" t="s">
        <v>139</v>
      </c>
      <c r="J3" s="35" t="s">
        <v>67</v>
      </c>
      <c r="K3" s="35" t="s">
        <v>245</v>
      </c>
      <c r="L3" s="35" t="s">
        <v>103</v>
      </c>
      <c r="M3" s="35" t="s">
        <v>102</v>
      </c>
      <c r="O3" s="40" t="s">
        <v>184</v>
      </c>
      <c r="P3" s="40" t="s">
        <v>211</v>
      </c>
      <c r="Q3" s="40" t="s">
        <v>313</v>
      </c>
      <c r="R3" s="40" t="s">
        <v>314</v>
      </c>
      <c r="T3" s="38"/>
      <c r="U3" s="39" t="s">
        <v>211</v>
      </c>
      <c r="V3" s="39" t="s">
        <v>3</v>
      </c>
      <c r="W3" s="39" t="s">
        <v>4</v>
      </c>
    </row>
    <row r="4" spans="1:23" ht="15" outlineLevel="1">
      <c r="A4" s="65"/>
      <c r="B4" s="136" t="s">
        <v>246</v>
      </c>
      <c r="C4" s="137" t="s">
        <v>64</v>
      </c>
      <c r="D4" s="138"/>
      <c r="E4" s="175">
        <f>'prediksi saat ijtima&amp;istiqbal'!Y7</f>
        <v>31</v>
      </c>
      <c r="F4" s="175">
        <f>'prediksi saat ijtima&amp;istiqbal'!I5</f>
        <v>3</v>
      </c>
      <c r="G4" s="175">
        <f>'prediksi saat ijtima&amp;istiqbal'!I6</f>
        <v>2014</v>
      </c>
      <c r="H4" s="138">
        <f>'prediksi saat ijtima&amp;istiqbal'!Z21</f>
        <v>17</v>
      </c>
      <c r="I4" s="138">
        <f>'prediksi saat ijtima&amp;istiqbal'!AA21</f>
        <v>45</v>
      </c>
      <c r="J4" s="138">
        <f>'prediksi saat ijtima&amp;istiqbal'!AB21</f>
        <v>45</v>
      </c>
      <c r="K4" s="139">
        <f>H4+I4/60+J4/3600</f>
        <v>17.762499999999999</v>
      </c>
      <c r="L4" s="138">
        <f>INT(G4/100)</f>
        <v>20</v>
      </c>
      <c r="M4" s="138">
        <f>IF(G4&lt;1583,IF(F4&lt;11,IF(E4&lt;4,0,IF(E4&gt;14,2+INT(L4/4)-L4,"TANGGAL SALAH")),2+INT(L4/4)-L4),2+INT(L4/4)-L4)</f>
        <v>-13</v>
      </c>
      <c r="N4" s="12" t="s">
        <v>179</v>
      </c>
      <c r="O4" s="114" t="str">
        <f>L51</f>
        <v>POSITIF</v>
      </c>
      <c r="P4" s="115">
        <f>L52</f>
        <v>8</v>
      </c>
      <c r="Q4" s="115">
        <f>M52</f>
        <v>20</v>
      </c>
      <c r="R4" s="115">
        <f>N52</f>
        <v>14</v>
      </c>
      <c r="S4" s="90" t="s">
        <v>179</v>
      </c>
      <c r="T4" s="116" t="str">
        <f>L58</f>
        <v>POSITIF</v>
      </c>
      <c r="U4" s="116">
        <f>L59</f>
        <v>5</v>
      </c>
      <c r="V4" s="116">
        <f>M59</f>
        <v>4</v>
      </c>
      <c r="W4" s="116">
        <f>N59</f>
        <v>59</v>
      </c>
    </row>
    <row r="5" spans="1:23" ht="15">
      <c r="A5" s="69" t="s">
        <v>0</v>
      </c>
      <c r="B5" s="140" t="s">
        <v>182</v>
      </c>
      <c r="C5" s="141">
        <f>RADIANS(D5)</f>
        <v>-0.12222152900771403</v>
      </c>
      <c r="D5" s="140">
        <f>IF(B5="N", G5+I5/60+K5/3600, IF(B5="S", -1*(G5+I5/60+K5/3600), "TULIS N ATAU S PADA d5"))</f>
        <v>-7.0027777777777782</v>
      </c>
      <c r="E5" s="140"/>
      <c r="F5" s="140" t="s">
        <v>211</v>
      </c>
      <c r="G5" s="140">
        <f>'posisi sun,mon,arde saat ijtima'!D4</f>
        <v>7</v>
      </c>
      <c r="H5" s="140" t="s">
        <v>3</v>
      </c>
      <c r="I5" s="140">
        <f>'posisi sun,mon,arde saat ijtima'!D5</f>
        <v>0</v>
      </c>
      <c r="J5" s="140" t="s">
        <v>4</v>
      </c>
      <c r="K5" s="140">
        <f>'posisi sun,mon,arde saat ijtima'!D6</f>
        <v>10</v>
      </c>
      <c r="L5" s="60" t="s">
        <v>252</v>
      </c>
      <c r="M5" s="60">
        <f>INT(D6/15)</f>
        <v>7</v>
      </c>
      <c r="N5" s="12" t="s">
        <v>236</v>
      </c>
      <c r="O5" s="114" t="str">
        <f>Q36</f>
        <v>POSITIF</v>
      </c>
      <c r="P5" s="115">
        <f>Q37</f>
        <v>4</v>
      </c>
      <c r="Q5" s="115">
        <f>R37</f>
        <v>12</v>
      </c>
      <c r="R5" s="115">
        <f>S37</f>
        <v>49</v>
      </c>
      <c r="S5" s="90" t="s">
        <v>236</v>
      </c>
      <c r="T5" s="116" t="str">
        <f>Q43</f>
        <v>NEGATIF</v>
      </c>
      <c r="U5" s="116">
        <f>Q44</f>
        <v>2</v>
      </c>
      <c r="V5" s="116">
        <f>R44</f>
        <v>11</v>
      </c>
      <c r="W5" s="116">
        <f>S44</f>
        <v>49</v>
      </c>
    </row>
    <row r="6" spans="1:23" ht="15">
      <c r="A6" s="69" t="s">
        <v>1</v>
      </c>
      <c r="B6" s="140" t="s">
        <v>42</v>
      </c>
      <c r="C6" s="141">
        <f>RADIANS(D6)</f>
        <v>1.9428326494047323</v>
      </c>
      <c r="D6" s="140">
        <f>IF(B6="E", G6+I6/60+K6/3600, IF(B6="W", -1*(C6+D6/60+E6/3600), "TULIS E ATAU W PADA d5"))</f>
        <v>111.31611111111111</v>
      </c>
      <c r="E6" s="140"/>
      <c r="F6" s="140" t="s">
        <v>211</v>
      </c>
      <c r="G6" s="140">
        <f>'posisi sun,mon,arde saat ijtima'!E4</f>
        <v>111</v>
      </c>
      <c r="H6" s="140" t="s">
        <v>3</v>
      </c>
      <c r="I6" s="140">
        <f>'posisi sun,mon,arde saat ijtima'!E5</f>
        <v>18</v>
      </c>
      <c r="J6" s="140" t="s">
        <v>4</v>
      </c>
      <c r="K6" s="140">
        <f>'posisi sun,mon,arde saat ijtima'!E6</f>
        <v>58</v>
      </c>
      <c r="L6" s="60" t="s">
        <v>48</v>
      </c>
      <c r="M6" s="60">
        <v>7</v>
      </c>
    </row>
    <row r="7" spans="1:23" ht="15">
      <c r="C7" s="28"/>
      <c r="L7" s="12"/>
      <c r="N7" s="12" t="s">
        <v>206</v>
      </c>
      <c r="O7" s="114" t="s">
        <v>179</v>
      </c>
      <c r="P7" s="115">
        <f>L55</f>
        <v>279</v>
      </c>
      <c r="Q7" s="115">
        <f>M55</f>
        <v>4</v>
      </c>
      <c r="R7" s="115">
        <f>N55</f>
        <v>2</v>
      </c>
    </row>
    <row r="8" spans="1:23" ht="15">
      <c r="C8" s="28"/>
      <c r="H8" s="27" t="s">
        <v>248</v>
      </c>
      <c r="J8" s="29"/>
      <c r="K8" t="s">
        <v>249</v>
      </c>
      <c r="L8" s="41">
        <f>1720994.5+INT(365.25*G4)+INT(30.60001*(F4+1))+M4+E4+(H4+I4/60+K1/3600)/24 - M6/24</f>
        <v>2456747.947916667</v>
      </c>
      <c r="M8" s="48" t="s">
        <v>69</v>
      </c>
      <c r="N8" s="31" t="s">
        <v>206</v>
      </c>
      <c r="O8" s="117" t="s">
        <v>236</v>
      </c>
      <c r="P8" s="115">
        <f>Q40</f>
        <v>273</v>
      </c>
      <c r="Q8" s="115">
        <f>R40</f>
        <v>58</v>
      </c>
      <c r="R8" s="115">
        <f>S40</f>
        <v>40</v>
      </c>
      <c r="S8" s="37" t="str">
        <f>'posisi sun,mon,arde saat ijtima'!D2</f>
        <v>ngawen blora jateng</v>
      </c>
      <c r="T8" s="34"/>
    </row>
    <row r="9" spans="1:23" ht="15">
      <c r="C9" s="28"/>
      <c r="K9" t="s">
        <v>253</v>
      </c>
      <c r="L9" s="41">
        <f>penggarapan!BJ8/86400</f>
        <v>7.9439890994531135E-4</v>
      </c>
      <c r="M9" s="48" t="s">
        <v>69</v>
      </c>
      <c r="N9" s="30"/>
      <c r="O9" s="30"/>
      <c r="P9" s="34"/>
      <c r="Q9" s="34"/>
      <c r="R9" s="34"/>
      <c r="S9" s="34"/>
      <c r="T9" s="34"/>
    </row>
    <row r="10" spans="1:23" ht="15">
      <c r="C10" s="28"/>
      <c r="G10" t="s">
        <v>254</v>
      </c>
      <c r="L10" s="42">
        <f>SUM(L8:L9)</f>
        <v>2456747.948711066</v>
      </c>
      <c r="M10" s="48" t="s">
        <v>69</v>
      </c>
      <c r="N10" s="30"/>
      <c r="O10" s="30"/>
      <c r="P10" s="34"/>
      <c r="Q10" s="34"/>
      <c r="R10" s="34"/>
      <c r="S10" s="34"/>
      <c r="T10" s="34"/>
    </row>
    <row r="11" spans="1:23" ht="15">
      <c r="C11" s="28"/>
      <c r="K11" t="s">
        <v>108</v>
      </c>
      <c r="L11" s="41">
        <f>(L10-2451545)/36525</f>
        <v>0.14244897224000114</v>
      </c>
      <c r="M11" s="48"/>
      <c r="N11" s="30"/>
      <c r="O11" s="30"/>
      <c r="P11" s="34" t="s">
        <v>108</v>
      </c>
      <c r="Q11" s="53">
        <f>(L10-2451545)/36525</f>
        <v>0.14244897224000114</v>
      </c>
      <c r="R11" s="55"/>
      <c r="S11" s="55"/>
      <c r="T11" s="34"/>
    </row>
    <row r="12" spans="1:23" ht="15">
      <c r="C12" s="28"/>
      <c r="G12" t="s">
        <v>255</v>
      </c>
      <c r="L12" s="41">
        <f xml:space="preserve"> MOD(218.317 + 481267.883*L11, 360)</f>
        <v>14.432305471113068</v>
      </c>
      <c r="M12" s="48" t="s">
        <v>151</v>
      </c>
      <c r="N12" s="46">
        <f>RADIANS(L12)</f>
        <v>0.25189124912451438</v>
      </c>
      <c r="O12" s="30" t="s">
        <v>64</v>
      </c>
      <c r="P12" s="34" t="s">
        <v>294</v>
      </c>
      <c r="Q12" s="54">
        <f>MOD(280.46607+36000.7698*Q11, 360)</f>
        <v>8.7387278588721529</v>
      </c>
      <c r="R12" s="55" t="s">
        <v>2</v>
      </c>
      <c r="S12" s="53">
        <f>RADIANS(Q12)</f>
        <v>0.15251957357307344</v>
      </c>
      <c r="T12" s="34" t="s">
        <v>64</v>
      </c>
    </row>
    <row r="13" spans="1:23" ht="15">
      <c r="C13" s="28"/>
      <c r="G13" t="s">
        <v>256</v>
      </c>
      <c r="L13" s="41">
        <f xml:space="preserve"> MOD(134.954 + 477198.849*L11, 360)</f>
        <v>71.439594161493005</v>
      </c>
      <c r="M13" s="48" t="s">
        <v>151</v>
      </c>
      <c r="N13" s="46">
        <f t="shared" ref="N13:N16" si="0">RADIANS(L13)</f>
        <v>1.2468561344065705</v>
      </c>
      <c r="O13" s="30" t="s">
        <v>64</v>
      </c>
      <c r="P13" s="34" t="s">
        <v>295</v>
      </c>
      <c r="Q13" s="54">
        <f>MOD(357.5291+35999.0503*Q11, 360)</f>
        <v>85.556816851104486</v>
      </c>
      <c r="R13" s="55" t="s">
        <v>2</v>
      </c>
      <c r="S13" s="53">
        <f t="shared" ref="S13:S21" si="1">RADIANS(Q13)</f>
        <v>1.4932481515775404</v>
      </c>
      <c r="T13" s="34" t="s">
        <v>64</v>
      </c>
    </row>
    <row r="14" spans="1:23" ht="15">
      <c r="C14" s="28"/>
      <c r="I14" t="s">
        <v>257</v>
      </c>
      <c r="L14" s="41">
        <f xml:space="preserve"> MOD(125.041 - 1934.142*L11, 360)</f>
        <v>209.52445993377972</v>
      </c>
      <c r="M14" s="48" t="s">
        <v>151</v>
      </c>
      <c r="N14" s="46">
        <f t="shared" si="0"/>
        <v>3.6568916893073964</v>
      </c>
      <c r="O14" s="30" t="s">
        <v>64</v>
      </c>
      <c r="P14" s="34" t="s">
        <v>296</v>
      </c>
      <c r="Q14" s="53">
        <f xml:space="preserve"> (1.9146 - 0.0048*Q11)*SIN(S13) + (0.02 - 0.0001)*SIN(2*S13) + 0.0003*SIN(3*S13)</f>
        <v>1.9109463909906683</v>
      </c>
      <c r="R14" s="55" t="s">
        <v>2</v>
      </c>
      <c r="S14" s="53"/>
      <c r="T14" s="34"/>
    </row>
    <row r="15" spans="1:23" ht="15">
      <c r="C15" s="28"/>
      <c r="G15" t="s">
        <v>258</v>
      </c>
      <c r="L15" s="41">
        <f xml:space="preserve"> MOD(280.466 + 36000.769*L11, 360)</f>
        <v>8.7385438996934681</v>
      </c>
      <c r="M15" s="48" t="s">
        <v>151</v>
      </c>
      <c r="N15" s="46">
        <f t="shared" si="0"/>
        <v>0.15251636287971612</v>
      </c>
      <c r="O15" s="30" t="s">
        <v>64</v>
      </c>
      <c r="P15" s="34" t="s">
        <v>297</v>
      </c>
      <c r="Q15" s="53">
        <f>0.0167086 - 0.000042*Q11</f>
        <v>1.670261714316592E-2</v>
      </c>
      <c r="R15" s="55"/>
      <c r="S15" s="53"/>
      <c r="T15" s="34"/>
    </row>
    <row r="16" spans="1:23" ht="15">
      <c r="C16" s="28"/>
      <c r="D16">
        <v>0</v>
      </c>
      <c r="F16" t="s">
        <v>42</v>
      </c>
      <c r="G16" t="s">
        <v>182</v>
      </c>
      <c r="H16" t="s">
        <v>259</v>
      </c>
      <c r="L16" s="41">
        <f xml:space="preserve"> MOD(357.526 + 35999.05*L11, 360)</f>
        <v>85.553674116413276</v>
      </c>
      <c r="M16" s="48" t="s">
        <v>151</v>
      </c>
      <c r="N16" s="46">
        <f t="shared" si="0"/>
        <v>1.4931933005096623</v>
      </c>
      <c r="O16" s="30" t="s">
        <v>64</v>
      </c>
      <c r="P16" s="34" t="s">
        <v>298</v>
      </c>
      <c r="Q16" s="54">
        <f>Q12+Q14</f>
        <v>10.649674249862821</v>
      </c>
      <c r="R16" s="55" t="s">
        <v>2</v>
      </c>
      <c r="S16" s="53"/>
      <c r="T16" s="34"/>
    </row>
    <row r="17" spans="1:20" ht="15">
      <c r="A17">
        <v>0</v>
      </c>
      <c r="B17">
        <v>1</v>
      </c>
      <c r="C17" s="28"/>
      <c r="D17">
        <v>1</v>
      </c>
      <c r="F17" s="33" t="s">
        <v>293</v>
      </c>
      <c r="G17" t="s">
        <v>247</v>
      </c>
      <c r="I17" t="s">
        <v>260</v>
      </c>
      <c r="K17" t="s">
        <v>268</v>
      </c>
      <c r="L17" s="41">
        <f xml:space="preserve"> 22640*SIN(N13) + 769*SIN(2*N13) + 36*SIN(3*N13)</f>
        <v>21906.254916650618</v>
      </c>
      <c r="M17" s="48" t="s">
        <v>285</v>
      </c>
      <c r="N17" s="47"/>
      <c r="O17" s="30"/>
      <c r="P17" s="34" t="s">
        <v>299</v>
      </c>
      <c r="Q17" s="54">
        <f>Q13+Q14</f>
        <v>87.46776324209516</v>
      </c>
      <c r="R17" s="55" t="s">
        <v>2</v>
      </c>
      <c r="S17" s="53">
        <f t="shared" si="1"/>
        <v>1.5266004579294306</v>
      </c>
      <c r="T17" s="34" t="s">
        <v>64</v>
      </c>
    </row>
    <row r="18" spans="1:20" ht="15">
      <c r="A18">
        <v>1</v>
      </c>
      <c r="B18">
        <v>2</v>
      </c>
      <c r="C18" s="28"/>
      <c r="D18">
        <v>2</v>
      </c>
      <c r="G18" t="s">
        <v>48</v>
      </c>
      <c r="H18">
        <v>7</v>
      </c>
      <c r="I18" t="s">
        <v>261</v>
      </c>
      <c r="K18" t="s">
        <v>268</v>
      </c>
      <c r="L18" s="41">
        <f xml:space="preserve"> -125*SIN(N12 - N15)</f>
        <v>-12.401425798915838</v>
      </c>
      <c r="M18" s="48" t="s">
        <v>285</v>
      </c>
      <c r="N18" s="47"/>
      <c r="O18" s="30"/>
      <c r="P18" s="34" t="s">
        <v>14</v>
      </c>
      <c r="Q18" s="54">
        <f>MOD(125.04452-1934.13626*Q11, 360)</f>
        <v>209.52879759088037</v>
      </c>
      <c r="R18" s="55" t="s">
        <v>2</v>
      </c>
      <c r="S18" s="53">
        <f t="shared" si="1"/>
        <v>3.656967395705625</v>
      </c>
      <c r="T18" s="34" t="s">
        <v>64</v>
      </c>
    </row>
    <row r="19" spans="1:20" ht="15">
      <c r="A19">
        <v>2</v>
      </c>
      <c r="B19">
        <v>3</v>
      </c>
      <c r="C19" s="28"/>
      <c r="D19">
        <v>3</v>
      </c>
      <c r="G19" t="s">
        <v>250</v>
      </c>
      <c r="H19">
        <v>8</v>
      </c>
      <c r="I19" t="s">
        <v>262</v>
      </c>
      <c r="K19" t="s">
        <v>268</v>
      </c>
      <c r="L19" s="41">
        <f xml:space="preserve"> 2370*SIN(2*(N12 - N15))</f>
        <v>467.9419710698474</v>
      </c>
      <c r="M19" s="48" t="s">
        <v>285</v>
      </c>
      <c r="N19" s="47"/>
      <c r="O19" s="30"/>
      <c r="P19" s="34" t="s">
        <v>300</v>
      </c>
      <c r="Q19" s="54">
        <f>23.43929111 - 0.01300417*Q11</f>
        <v>23.437438679348666</v>
      </c>
      <c r="R19" s="55" t="s">
        <v>2</v>
      </c>
      <c r="S19" s="53"/>
      <c r="T19" s="34"/>
    </row>
    <row r="20" spans="1:20" ht="15">
      <c r="A20">
        <v>3</v>
      </c>
      <c r="B20">
        <v>4</v>
      </c>
      <c r="C20" s="28"/>
      <c r="D20">
        <v>4</v>
      </c>
      <c r="G20" t="s">
        <v>251</v>
      </c>
      <c r="H20">
        <v>9</v>
      </c>
      <c r="I20" t="s">
        <v>263</v>
      </c>
      <c r="K20" t="s">
        <v>268</v>
      </c>
      <c r="L20" s="41">
        <f xml:space="preserve"> -668*SIN(N16)</f>
        <v>-665.98958451985493</v>
      </c>
      <c r="M20" s="48" t="s">
        <v>285</v>
      </c>
      <c r="N20" s="47"/>
      <c r="O20" s="30"/>
      <c r="P20" s="34" t="s">
        <v>301</v>
      </c>
      <c r="Q20" s="55">
        <f>9.2*COS(S18)/3600 + 0.57*COS(2*S12)/3600</f>
        <v>-2.0725856512413656E-3</v>
      </c>
      <c r="R20" s="55" t="s">
        <v>2</v>
      </c>
      <c r="S20" s="54"/>
      <c r="T20" s="34"/>
    </row>
    <row r="21" spans="1:20" ht="15">
      <c r="A21">
        <v>4</v>
      </c>
      <c r="B21">
        <v>5</v>
      </c>
      <c r="C21" s="28"/>
      <c r="D21">
        <v>5</v>
      </c>
      <c r="I21" t="s">
        <v>264</v>
      </c>
      <c r="K21" t="s">
        <v>268</v>
      </c>
      <c r="L21" s="41">
        <f xml:space="preserve"> -412*SIN(2*(N12 - N14)) + 212*SIN(2*(N12 - N15 - N13))</f>
        <v>48.347647414732563</v>
      </c>
      <c r="M21" s="48" t="s">
        <v>285</v>
      </c>
      <c r="N21" s="47"/>
      <c r="O21" s="30"/>
      <c r="P21" s="34" t="s">
        <v>131</v>
      </c>
      <c r="Q21" s="56">
        <f>Q19+Q20</f>
        <v>23.435366093697425</v>
      </c>
      <c r="R21" s="55" t="s">
        <v>2</v>
      </c>
      <c r="S21" s="53">
        <f t="shared" si="1"/>
        <v>0.409024299745262</v>
      </c>
      <c r="T21" s="34" t="s">
        <v>64</v>
      </c>
    </row>
    <row r="22" spans="1:20" ht="15">
      <c r="A22">
        <v>5</v>
      </c>
      <c r="B22">
        <v>6</v>
      </c>
      <c r="C22" s="28"/>
      <c r="D22">
        <v>6</v>
      </c>
      <c r="I22" t="s">
        <v>265</v>
      </c>
      <c r="K22" t="s">
        <v>268</v>
      </c>
      <c r="L22" s="41">
        <f xml:space="preserve"> 4586*SIN(2*(N12 - N15) - N13) + 206*SIN(2*(N12 - N15) - N13 - N16) + 192*SIN(2*(N12 - N15) + N13) + 165*SIN(2*(N12 - N15) - N16) + 148*SIN(N13 - N16) - 110*SIN(N13 + N16)</f>
        <v>-4137.3655473928584</v>
      </c>
      <c r="M22" s="48" t="s">
        <v>285</v>
      </c>
      <c r="N22" s="47"/>
      <c r="O22" s="30"/>
      <c r="P22" s="34" t="s">
        <v>302</v>
      </c>
      <c r="Q22" s="55">
        <f>1720994.5+INT(365.25*G4)+INT(30.60001*(F4+1))+M4+E4</f>
        <v>2456747.5</v>
      </c>
      <c r="R22" s="55"/>
      <c r="S22" s="55"/>
      <c r="T22" s="34"/>
    </row>
    <row r="23" spans="1:20" ht="15">
      <c r="A23">
        <v>6</v>
      </c>
      <c r="B23">
        <v>7</v>
      </c>
      <c r="C23" s="28"/>
      <c r="D23">
        <v>7</v>
      </c>
      <c r="I23" t="s">
        <v>266</v>
      </c>
      <c r="K23" t="s">
        <v>268</v>
      </c>
      <c r="L23" s="41">
        <f xml:space="preserve"> SUM(L17:L22)</f>
        <v>17606.787977423566</v>
      </c>
      <c r="M23" s="48" t="s">
        <v>285</v>
      </c>
      <c r="N23" s="46">
        <f>L23/3600</f>
        <v>4.8907744381732128</v>
      </c>
      <c r="O23" s="30" t="s">
        <v>151</v>
      </c>
      <c r="P23" s="34" t="s">
        <v>303</v>
      </c>
      <c r="Q23" s="55">
        <f>(Q22-2451545)/36525</f>
        <v>0.14243668720054756</v>
      </c>
      <c r="R23" s="55"/>
      <c r="S23" s="55"/>
      <c r="T23" s="34"/>
    </row>
    <row r="24" spans="1:20" ht="15">
      <c r="A24">
        <v>7</v>
      </c>
      <c r="B24">
        <v>8</v>
      </c>
      <c r="C24" s="28"/>
      <c r="D24">
        <v>8</v>
      </c>
      <c r="L24" s="41"/>
      <c r="M24" s="48"/>
      <c r="N24" s="47"/>
      <c r="O24" s="30"/>
      <c r="P24" s="34"/>
      <c r="Q24" s="55"/>
      <c r="R24" s="55"/>
      <c r="S24" s="55"/>
      <c r="T24" s="34"/>
    </row>
    <row r="25" spans="1:20" ht="15">
      <c r="A25">
        <v>8</v>
      </c>
      <c r="B25">
        <v>9</v>
      </c>
      <c r="C25" s="28"/>
      <c r="D25">
        <v>9</v>
      </c>
      <c r="F25" t="s">
        <v>267</v>
      </c>
      <c r="L25" s="41">
        <f>MOD(L12+N23,360)</f>
        <v>19.323079909286282</v>
      </c>
      <c r="M25" s="48"/>
      <c r="N25" s="46">
        <f>RADIANS(L25)</f>
        <v>0.33725136604301281</v>
      </c>
      <c r="O25" s="30" t="s">
        <v>64</v>
      </c>
      <c r="P25" s="34" t="s">
        <v>304</v>
      </c>
      <c r="Q25" s="55">
        <f>MOD(6.6973745583+2400.0513369072*Q23+0.0000258622*Q23*Q23,24)</f>
        <v>12.552736623304554</v>
      </c>
      <c r="R25" s="55"/>
      <c r="S25" s="55"/>
      <c r="T25" s="34"/>
    </row>
    <row r="26" spans="1:20" ht="15">
      <c r="A26">
        <v>9</v>
      </c>
      <c r="B26">
        <v>10</v>
      </c>
      <c r="C26" s="28"/>
      <c r="D26">
        <v>10</v>
      </c>
      <c r="F26" t="s">
        <v>286</v>
      </c>
      <c r="L26" s="41">
        <f>INT(L25)</f>
        <v>19</v>
      </c>
      <c r="M26" s="45">
        <f>INT(60*(L25-L26))</f>
        <v>19</v>
      </c>
      <c r="N26" s="45">
        <f>INT(3600*(L25-L26)-60*M26)</f>
        <v>23</v>
      </c>
      <c r="O26" s="30"/>
      <c r="P26" s="34" t="s">
        <v>305</v>
      </c>
      <c r="Q26" s="57">
        <f>MOD(Q25+(H4+I4/60+J4/3600-M6)*1.00273790935,24)</f>
        <v>23.344703372683927</v>
      </c>
      <c r="R26" s="55"/>
      <c r="S26" s="55"/>
      <c r="T26" s="34"/>
    </row>
    <row r="27" spans="1:20" ht="15">
      <c r="A27">
        <v>10</v>
      </c>
      <c r="B27">
        <v>11</v>
      </c>
      <c r="C27" s="28"/>
      <c r="D27">
        <v>11</v>
      </c>
      <c r="L27" s="43" t="str">
        <f>"°"</f>
        <v>°</v>
      </c>
      <c r="M27" s="49" t="str">
        <f>"'"</f>
        <v>'</v>
      </c>
      <c r="N27" s="48" t="str">
        <f>""""</f>
        <v>"</v>
      </c>
      <c r="O27" s="30"/>
      <c r="P27" s="34" t="s">
        <v>132</v>
      </c>
      <c r="Q27" s="55">
        <f>MOD(Q26+D6/15,24)</f>
        <v>6.7657774467580012</v>
      </c>
      <c r="R27" s="55"/>
      <c r="S27" s="55"/>
      <c r="T27" s="34"/>
    </row>
    <row r="28" spans="1:20" ht="15">
      <c r="A28">
        <v>11</v>
      </c>
      <c r="B28">
        <v>12</v>
      </c>
      <c r="C28" s="28"/>
      <c r="D28">
        <v>12</v>
      </c>
      <c r="G28" t="s">
        <v>315</v>
      </c>
      <c r="L28" s="44">
        <f>(18520*SIN(N25-N14+0.114*SIN(2*(N12-N14))*PI()/180+0.15*SIN(N16)*PI()/180)-526*SIN(2*N15-N12-N14)+44*SIN(2*N15-N12-N14+N13)-31*SIN((2*N15-N12-N14-N13)-23*SIN((2*N15-N12-N14+N16)+11*SIN((2*N15-N12-N14-N16)-25*SIN(N12-N14-2*N13)+21*SIN(N12-N14-N13)))))/3600</f>
        <v>0.83771860204560888</v>
      </c>
      <c r="M28" s="48"/>
      <c r="N28" s="46">
        <f>RADIANS(L28)</f>
        <v>1.462094781089998E-2</v>
      </c>
      <c r="O28" s="30" t="s">
        <v>64</v>
      </c>
      <c r="P28" s="34" t="s">
        <v>306</v>
      </c>
      <c r="Q28" s="58">
        <f>MOD(Q27- S33,24)*15</f>
        <v>91.700828096355409</v>
      </c>
      <c r="R28" s="55" t="s">
        <v>2</v>
      </c>
      <c r="S28" s="55">
        <f>RADIANS(Q28)</f>
        <v>1.6004813770867259</v>
      </c>
      <c r="T28" s="34" t="s">
        <v>64</v>
      </c>
    </row>
    <row r="29" spans="1:20" ht="15">
      <c r="A29">
        <v>12</v>
      </c>
      <c r="B29">
        <v>13</v>
      </c>
      <c r="C29" s="28"/>
      <c r="D29">
        <v>13</v>
      </c>
      <c r="G29" t="s">
        <v>316</v>
      </c>
      <c r="L29" s="45">
        <f>INT(L28)</f>
        <v>0</v>
      </c>
      <c r="M29" s="45">
        <f>INT(60*(L28-L29))</f>
        <v>50</v>
      </c>
      <c r="N29" s="45">
        <f>INT(3600*(L28-L29)-60*M29)</f>
        <v>15</v>
      </c>
      <c r="O29" s="30" t="s">
        <v>288</v>
      </c>
      <c r="P29" s="34"/>
      <c r="Q29" s="55"/>
      <c r="R29" s="55"/>
      <c r="S29" s="55"/>
      <c r="T29" s="34"/>
    </row>
    <row r="30" spans="1:20" ht="15">
      <c r="A30">
        <v>13</v>
      </c>
      <c r="B30">
        <v>14</v>
      </c>
      <c r="C30" s="28"/>
      <c r="D30">
        <v>14</v>
      </c>
      <c r="L30" s="44" t="str">
        <f>IF(L28&lt;0, "NEGATIF", "POSITIF")</f>
        <v>POSITIF</v>
      </c>
      <c r="M30" s="48"/>
      <c r="N30" s="47"/>
      <c r="O30" s="30"/>
      <c r="P30" s="34" t="s">
        <v>307</v>
      </c>
      <c r="Q30" s="55">
        <f>1.000001018*(1-Q15*Q15)/(1+Q15*COS(Q17))</f>
        <v>0.98525531219305562</v>
      </c>
      <c r="R30" s="55"/>
      <c r="S30" s="61">
        <f>Q30*149598000</f>
        <v>147392224.19345674</v>
      </c>
      <c r="T30" s="34" t="s">
        <v>191</v>
      </c>
    </row>
    <row r="31" spans="1:20" ht="15">
      <c r="A31">
        <v>14</v>
      </c>
      <c r="B31">
        <v>15</v>
      </c>
      <c r="C31" s="28"/>
      <c r="D31">
        <v>15</v>
      </c>
      <c r="G31" t="s">
        <v>317</v>
      </c>
      <c r="L31" s="44">
        <f>(3423 + 187*COS(N13)+10*COS(2*N13)+34*COS(2*(N12-N15)-N13)+28*COS(2*(N12-N15))+3*COS(2*(N12-N15)+N13))/3600</f>
        <v>0.97759607613940513</v>
      </c>
      <c r="M31" s="48"/>
      <c r="N31" s="44">
        <f>RADIANS(L31)</f>
        <v>1.7062270283209797E-2</v>
      </c>
      <c r="O31" s="30" t="s">
        <v>64</v>
      </c>
      <c r="P31" s="34" t="s">
        <v>308</v>
      </c>
      <c r="Q31" s="59">
        <f>Q16-0.00569-0.00478*SIN(S18)</f>
        <v>10.646340125202775</v>
      </c>
      <c r="R31" s="55" t="s">
        <v>151</v>
      </c>
      <c r="S31" s="55">
        <f>RADIANS(Q31)</f>
        <v>0.18581368847197374</v>
      </c>
      <c r="T31" s="34" t="s">
        <v>64</v>
      </c>
    </row>
    <row r="32" spans="1:20" ht="15">
      <c r="A32">
        <v>15</v>
      </c>
      <c r="B32">
        <v>16</v>
      </c>
      <c r="C32" s="28"/>
      <c r="D32">
        <v>16</v>
      </c>
      <c r="G32" t="s">
        <v>318</v>
      </c>
      <c r="L32" s="44"/>
      <c r="M32" s="50">
        <f>L31/24</f>
        <v>4.0733169839141881E-2</v>
      </c>
      <c r="N32" s="47"/>
      <c r="O32" s="30"/>
      <c r="P32" s="34" t="s">
        <v>309</v>
      </c>
      <c r="Q32" s="60">
        <f>INT(Q31)</f>
        <v>10</v>
      </c>
      <c r="R32" s="60">
        <f>INT(60*(Q31-Q32))</f>
        <v>38</v>
      </c>
      <c r="S32" s="60">
        <f>INT(3600*(Q31-Q32)-60*R32)</f>
        <v>46</v>
      </c>
      <c r="T32" s="34"/>
    </row>
    <row r="33" spans="1:20" ht="15">
      <c r="A33">
        <v>16</v>
      </c>
      <c r="B33">
        <v>17</v>
      </c>
      <c r="C33" s="28"/>
      <c r="D33">
        <v>17</v>
      </c>
      <c r="L33" s="44"/>
      <c r="M33" s="45"/>
      <c r="N33" s="47"/>
      <c r="O33" s="30"/>
      <c r="P33" s="34" t="s">
        <v>37</v>
      </c>
      <c r="Q33" s="55">
        <f>MOD(DEGREES(ATAN2(COS(S31),COS(S21)*SIN(S31))),360)</f>
        <v>9.7858336050146164</v>
      </c>
      <c r="R33" s="55" t="s">
        <v>2</v>
      </c>
      <c r="S33" s="55">
        <f>Q33/15</f>
        <v>0.65238890700097441</v>
      </c>
      <c r="T33" s="34" t="s">
        <v>2</v>
      </c>
    </row>
    <row r="34" spans="1:20" ht="15">
      <c r="A34">
        <v>17</v>
      </c>
      <c r="B34">
        <v>18</v>
      </c>
      <c r="C34" s="28"/>
      <c r="D34">
        <v>18</v>
      </c>
      <c r="H34" t="s">
        <v>287</v>
      </c>
      <c r="L34" s="44">
        <f>DEGREES(ASIN(0.272493*SIN(N31)))</f>
        <v>0.2663761221632257</v>
      </c>
      <c r="M34" s="51">
        <f>L34/24</f>
        <v>1.1099005090134404E-2</v>
      </c>
      <c r="N34" s="47"/>
      <c r="O34" s="30"/>
      <c r="P34" s="34" t="s">
        <v>310</v>
      </c>
      <c r="Q34" s="55"/>
      <c r="R34" s="62">
        <f>S33/24</f>
        <v>2.71828711250406E-2</v>
      </c>
      <c r="S34" s="55"/>
      <c r="T34" s="34"/>
    </row>
    <row r="35" spans="1:20" ht="15">
      <c r="A35">
        <v>18</v>
      </c>
      <c r="B35">
        <v>19</v>
      </c>
      <c r="C35" s="28"/>
      <c r="D35">
        <v>19</v>
      </c>
      <c r="H35" t="s">
        <v>272</v>
      </c>
      <c r="L35" s="44">
        <f>6378/SIN(N31)</f>
        <v>373825.36827364494</v>
      </c>
      <c r="M35" s="48" t="s">
        <v>290</v>
      </c>
      <c r="N35" s="47"/>
      <c r="O35" s="30"/>
      <c r="P35" s="34" t="s">
        <v>204</v>
      </c>
      <c r="Q35" s="61">
        <f>DEGREES(ASIN(SIN(S21)*SIN(S31)))</f>
        <v>4.2136755046631276</v>
      </c>
      <c r="R35" s="55" t="s">
        <v>151</v>
      </c>
      <c r="S35" s="55">
        <f>RADIANS(Q35)</f>
        <v>7.3542511167005262E-2</v>
      </c>
      <c r="T35" s="34" t="s">
        <v>64</v>
      </c>
    </row>
    <row r="36" spans="1:20" ht="15">
      <c r="A36">
        <v>19</v>
      </c>
      <c r="B36">
        <v>20</v>
      </c>
      <c r="C36" s="28"/>
      <c r="D36">
        <v>20</v>
      </c>
      <c r="L36" s="44"/>
      <c r="M36" s="48"/>
      <c r="N36" s="47"/>
      <c r="O36" s="30"/>
      <c r="P36" s="34" t="s">
        <v>311</v>
      </c>
      <c r="Q36" s="60" t="str">
        <f>IF(Q35&lt;0, "NEGATIF", "POSITIF")</f>
        <v>POSITIF</v>
      </c>
      <c r="R36" s="55"/>
      <c r="S36" s="55"/>
      <c r="T36" s="34"/>
    </row>
    <row r="37" spans="1:20" ht="15">
      <c r="A37">
        <v>20</v>
      </c>
      <c r="B37">
        <v>21</v>
      </c>
      <c r="C37" s="28"/>
      <c r="D37">
        <v>21</v>
      </c>
      <c r="G37" t="s">
        <v>271</v>
      </c>
      <c r="L37" s="44">
        <f>0.0167086 - 0.000042*L11</f>
        <v>1.670261714316592E-2</v>
      </c>
      <c r="M37" s="48"/>
      <c r="N37" s="44">
        <f>RADIANS(L37)</f>
        <v>2.9151566284829438E-4</v>
      </c>
      <c r="O37" s="30" t="s">
        <v>64</v>
      </c>
      <c r="P37" s="34"/>
      <c r="Q37" s="60">
        <f>INT(ABS(Q35))</f>
        <v>4</v>
      </c>
      <c r="R37" s="60">
        <f>INT(60*(ABS(Q35)-Q37))</f>
        <v>12</v>
      </c>
      <c r="S37" s="60">
        <f>INT(3600*(ABS(Q35)-Q37)-60*R37)</f>
        <v>49</v>
      </c>
      <c r="T37" s="34"/>
    </row>
    <row r="38" spans="1:20" ht="15">
      <c r="A38">
        <v>21</v>
      </c>
      <c r="B38">
        <v>22</v>
      </c>
      <c r="C38" s="28"/>
      <c r="D38">
        <v>22</v>
      </c>
      <c r="J38" t="s">
        <v>270</v>
      </c>
      <c r="L38" s="44">
        <f>MOD(125.04452-1934.13626*L11, 360)</f>
        <v>209.52879759088037</v>
      </c>
      <c r="M38" s="48" t="s">
        <v>2</v>
      </c>
      <c r="N38" s="47"/>
      <c r="O38" s="30"/>
      <c r="P38" s="34" t="s">
        <v>312</v>
      </c>
      <c r="Q38" s="55">
        <f>ATAN2(COS(S28)*SIN(C5)-TAN(S35)*COS(C5),SIN(S28))</f>
        <v>1.6402223919607262</v>
      </c>
      <c r="R38" s="55" t="s">
        <v>64</v>
      </c>
      <c r="S38" s="55">
        <f>DEGREES(Q38)</f>
        <v>93.977820522202265</v>
      </c>
      <c r="T38" s="34" t="s">
        <v>2</v>
      </c>
    </row>
    <row r="39" spans="1:20" ht="15">
      <c r="A39">
        <v>22</v>
      </c>
      <c r="B39">
        <v>23</v>
      </c>
      <c r="C39" s="28"/>
      <c r="D39">
        <v>23</v>
      </c>
      <c r="I39" t="s">
        <v>269</v>
      </c>
      <c r="L39" s="44">
        <f>23.43929111 - 0.01300417*L11</f>
        <v>23.437438679348666</v>
      </c>
      <c r="M39" s="48" t="s">
        <v>2</v>
      </c>
      <c r="N39" s="47"/>
      <c r="O39" s="30"/>
      <c r="P39" s="34" t="s">
        <v>206</v>
      </c>
      <c r="Q39" s="55">
        <f>MOD(S38+180,360)</f>
        <v>273.97782052220225</v>
      </c>
      <c r="R39" s="55"/>
      <c r="S39" s="55"/>
      <c r="T39" s="34"/>
    </row>
    <row r="40" spans="1:20" ht="15">
      <c r="A40">
        <v>23</v>
      </c>
      <c r="B40">
        <v>24</v>
      </c>
      <c r="C40" s="28"/>
      <c r="D40">
        <v>24</v>
      </c>
      <c r="I40" t="s">
        <v>273</v>
      </c>
      <c r="L40" s="44">
        <f>9.2*COS(N14)/3600 + 0.57*COS(2*N15)/3600</f>
        <v>-2.0726806942678502E-3</v>
      </c>
      <c r="M40" s="48" t="s">
        <v>2</v>
      </c>
      <c r="N40" s="44"/>
      <c r="O40" s="30"/>
      <c r="P40" s="34" t="s">
        <v>311</v>
      </c>
      <c r="Q40" s="60">
        <f>INT(Q39)</f>
        <v>273</v>
      </c>
      <c r="R40" s="60">
        <f>INT(60*(Q39-Q40))</f>
        <v>58</v>
      </c>
      <c r="S40" s="60">
        <f>INT(3600*(Q39-Q40)-60*R40)</f>
        <v>40</v>
      </c>
      <c r="T40" s="34"/>
    </row>
    <row r="41" spans="1:20" ht="15">
      <c r="A41">
        <v>24</v>
      </c>
      <c r="B41" s="28"/>
      <c r="D41">
        <v>25</v>
      </c>
      <c r="J41" t="s">
        <v>274</v>
      </c>
      <c r="L41" s="44">
        <f>L39+L40</f>
        <v>23.435365998654397</v>
      </c>
      <c r="M41" s="48" t="s">
        <v>2</v>
      </c>
      <c r="N41" s="44">
        <f>RADIANS(L41)</f>
        <v>0.40902429808644825</v>
      </c>
      <c r="O41" s="30" t="s">
        <v>64</v>
      </c>
      <c r="P41" s="34"/>
      <c r="Q41" s="61"/>
      <c r="R41" s="55"/>
      <c r="S41" s="55"/>
      <c r="T41" s="34"/>
    </row>
    <row r="42" spans="1:20" ht="15">
      <c r="A42">
        <v>25</v>
      </c>
      <c r="B42" s="28"/>
      <c r="C42" s="17"/>
      <c r="D42">
        <v>26</v>
      </c>
      <c r="L42" s="44"/>
      <c r="M42" s="48"/>
      <c r="N42" s="44"/>
      <c r="O42" s="30"/>
      <c r="P42" s="34" t="s">
        <v>153</v>
      </c>
      <c r="Q42" s="61">
        <f>DEGREES(ASIN(SIN(C5)*SIN(S35)+COS(C5)*COS(S35)*COS(S28)))</f>
        <v>-2.197126098590052</v>
      </c>
      <c r="R42" s="55" t="s">
        <v>151</v>
      </c>
      <c r="S42" s="55"/>
      <c r="T42" s="34"/>
    </row>
    <row r="43" spans="1:20" ht="15">
      <c r="A43">
        <v>26</v>
      </c>
      <c r="B43" s="28"/>
      <c r="D43">
        <v>27</v>
      </c>
      <c r="J43" t="s">
        <v>275</v>
      </c>
      <c r="L43" s="44">
        <f>(L8-2451545)/36525</f>
        <v>0.1424489504905401</v>
      </c>
      <c r="M43" s="48"/>
      <c r="N43" s="44"/>
      <c r="O43" s="30"/>
      <c r="P43" s="34"/>
      <c r="Q43" s="60" t="str">
        <f>IF(Q42&lt;0, "NEGATIF", "POSITIF")</f>
        <v>NEGATIF</v>
      </c>
      <c r="R43" s="55"/>
      <c r="S43" s="55"/>
      <c r="T43" s="34"/>
    </row>
    <row r="44" spans="1:20" ht="15">
      <c r="A44">
        <v>27</v>
      </c>
      <c r="B44" s="28"/>
      <c r="D44">
        <v>28</v>
      </c>
      <c r="K44" t="s">
        <v>289</v>
      </c>
      <c r="L44" s="44">
        <f>MOD(280.46061837+360.98564736629*(L8-2451545)+0.000387933*L43*L43+(-17.2*SIN(N14)-1.32*SIN(2*N15))*COS(N41)/3600, 360)/15</f>
        <v>23.332306437923883</v>
      </c>
      <c r="M44" s="48"/>
      <c r="N44" s="44"/>
      <c r="O44" s="30"/>
      <c r="P44" s="34" t="s">
        <v>311</v>
      </c>
      <c r="Q44" s="60">
        <f>INT(ABS(Q42))</f>
        <v>2</v>
      </c>
      <c r="R44" s="60">
        <f>INT(60*(ABS(Q42)-Q44))</f>
        <v>11</v>
      </c>
      <c r="S44" s="60">
        <f>INT(3600*(ABS(Q42)-Q44)-60*R44)</f>
        <v>49</v>
      </c>
      <c r="T44" s="34"/>
    </row>
    <row r="45" spans="1:20" ht="15">
      <c r="A45">
        <v>28</v>
      </c>
      <c r="B45" s="28"/>
      <c r="D45">
        <v>29</v>
      </c>
      <c r="K45" t="s">
        <v>276</v>
      </c>
      <c r="L45" s="44">
        <f>MOD(L44+D6/15,24)</f>
        <v>6.7533805119979569</v>
      </c>
      <c r="M45" s="48"/>
      <c r="N45" s="44"/>
      <c r="O45" s="30"/>
      <c r="P45" s="34"/>
      <c r="Q45" s="34"/>
      <c r="R45" s="34"/>
      <c r="S45" s="34"/>
      <c r="T45" s="34"/>
    </row>
    <row r="46" spans="1:20" ht="15">
      <c r="A46">
        <v>29</v>
      </c>
      <c r="B46" s="28"/>
      <c r="D46">
        <v>30</v>
      </c>
      <c r="I46" t="s">
        <v>277</v>
      </c>
      <c r="L46" s="44">
        <f>MOD(L45-N47,24)*15</f>
        <v>83.787114322548376</v>
      </c>
      <c r="M46" s="48" t="s">
        <v>2</v>
      </c>
      <c r="N46" s="44">
        <f>RADIANS(L46)</f>
        <v>1.4623610156733673</v>
      </c>
      <c r="O46" s="30" t="s">
        <v>64</v>
      </c>
      <c r="P46" s="34"/>
      <c r="Q46" s="34"/>
      <c r="R46" s="34"/>
      <c r="S46" s="34"/>
      <c r="T46" s="34"/>
    </row>
    <row r="47" spans="1:20" ht="15">
      <c r="A47">
        <v>30</v>
      </c>
      <c r="B47" s="28"/>
      <c r="D47">
        <v>31</v>
      </c>
      <c r="K47" t="s">
        <v>278</v>
      </c>
      <c r="L47" s="44">
        <f>MOD(DEGREES(ATAN2(COS(N25),SIN(N25)*COS(N41)-TAN(N28)*SIN(N41))),360)</f>
        <v>17.513593357420977</v>
      </c>
      <c r="M47" s="48" t="s">
        <v>2</v>
      </c>
      <c r="N47" s="44">
        <f>L47/15</f>
        <v>1.1675728904947318</v>
      </c>
      <c r="O47" s="30" t="s">
        <v>64</v>
      </c>
      <c r="P47" s="34"/>
      <c r="Q47" s="34"/>
      <c r="R47" s="34"/>
      <c r="S47" s="34"/>
      <c r="T47" s="34"/>
    </row>
    <row r="48" spans="1:20" ht="15">
      <c r="A48">
        <v>31</v>
      </c>
      <c r="B48" s="28"/>
      <c r="D48">
        <v>32</v>
      </c>
      <c r="J48" t="s">
        <v>284</v>
      </c>
      <c r="L48" s="45">
        <f>INT(N47)</f>
        <v>1</v>
      </c>
      <c r="M48" s="41">
        <f>INT(60*(N47-L48))</f>
        <v>10</v>
      </c>
      <c r="N48" s="45">
        <f>INT(3600*(N47-L48)-60*M48)</f>
        <v>3</v>
      </c>
      <c r="O48" s="30"/>
      <c r="P48" s="34"/>
      <c r="Q48" s="34"/>
      <c r="R48" s="34"/>
      <c r="S48" s="34"/>
      <c r="T48" s="34"/>
    </row>
    <row r="49" spans="1:20" ht="15">
      <c r="A49">
        <v>32</v>
      </c>
      <c r="B49" s="28"/>
      <c r="D49">
        <v>33</v>
      </c>
      <c r="L49" s="44"/>
      <c r="M49" s="48"/>
      <c r="N49" s="47"/>
      <c r="O49" s="30"/>
      <c r="P49" s="34"/>
      <c r="Q49" s="34"/>
      <c r="R49" s="34"/>
      <c r="S49" s="34"/>
      <c r="T49" s="34"/>
    </row>
    <row r="50" spans="1:20" ht="15">
      <c r="A50">
        <v>33</v>
      </c>
      <c r="B50" s="28"/>
      <c r="D50">
        <v>34</v>
      </c>
      <c r="J50" t="s">
        <v>291</v>
      </c>
      <c r="L50" s="44">
        <f>DEGREES(ASIN(SIN(N28)*COS(N41)+COS(N28)*SIN(N41)*SIN(N25)))</f>
        <v>8.3373837638355202</v>
      </c>
      <c r="M50" s="48" t="s">
        <v>2</v>
      </c>
      <c r="N50" s="47">
        <f>RADIANS(L50)</f>
        <v>0.14551479768124717</v>
      </c>
      <c r="O50" s="30" t="s">
        <v>64</v>
      </c>
      <c r="P50" s="34"/>
      <c r="Q50" s="34"/>
      <c r="R50" s="34"/>
      <c r="S50" s="34"/>
      <c r="T50" s="34"/>
    </row>
    <row r="51" spans="1:20" ht="15">
      <c r="A51">
        <v>34</v>
      </c>
      <c r="B51" s="28"/>
      <c r="D51">
        <v>35</v>
      </c>
      <c r="J51" t="s">
        <v>292</v>
      </c>
      <c r="L51" s="45" t="str">
        <f>IF(L50&lt;0, "NEGATIF", "POSITIF")</f>
        <v>POSITIF</v>
      </c>
      <c r="M51" s="52"/>
      <c r="N51" s="47"/>
      <c r="O51" s="30"/>
      <c r="P51" s="34"/>
      <c r="Q51" s="34"/>
      <c r="R51" s="34"/>
      <c r="S51" s="34"/>
      <c r="T51" s="34"/>
    </row>
    <row r="52" spans="1:20" ht="15">
      <c r="A52">
        <v>35</v>
      </c>
      <c r="B52" s="28"/>
      <c r="D52">
        <v>36</v>
      </c>
      <c r="L52" s="45">
        <f>INT(ABS(L50))</f>
        <v>8</v>
      </c>
      <c r="M52" s="45">
        <f>INT(60*(ABS(L50)-L52))</f>
        <v>20</v>
      </c>
      <c r="N52" s="45">
        <f>INT(3600*(ABS(L50)-L52)-60*M52)</f>
        <v>14</v>
      </c>
      <c r="O52" s="30"/>
      <c r="P52" s="34"/>
      <c r="Q52" s="36" t="str">
        <f>UPPER(" posisi bulan dan matahariyang diinginkan,,,by ALI MUHSIN")</f>
        <v xml:space="preserve"> POSISI BULAN DAN MATAHARIYANG DIINGINKAN,,,BY ALI MUHSIN</v>
      </c>
      <c r="R52" s="36"/>
      <c r="S52" s="36"/>
      <c r="T52" s="36"/>
    </row>
    <row r="53" spans="1:20" ht="15">
      <c r="A53">
        <v>36</v>
      </c>
      <c r="B53" s="28"/>
      <c r="D53">
        <v>37</v>
      </c>
      <c r="H53" t="s">
        <v>283</v>
      </c>
      <c r="L53" s="44">
        <f>DEGREES(ATAN2(COS(N46)*SIN(C5)-TAN(N50)*COS(C5),SIN(N46)))</f>
        <v>99.067314559342876</v>
      </c>
      <c r="M53" s="48" t="s">
        <v>2</v>
      </c>
      <c r="N53" s="47"/>
      <c r="O53" s="30"/>
      <c r="P53" s="34"/>
      <c r="Q53" s="34"/>
      <c r="R53" s="34"/>
      <c r="S53" s="34"/>
      <c r="T53" s="34"/>
    </row>
    <row r="54" spans="1:20" ht="15">
      <c r="A54">
        <v>37</v>
      </c>
      <c r="B54" s="28"/>
      <c r="D54">
        <v>38</v>
      </c>
      <c r="J54" t="s">
        <v>282</v>
      </c>
      <c r="L54" s="46">
        <f>MOD(L53+180,360)</f>
        <v>279.06731455934289</v>
      </c>
      <c r="M54" s="48" t="s">
        <v>2</v>
      </c>
      <c r="N54" s="47"/>
      <c r="O54" s="30"/>
      <c r="P54" s="34"/>
      <c r="Q54" s="34"/>
      <c r="R54" s="34"/>
      <c r="S54" s="34"/>
      <c r="T54" s="34"/>
    </row>
    <row r="55" spans="1:20" ht="15">
      <c r="A55">
        <v>38</v>
      </c>
      <c r="B55" s="28"/>
      <c r="D55">
        <v>39</v>
      </c>
      <c r="J55" t="s">
        <v>281</v>
      </c>
      <c r="L55" s="41">
        <f>INT(L54)</f>
        <v>279</v>
      </c>
      <c r="M55" s="45">
        <f>INT(60*(L54-L55))</f>
        <v>4</v>
      </c>
      <c r="N55" s="45">
        <f>INT(3600*(L54-L55)-60*M55)</f>
        <v>2</v>
      </c>
      <c r="O55" s="30"/>
      <c r="P55" s="34"/>
      <c r="Q55" s="34"/>
      <c r="R55" s="34"/>
      <c r="S55" s="34"/>
      <c r="T55" s="34"/>
    </row>
    <row r="56" spans="1:20" ht="15">
      <c r="A56">
        <v>39</v>
      </c>
      <c r="B56" s="28"/>
      <c r="D56">
        <v>40</v>
      </c>
      <c r="L56" s="44"/>
      <c r="M56" s="48"/>
      <c r="N56" s="47"/>
      <c r="O56" s="30"/>
      <c r="P56" s="34"/>
      <c r="Q56" s="34"/>
      <c r="R56" s="34"/>
      <c r="S56" s="34"/>
      <c r="T56" s="34"/>
    </row>
    <row r="57" spans="1:20" ht="15">
      <c r="A57">
        <v>40</v>
      </c>
      <c r="B57" s="28"/>
      <c r="D57">
        <v>41</v>
      </c>
      <c r="J57" t="s">
        <v>280</v>
      </c>
      <c r="L57" s="44">
        <f>DEGREES(ASIN(SIN(C5)*SIN(N50)+COS(C5)*COS(N50)*COS(N46)))</f>
        <v>5.0831938744727738</v>
      </c>
      <c r="M57" s="48" t="s">
        <v>2</v>
      </c>
      <c r="N57" s="47"/>
      <c r="O57" s="30"/>
      <c r="P57" s="34"/>
      <c r="Q57" s="34"/>
      <c r="R57" s="34"/>
      <c r="S57" s="34"/>
      <c r="T57" s="34"/>
    </row>
    <row r="58" spans="1:20" ht="15">
      <c r="A58">
        <v>41</v>
      </c>
      <c r="B58" s="28"/>
      <c r="D58">
        <v>42</v>
      </c>
      <c r="J58" t="s">
        <v>279</v>
      </c>
      <c r="L58" s="45" t="str">
        <f>IF(L57&lt;0, "NEGATIF", "POSITIF")</f>
        <v>POSITIF</v>
      </c>
      <c r="M58" s="48"/>
      <c r="N58" s="47"/>
      <c r="O58" s="30"/>
      <c r="P58" s="34"/>
      <c r="Q58" s="34"/>
      <c r="R58" s="34"/>
      <c r="S58" s="34"/>
      <c r="T58" s="34"/>
    </row>
    <row r="59" spans="1:20" ht="15">
      <c r="A59">
        <v>42</v>
      </c>
      <c r="B59" s="28"/>
      <c r="D59">
        <v>43</v>
      </c>
      <c r="L59" s="45">
        <f>INT(ABS(L57))</f>
        <v>5</v>
      </c>
      <c r="M59" s="45">
        <f>INT(60*(ABS(L57)-L59))</f>
        <v>4</v>
      </c>
      <c r="N59" s="45">
        <f>INT(3600*(ABS(L57)-L59)-60*M59)</f>
        <v>59</v>
      </c>
      <c r="O59" s="30"/>
      <c r="P59" s="34"/>
      <c r="Q59" s="34"/>
      <c r="R59" s="34"/>
      <c r="S59" s="34"/>
      <c r="T59" s="34"/>
    </row>
    <row r="60" spans="1:20">
      <c r="A60">
        <v>43</v>
      </c>
      <c r="B60" s="28"/>
      <c r="D60">
        <v>44</v>
      </c>
    </row>
    <row r="61" spans="1:20">
      <c r="A61">
        <v>44</v>
      </c>
      <c r="B61" s="28"/>
      <c r="D61">
        <v>45</v>
      </c>
    </row>
    <row r="62" spans="1:20">
      <c r="A62">
        <v>45</v>
      </c>
      <c r="B62" s="28"/>
      <c r="D62">
        <v>46</v>
      </c>
    </row>
    <row r="63" spans="1:20">
      <c r="A63">
        <v>46</v>
      </c>
      <c r="B63" s="28"/>
      <c r="D63">
        <v>47</v>
      </c>
    </row>
    <row r="64" spans="1:20">
      <c r="A64">
        <v>47</v>
      </c>
      <c r="B64" s="28"/>
      <c r="D64">
        <v>48</v>
      </c>
    </row>
    <row r="65" spans="1:4">
      <c r="A65">
        <v>48</v>
      </c>
      <c r="B65" s="28"/>
      <c r="D65">
        <v>49</v>
      </c>
    </row>
    <row r="66" spans="1:4">
      <c r="A66">
        <v>49</v>
      </c>
      <c r="B66" s="28"/>
      <c r="D66">
        <v>50</v>
      </c>
    </row>
    <row r="67" spans="1:4">
      <c r="A67">
        <v>50</v>
      </c>
      <c r="B67" s="28"/>
      <c r="D67">
        <v>51</v>
      </c>
    </row>
    <row r="68" spans="1:4">
      <c r="A68">
        <v>51</v>
      </c>
      <c r="B68" s="28"/>
      <c r="D68">
        <v>52</v>
      </c>
    </row>
    <row r="69" spans="1:4">
      <c r="A69">
        <v>52</v>
      </c>
      <c r="B69" s="28"/>
      <c r="D69">
        <v>53</v>
      </c>
    </row>
    <row r="70" spans="1:4">
      <c r="A70">
        <v>53</v>
      </c>
      <c r="B70" s="28"/>
      <c r="D70">
        <v>54</v>
      </c>
    </row>
    <row r="71" spans="1:4">
      <c r="A71">
        <v>54</v>
      </c>
      <c r="B71" s="28"/>
      <c r="D71">
        <v>55</v>
      </c>
    </row>
    <row r="72" spans="1:4">
      <c r="A72">
        <v>55</v>
      </c>
      <c r="B72" s="28"/>
      <c r="D72">
        <v>56</v>
      </c>
    </row>
    <row r="73" spans="1:4">
      <c r="A73">
        <v>56</v>
      </c>
      <c r="B73" s="28"/>
      <c r="D73">
        <v>57</v>
      </c>
    </row>
    <row r="74" spans="1:4">
      <c r="A74">
        <v>57</v>
      </c>
      <c r="B74" s="28"/>
      <c r="D74">
        <v>58</v>
      </c>
    </row>
    <row r="75" spans="1:4">
      <c r="A75">
        <v>58</v>
      </c>
      <c r="B75" s="28"/>
      <c r="D75">
        <v>59</v>
      </c>
    </row>
    <row r="76" spans="1:4">
      <c r="A76">
        <v>59</v>
      </c>
      <c r="B76" s="28"/>
    </row>
    <row r="77" spans="1:4">
      <c r="A77">
        <v>60</v>
      </c>
      <c r="B77" s="28"/>
    </row>
    <row r="78" spans="1:4">
      <c r="A78">
        <v>61</v>
      </c>
      <c r="B78" s="28"/>
    </row>
    <row r="79" spans="1:4">
      <c r="A79">
        <v>62</v>
      </c>
      <c r="B79" s="28"/>
    </row>
    <row r="80" spans="1:4">
      <c r="A80">
        <v>63</v>
      </c>
      <c r="B80" s="28"/>
    </row>
    <row r="81" spans="1:2">
      <c r="A81">
        <v>64</v>
      </c>
      <c r="B81" s="28"/>
    </row>
    <row r="82" spans="1:2">
      <c r="A82">
        <v>65</v>
      </c>
      <c r="B82" s="28"/>
    </row>
    <row r="83" spans="1:2">
      <c r="A83">
        <v>66</v>
      </c>
      <c r="B83" s="28"/>
    </row>
    <row r="84" spans="1:2">
      <c r="A84">
        <v>67</v>
      </c>
      <c r="B84" s="28"/>
    </row>
    <row r="85" spans="1:2">
      <c r="A85">
        <v>68</v>
      </c>
      <c r="B85" s="28"/>
    </row>
    <row r="86" spans="1:2">
      <c r="A86">
        <v>69</v>
      </c>
      <c r="B86" s="28"/>
    </row>
    <row r="87" spans="1:2">
      <c r="A87">
        <v>70</v>
      </c>
      <c r="B87" s="28"/>
    </row>
    <row r="88" spans="1:2">
      <c r="A88">
        <v>71</v>
      </c>
      <c r="B88" s="28"/>
    </row>
    <row r="89" spans="1:2">
      <c r="A89">
        <v>72</v>
      </c>
      <c r="B89" s="28"/>
    </row>
    <row r="90" spans="1:2">
      <c r="A90">
        <v>73</v>
      </c>
      <c r="B90" s="28"/>
    </row>
    <row r="91" spans="1:2">
      <c r="A91">
        <v>74</v>
      </c>
      <c r="B91" s="28"/>
    </row>
    <row r="92" spans="1:2">
      <c r="A92">
        <v>75</v>
      </c>
      <c r="B92" s="28"/>
    </row>
    <row r="93" spans="1:2">
      <c r="A93">
        <v>76</v>
      </c>
      <c r="B93" s="28"/>
    </row>
    <row r="94" spans="1:2">
      <c r="A94">
        <v>77</v>
      </c>
      <c r="B94" s="28"/>
    </row>
    <row r="95" spans="1:2">
      <c r="A95">
        <v>78</v>
      </c>
      <c r="B95" s="28"/>
    </row>
    <row r="96" spans="1:2">
      <c r="A96">
        <v>79</v>
      </c>
      <c r="B96" s="28"/>
    </row>
    <row r="97" spans="1:2">
      <c r="A97">
        <v>80</v>
      </c>
      <c r="B97" s="28"/>
    </row>
    <row r="98" spans="1:2">
      <c r="A98">
        <v>81</v>
      </c>
      <c r="B98" s="28"/>
    </row>
    <row r="99" spans="1:2">
      <c r="A99">
        <v>82</v>
      </c>
      <c r="B99" s="28"/>
    </row>
    <row r="100" spans="1:2">
      <c r="A100">
        <v>83</v>
      </c>
      <c r="B100" s="28"/>
    </row>
    <row r="101" spans="1:2">
      <c r="A101">
        <v>84</v>
      </c>
      <c r="B101" s="28"/>
    </row>
    <row r="102" spans="1:2">
      <c r="A102">
        <v>85</v>
      </c>
      <c r="B102" s="28"/>
    </row>
    <row r="103" spans="1:2">
      <c r="A103">
        <v>86</v>
      </c>
      <c r="B103" s="28"/>
    </row>
    <row r="104" spans="1:2">
      <c r="A104">
        <v>87</v>
      </c>
      <c r="B104" s="28"/>
    </row>
    <row r="105" spans="1:2">
      <c r="A105">
        <v>88</v>
      </c>
      <c r="B105" s="28"/>
    </row>
    <row r="106" spans="1:2">
      <c r="A106">
        <v>89</v>
      </c>
      <c r="B106" s="28"/>
    </row>
    <row r="107" spans="1:2">
      <c r="A107">
        <v>90</v>
      </c>
      <c r="B107" s="28"/>
    </row>
    <row r="108" spans="1:2">
      <c r="A108">
        <v>91</v>
      </c>
      <c r="B108" s="28"/>
    </row>
    <row r="109" spans="1:2">
      <c r="A109">
        <v>92</v>
      </c>
      <c r="B109" s="28"/>
    </row>
    <row r="110" spans="1:2">
      <c r="A110">
        <v>93</v>
      </c>
      <c r="B110" s="28"/>
    </row>
    <row r="111" spans="1:2">
      <c r="A111">
        <v>94</v>
      </c>
      <c r="B111" s="28"/>
    </row>
    <row r="112" spans="1:2">
      <c r="A112">
        <v>95</v>
      </c>
      <c r="B112" s="28"/>
    </row>
    <row r="113" spans="1:2">
      <c r="A113">
        <v>96</v>
      </c>
      <c r="B113" s="28"/>
    </row>
    <row r="114" spans="1:2">
      <c r="A114">
        <v>97</v>
      </c>
      <c r="B114" s="28"/>
    </row>
    <row r="115" spans="1:2">
      <c r="A115">
        <v>98</v>
      </c>
      <c r="B115" s="28"/>
    </row>
    <row r="116" spans="1:2">
      <c r="A116">
        <v>99</v>
      </c>
      <c r="B116" s="28"/>
    </row>
    <row r="117" spans="1:2">
      <c r="A117">
        <v>100</v>
      </c>
      <c r="B117" s="28"/>
    </row>
    <row r="118" spans="1:2">
      <c r="A118">
        <v>101</v>
      </c>
      <c r="B118" s="28"/>
    </row>
    <row r="119" spans="1:2">
      <c r="A119">
        <v>102</v>
      </c>
      <c r="B119" s="28"/>
    </row>
    <row r="120" spans="1:2">
      <c r="A120">
        <v>103</v>
      </c>
      <c r="B120" s="28"/>
    </row>
    <row r="121" spans="1:2">
      <c r="A121">
        <v>104</v>
      </c>
      <c r="B121" s="28"/>
    </row>
    <row r="122" spans="1:2">
      <c r="A122">
        <v>105</v>
      </c>
      <c r="B122" s="28"/>
    </row>
    <row r="123" spans="1:2">
      <c r="A123">
        <v>106</v>
      </c>
      <c r="B123" s="28"/>
    </row>
    <row r="124" spans="1:2">
      <c r="A124">
        <v>107</v>
      </c>
      <c r="B124" s="28"/>
    </row>
    <row r="125" spans="1:2">
      <c r="A125">
        <v>108</v>
      </c>
      <c r="B125" s="28"/>
    </row>
    <row r="126" spans="1:2">
      <c r="A126">
        <v>109</v>
      </c>
      <c r="B126" s="28"/>
    </row>
    <row r="127" spans="1:2">
      <c r="A127">
        <v>110</v>
      </c>
      <c r="B127" s="28"/>
    </row>
    <row r="128" spans="1:2">
      <c r="A128">
        <v>111</v>
      </c>
      <c r="B128" s="28"/>
    </row>
    <row r="129" spans="1:3">
      <c r="A129">
        <v>112</v>
      </c>
      <c r="B129" s="28"/>
    </row>
    <row r="130" spans="1:3">
      <c r="A130">
        <v>113</v>
      </c>
      <c r="B130" s="28"/>
    </row>
    <row r="131" spans="1:3">
      <c r="A131">
        <v>114</v>
      </c>
      <c r="B131" s="28"/>
    </row>
    <row r="132" spans="1:3">
      <c r="A132">
        <v>115</v>
      </c>
      <c r="B132" s="28"/>
    </row>
    <row r="133" spans="1:3">
      <c r="A133">
        <v>116</v>
      </c>
      <c r="B133" s="28"/>
    </row>
    <row r="134" spans="1:3">
      <c r="A134">
        <v>117</v>
      </c>
      <c r="B134" s="28"/>
    </row>
    <row r="135" spans="1:3">
      <c r="A135">
        <v>118</v>
      </c>
      <c r="B135" s="28"/>
    </row>
    <row r="136" spans="1:3">
      <c r="A136">
        <v>119</v>
      </c>
      <c r="C136" s="28"/>
    </row>
    <row r="137" spans="1:3">
      <c r="A137">
        <v>120</v>
      </c>
      <c r="C137" s="28"/>
    </row>
    <row r="138" spans="1:3">
      <c r="A138">
        <v>121</v>
      </c>
      <c r="C138" s="28"/>
    </row>
    <row r="139" spans="1:3">
      <c r="A139">
        <v>122</v>
      </c>
      <c r="C139" s="28"/>
    </row>
    <row r="140" spans="1:3">
      <c r="A140">
        <v>123</v>
      </c>
      <c r="C140" s="28"/>
    </row>
    <row r="141" spans="1:3">
      <c r="A141">
        <v>124</v>
      </c>
      <c r="C141" s="28"/>
    </row>
    <row r="142" spans="1:3">
      <c r="A142">
        <v>125</v>
      </c>
      <c r="C142" s="28"/>
    </row>
    <row r="143" spans="1:3">
      <c r="A143">
        <v>126</v>
      </c>
      <c r="C143" s="28"/>
    </row>
    <row r="144" spans="1:3">
      <c r="A144">
        <v>127</v>
      </c>
      <c r="C144" s="28"/>
    </row>
    <row r="145" spans="1:3">
      <c r="A145">
        <v>128</v>
      </c>
      <c r="C145" s="28"/>
    </row>
    <row r="146" spans="1:3">
      <c r="A146">
        <v>129</v>
      </c>
      <c r="C146" s="28"/>
    </row>
    <row r="147" spans="1:3">
      <c r="A147">
        <v>130</v>
      </c>
      <c r="C147" s="28"/>
    </row>
    <row r="148" spans="1:3">
      <c r="A148">
        <v>131</v>
      </c>
      <c r="C148" s="28"/>
    </row>
    <row r="149" spans="1:3">
      <c r="A149">
        <v>132</v>
      </c>
      <c r="C149" s="28"/>
    </row>
    <row r="150" spans="1:3">
      <c r="A150">
        <v>133</v>
      </c>
      <c r="C150" s="28"/>
    </row>
    <row r="151" spans="1:3">
      <c r="A151">
        <v>134</v>
      </c>
      <c r="C151" s="28"/>
    </row>
    <row r="152" spans="1:3">
      <c r="A152">
        <v>135</v>
      </c>
      <c r="C152" s="28"/>
    </row>
    <row r="153" spans="1:3">
      <c r="A153">
        <v>136</v>
      </c>
      <c r="C153" s="28"/>
    </row>
    <row r="154" spans="1:3">
      <c r="A154">
        <v>137</v>
      </c>
      <c r="C154" s="28"/>
    </row>
    <row r="155" spans="1:3">
      <c r="A155">
        <v>138</v>
      </c>
      <c r="C155" s="28"/>
    </row>
    <row r="156" spans="1:3">
      <c r="A156">
        <v>139</v>
      </c>
      <c r="C156" s="28"/>
    </row>
    <row r="157" spans="1:3">
      <c r="A157">
        <v>140</v>
      </c>
      <c r="C157" s="28"/>
    </row>
    <row r="158" spans="1:3">
      <c r="A158">
        <v>141</v>
      </c>
      <c r="C158" s="28"/>
    </row>
    <row r="159" spans="1:3">
      <c r="A159">
        <v>142</v>
      </c>
      <c r="C159" s="28"/>
    </row>
    <row r="160" spans="1:3">
      <c r="A160">
        <v>143</v>
      </c>
      <c r="C160" s="28"/>
    </row>
    <row r="161" spans="1:3">
      <c r="A161">
        <v>144</v>
      </c>
      <c r="C161" s="28"/>
    </row>
    <row r="162" spans="1:3">
      <c r="A162">
        <v>145</v>
      </c>
      <c r="C162" s="28"/>
    </row>
    <row r="163" spans="1:3">
      <c r="A163">
        <v>146</v>
      </c>
      <c r="C163" s="28"/>
    </row>
    <row r="164" spans="1:3">
      <c r="A164">
        <v>147</v>
      </c>
      <c r="C164" s="28"/>
    </row>
    <row r="165" spans="1:3">
      <c r="A165">
        <v>148</v>
      </c>
      <c r="C165" s="28"/>
    </row>
    <row r="166" spans="1:3">
      <c r="A166">
        <v>149</v>
      </c>
      <c r="C166" s="28"/>
    </row>
    <row r="167" spans="1:3">
      <c r="A167">
        <v>150</v>
      </c>
      <c r="C167" s="28"/>
    </row>
    <row r="168" spans="1:3">
      <c r="A168">
        <v>151</v>
      </c>
      <c r="C168" s="28"/>
    </row>
    <row r="169" spans="1:3">
      <c r="A169">
        <v>152</v>
      </c>
      <c r="C169" s="28"/>
    </row>
    <row r="170" spans="1:3">
      <c r="A170">
        <v>153</v>
      </c>
      <c r="C170" s="28"/>
    </row>
    <row r="171" spans="1:3">
      <c r="A171">
        <v>154</v>
      </c>
      <c r="C171" s="28"/>
    </row>
    <row r="172" spans="1:3">
      <c r="A172">
        <v>155</v>
      </c>
      <c r="C172" s="28"/>
    </row>
    <row r="173" spans="1:3">
      <c r="A173">
        <v>156</v>
      </c>
      <c r="C173" s="28"/>
    </row>
    <row r="174" spans="1:3">
      <c r="A174">
        <v>157</v>
      </c>
      <c r="C174" s="28"/>
    </row>
    <row r="175" spans="1:3">
      <c r="A175">
        <v>158</v>
      </c>
      <c r="C175" s="28"/>
    </row>
    <row r="176" spans="1:3">
      <c r="A176">
        <v>159</v>
      </c>
      <c r="C176" s="28"/>
    </row>
    <row r="177" spans="1:3">
      <c r="A177">
        <v>160</v>
      </c>
      <c r="C177" s="28"/>
    </row>
    <row r="178" spans="1:3">
      <c r="A178">
        <v>161</v>
      </c>
      <c r="C178" s="28"/>
    </row>
    <row r="179" spans="1:3">
      <c r="A179">
        <v>162</v>
      </c>
      <c r="C179" s="28"/>
    </row>
    <row r="180" spans="1:3">
      <c r="A180">
        <v>163</v>
      </c>
      <c r="C180" s="28"/>
    </row>
    <row r="181" spans="1:3">
      <c r="A181">
        <v>164</v>
      </c>
      <c r="C181" s="28"/>
    </row>
    <row r="182" spans="1:3">
      <c r="A182">
        <v>165</v>
      </c>
      <c r="C182" s="28"/>
    </row>
    <row r="183" spans="1:3">
      <c r="A183">
        <v>166</v>
      </c>
      <c r="C183" s="28"/>
    </row>
    <row r="184" spans="1:3">
      <c r="A184">
        <v>167</v>
      </c>
      <c r="C184" s="28"/>
    </row>
    <row r="185" spans="1:3">
      <c r="A185">
        <v>168</v>
      </c>
      <c r="C185" s="28"/>
    </row>
    <row r="186" spans="1:3">
      <c r="A186">
        <v>169</v>
      </c>
      <c r="C186" s="28"/>
    </row>
    <row r="187" spans="1:3">
      <c r="A187">
        <v>170</v>
      </c>
      <c r="C187" s="28"/>
    </row>
    <row r="188" spans="1:3">
      <c r="A188">
        <v>171</v>
      </c>
      <c r="C188" s="28"/>
    </row>
    <row r="189" spans="1:3">
      <c r="A189">
        <v>172</v>
      </c>
      <c r="C189" s="28"/>
    </row>
    <row r="190" spans="1:3">
      <c r="A190">
        <v>173</v>
      </c>
      <c r="C190" s="28"/>
    </row>
    <row r="191" spans="1:3">
      <c r="A191">
        <v>174</v>
      </c>
      <c r="C191" s="28"/>
    </row>
    <row r="192" spans="1:3">
      <c r="A192">
        <v>175</v>
      </c>
      <c r="C192" s="28"/>
    </row>
    <row r="193" spans="1:3">
      <c r="A193">
        <v>176</v>
      </c>
      <c r="C193" s="28"/>
    </row>
    <row r="194" spans="1:3">
      <c r="A194">
        <v>177</v>
      </c>
      <c r="C194" s="28"/>
    </row>
    <row r="195" spans="1:3">
      <c r="A195">
        <v>178</v>
      </c>
      <c r="C195" s="28"/>
    </row>
    <row r="196" spans="1:3">
      <c r="A196">
        <v>179</v>
      </c>
      <c r="C196" s="28"/>
    </row>
    <row r="197" spans="1:3">
      <c r="A197">
        <v>180</v>
      </c>
      <c r="C197" s="28"/>
    </row>
    <row r="198" spans="1:3">
      <c r="B198" s="28"/>
    </row>
    <row r="199" spans="1:3">
      <c r="B199" s="28"/>
    </row>
    <row r="200" spans="1:3">
      <c r="B200" s="28"/>
    </row>
    <row r="201" spans="1:3">
      <c r="B201" s="28"/>
    </row>
    <row r="202" spans="1:3">
      <c r="B202" s="28"/>
    </row>
    <row r="203" spans="1:3">
      <c r="B203" s="28"/>
    </row>
    <row r="204" spans="1:3">
      <c r="B204" s="28"/>
    </row>
    <row r="205" spans="1:3">
      <c r="B205" s="28"/>
    </row>
    <row r="206" spans="1:3">
      <c r="B206" s="28"/>
    </row>
    <row r="207" spans="1:3">
      <c r="B207" s="28"/>
    </row>
    <row r="208" spans="1:3">
      <c r="B208" s="28"/>
    </row>
    <row r="209" spans="2:2">
      <c r="B209" s="28"/>
    </row>
    <row r="210" spans="2:2">
      <c r="B210" s="28"/>
    </row>
    <row r="211" spans="2:2">
      <c r="B211" s="28"/>
    </row>
    <row r="212" spans="2:2">
      <c r="B212" s="28"/>
    </row>
    <row r="213" spans="2:2">
      <c r="B213" s="28"/>
    </row>
    <row r="214" spans="2:2">
      <c r="B214" s="28"/>
    </row>
    <row r="215" spans="2:2">
      <c r="B215" s="28"/>
    </row>
    <row r="216" spans="2:2">
      <c r="B216" s="28"/>
    </row>
    <row r="217" spans="2:2">
      <c r="B217" s="28"/>
    </row>
    <row r="218" spans="2:2">
      <c r="B218" s="28"/>
    </row>
    <row r="219" spans="2:2">
      <c r="B219" s="28"/>
    </row>
    <row r="220" spans="2:2">
      <c r="B220" s="28"/>
    </row>
    <row r="221" spans="2:2">
      <c r="B221" s="28"/>
    </row>
    <row r="222" spans="2:2">
      <c r="B222" s="28"/>
    </row>
    <row r="223" spans="2:2">
      <c r="B223" s="28"/>
    </row>
    <row r="224" spans="2:2">
      <c r="B224" s="28"/>
    </row>
    <row r="225" spans="2:2">
      <c r="B225" s="28"/>
    </row>
    <row r="226" spans="2:2">
      <c r="B226" s="28"/>
    </row>
    <row r="227" spans="2:2">
      <c r="B227" s="28"/>
    </row>
    <row r="228" spans="2:2">
      <c r="B228" s="28"/>
    </row>
    <row r="229" spans="2:2">
      <c r="B229" s="28"/>
    </row>
    <row r="230" spans="2:2">
      <c r="B230" s="28"/>
    </row>
    <row r="231" spans="2:2">
      <c r="B231" s="28"/>
    </row>
    <row r="232" spans="2:2">
      <c r="B232" s="28"/>
    </row>
    <row r="233" spans="2:2">
      <c r="B233" s="28"/>
    </row>
    <row r="234" spans="2:2">
      <c r="B234" s="28"/>
    </row>
    <row r="235" spans="2:2">
      <c r="B235" s="28"/>
    </row>
    <row r="236" spans="2:2">
      <c r="B236" s="28"/>
    </row>
    <row r="237" spans="2:2">
      <c r="B237" s="28"/>
    </row>
    <row r="238" spans="2:2">
      <c r="B238" s="28"/>
    </row>
    <row r="239" spans="2:2">
      <c r="B239" s="28"/>
    </row>
    <row r="240" spans="2:2">
      <c r="B240" s="28"/>
    </row>
    <row r="241" spans="2:2">
      <c r="B241" s="28"/>
    </row>
    <row r="242" spans="2:2">
      <c r="B242" s="28"/>
    </row>
    <row r="243" spans="2:2">
      <c r="B243" s="28"/>
    </row>
    <row r="244" spans="2:2">
      <c r="B244" s="28"/>
    </row>
    <row r="245" spans="2:2">
      <c r="B245" s="28"/>
    </row>
    <row r="246" spans="2:2">
      <c r="B246" s="28"/>
    </row>
    <row r="247" spans="2:2">
      <c r="B247" s="28"/>
    </row>
    <row r="248" spans="2:2">
      <c r="B248" s="28"/>
    </row>
    <row r="249" spans="2:2">
      <c r="B249" s="28"/>
    </row>
    <row r="250" spans="2:2">
      <c r="B250" s="28"/>
    </row>
    <row r="251" spans="2:2">
      <c r="B251" s="28"/>
    </row>
    <row r="252" spans="2:2">
      <c r="B252" s="28"/>
    </row>
    <row r="253" spans="2:2">
      <c r="B253" s="28"/>
    </row>
    <row r="254" spans="2:2">
      <c r="B254" s="28"/>
    </row>
    <row r="255" spans="2:2">
      <c r="B255" s="28"/>
    </row>
    <row r="256" spans="2:2">
      <c r="B256" s="28"/>
    </row>
    <row r="257" spans="2:2">
      <c r="B257" s="28"/>
    </row>
    <row r="258" spans="2:2">
      <c r="B258" s="28"/>
    </row>
    <row r="259" spans="2:2">
      <c r="B259" s="28"/>
    </row>
    <row r="260" spans="2:2">
      <c r="B260" s="28"/>
    </row>
    <row r="261" spans="2:2">
      <c r="B261" s="28"/>
    </row>
    <row r="262" spans="2:2">
      <c r="B262" s="28"/>
    </row>
    <row r="263" spans="2:2">
      <c r="B263" s="28"/>
    </row>
    <row r="264" spans="2:2">
      <c r="B264" s="28"/>
    </row>
    <row r="265" spans="2:2">
      <c r="B265" s="28"/>
    </row>
    <row r="266" spans="2:2">
      <c r="B266" s="28"/>
    </row>
    <row r="267" spans="2:2">
      <c r="B267" s="28"/>
    </row>
    <row r="268" spans="2:2">
      <c r="B268" s="28"/>
    </row>
    <row r="269" spans="2:2">
      <c r="B269" s="28"/>
    </row>
    <row r="270" spans="2:2">
      <c r="B270" s="28"/>
    </row>
    <row r="271" spans="2:2">
      <c r="B271" s="28"/>
    </row>
    <row r="272" spans="2:2">
      <c r="B272" s="28"/>
    </row>
    <row r="273" spans="2:2">
      <c r="B273" s="28"/>
    </row>
    <row r="274" spans="2:2">
      <c r="B274" s="28"/>
    </row>
    <row r="275" spans="2:2">
      <c r="B275" s="28"/>
    </row>
    <row r="276" spans="2:2">
      <c r="B276" s="28"/>
    </row>
    <row r="277" spans="2:2">
      <c r="B277" s="28"/>
    </row>
    <row r="278" spans="2:2">
      <c r="B278" s="28"/>
    </row>
    <row r="279" spans="2:2">
      <c r="B279" s="28"/>
    </row>
    <row r="280" spans="2:2">
      <c r="B280" s="28"/>
    </row>
    <row r="281" spans="2:2">
      <c r="B281" s="28"/>
    </row>
    <row r="282" spans="2:2">
      <c r="B282" s="28"/>
    </row>
    <row r="283" spans="2:2">
      <c r="B283" s="28"/>
    </row>
    <row r="284" spans="2:2">
      <c r="B284" s="28"/>
    </row>
    <row r="285" spans="2:2">
      <c r="B285" s="28"/>
    </row>
    <row r="286" spans="2:2">
      <c r="B286" s="28"/>
    </row>
    <row r="287" spans="2:2">
      <c r="B287" s="28"/>
    </row>
    <row r="288" spans="2:2">
      <c r="B288" s="28"/>
    </row>
    <row r="289" spans="2:2">
      <c r="B289" s="28"/>
    </row>
    <row r="290" spans="2:2">
      <c r="B290" s="28"/>
    </row>
    <row r="291" spans="2:2">
      <c r="B291" s="28"/>
    </row>
    <row r="292" spans="2:2">
      <c r="B292" s="28"/>
    </row>
    <row r="293" spans="2:2">
      <c r="B293" s="28"/>
    </row>
    <row r="294" spans="2:2">
      <c r="B294" s="28"/>
    </row>
    <row r="295" spans="2:2">
      <c r="B295" s="28"/>
    </row>
    <row r="296" spans="2:2">
      <c r="B296" s="28"/>
    </row>
    <row r="297" spans="2:2">
      <c r="B297" s="28"/>
    </row>
    <row r="298" spans="2:2">
      <c r="B298" s="28"/>
    </row>
    <row r="299" spans="2:2">
      <c r="B299" s="28"/>
    </row>
    <row r="300" spans="2:2">
      <c r="B300" s="28"/>
    </row>
    <row r="301" spans="2:2">
      <c r="B301" s="28"/>
    </row>
    <row r="302" spans="2:2">
      <c r="B302" s="28"/>
    </row>
    <row r="303" spans="2:2">
      <c r="B303" s="28"/>
    </row>
    <row r="304" spans="2:2">
      <c r="B304" s="28"/>
    </row>
    <row r="305" spans="2:2">
      <c r="B305" s="28"/>
    </row>
    <row r="306" spans="2:2">
      <c r="B306" s="28"/>
    </row>
    <row r="307" spans="2:2">
      <c r="B307" s="28"/>
    </row>
    <row r="308" spans="2:2">
      <c r="B308" s="28"/>
    </row>
    <row r="309" spans="2:2">
      <c r="B309" s="28"/>
    </row>
    <row r="310" spans="2:2">
      <c r="B310" s="28"/>
    </row>
    <row r="311" spans="2:2">
      <c r="B311" s="28"/>
    </row>
    <row r="312" spans="2:2">
      <c r="B312" s="28"/>
    </row>
    <row r="313" spans="2:2">
      <c r="B313" s="28"/>
    </row>
    <row r="314" spans="2:2">
      <c r="B314" s="28"/>
    </row>
    <row r="315" spans="2:2">
      <c r="B315" s="28"/>
    </row>
    <row r="316" spans="2:2">
      <c r="B316" s="28"/>
    </row>
    <row r="317" spans="2:2">
      <c r="B317" s="28"/>
    </row>
    <row r="318" spans="2:2">
      <c r="B318" s="28"/>
    </row>
    <row r="319" spans="2:2">
      <c r="B319" s="28"/>
    </row>
    <row r="320" spans="2:2">
      <c r="B320" s="28"/>
    </row>
    <row r="321" spans="2:2">
      <c r="B321" s="28"/>
    </row>
    <row r="322" spans="2:2">
      <c r="B322" s="28"/>
    </row>
    <row r="323" spans="2:2">
      <c r="B323" s="28"/>
    </row>
    <row r="324" spans="2:2">
      <c r="B324" s="28"/>
    </row>
    <row r="325" spans="2:2">
      <c r="B325" s="28"/>
    </row>
    <row r="326" spans="2:2">
      <c r="B326" s="28"/>
    </row>
    <row r="327" spans="2:2">
      <c r="B327" s="28"/>
    </row>
    <row r="328" spans="2:2">
      <c r="B328" s="28"/>
    </row>
    <row r="329" spans="2:2">
      <c r="B329" s="28"/>
    </row>
    <row r="330" spans="2:2">
      <c r="B330" s="28"/>
    </row>
    <row r="331" spans="2:2">
      <c r="B331" s="28"/>
    </row>
    <row r="332" spans="2:2">
      <c r="B332" s="28"/>
    </row>
    <row r="333" spans="2:2">
      <c r="B333" s="28"/>
    </row>
    <row r="334" spans="2:2">
      <c r="B334" s="28"/>
    </row>
    <row r="335" spans="2:2">
      <c r="B335" s="28"/>
    </row>
    <row r="336" spans="2:2">
      <c r="B336" s="28"/>
    </row>
    <row r="337" spans="2:2">
      <c r="B337" s="28"/>
    </row>
    <row r="338" spans="2:2">
      <c r="B338" s="28"/>
    </row>
    <row r="339" spans="2:2">
      <c r="B339" s="28"/>
    </row>
    <row r="340" spans="2:2">
      <c r="B340" s="28"/>
    </row>
    <row r="341" spans="2:2">
      <c r="B341" s="28"/>
    </row>
    <row r="342" spans="2:2">
      <c r="B342" s="28"/>
    </row>
    <row r="343" spans="2:2">
      <c r="B343" s="28"/>
    </row>
    <row r="344" spans="2:2">
      <c r="B344" s="28"/>
    </row>
    <row r="345" spans="2:2">
      <c r="B345" s="28"/>
    </row>
    <row r="346" spans="2:2">
      <c r="B346" s="28"/>
    </row>
    <row r="347" spans="2:2">
      <c r="B347" s="28"/>
    </row>
    <row r="348" spans="2:2">
      <c r="B348" s="28"/>
    </row>
    <row r="349" spans="2:2">
      <c r="B349" s="28"/>
    </row>
    <row r="350" spans="2:2">
      <c r="B350" s="28"/>
    </row>
    <row r="351" spans="2:2">
      <c r="B351" s="28"/>
    </row>
    <row r="352" spans="2:2">
      <c r="B352" s="28"/>
    </row>
    <row r="353" spans="2:3">
      <c r="B353" s="28"/>
    </row>
    <row r="354" spans="2:3">
      <c r="B354" s="28"/>
    </row>
    <row r="355" spans="2:3">
      <c r="B355" s="28"/>
    </row>
    <row r="356" spans="2:3">
      <c r="B356" s="28"/>
    </row>
    <row r="357" spans="2:3">
      <c r="B357" s="28"/>
    </row>
    <row r="358" spans="2:3">
      <c r="B358" s="28"/>
    </row>
    <row r="359" spans="2:3">
      <c r="B359" s="28"/>
    </row>
    <row r="360" spans="2:3">
      <c r="B360" s="28"/>
    </row>
    <row r="361" spans="2:3">
      <c r="B361" s="28"/>
    </row>
    <row r="362" spans="2:3">
      <c r="B362" s="28"/>
    </row>
    <row r="363" spans="2:3">
      <c r="C363" s="28"/>
    </row>
    <row r="364" spans="2:3">
      <c r="C364" s="28"/>
    </row>
    <row r="365" spans="2:3">
      <c r="C365" s="28"/>
    </row>
    <row r="366" spans="2:3">
      <c r="C366" s="28"/>
    </row>
    <row r="367" spans="2:3">
      <c r="C367" s="28"/>
    </row>
    <row r="368" spans="2:3">
      <c r="C368" s="28"/>
    </row>
    <row r="369" spans="3:3">
      <c r="C369" s="28"/>
    </row>
    <row r="370" spans="3:3">
      <c r="C370" s="28"/>
    </row>
    <row r="371" spans="3:3">
      <c r="C371" s="28"/>
    </row>
    <row r="372" spans="3:3">
      <c r="C372" s="28"/>
    </row>
    <row r="373" spans="3:3">
      <c r="C373" s="28"/>
    </row>
    <row r="374" spans="3:3">
      <c r="C374" s="28"/>
    </row>
    <row r="375" spans="3:3">
      <c r="C375" s="28"/>
    </row>
    <row r="376" spans="3:3">
      <c r="C376" s="28"/>
    </row>
    <row r="377" spans="3:3">
      <c r="C377" s="28"/>
    </row>
    <row r="378" spans="3:3">
      <c r="C378" s="28"/>
    </row>
    <row r="379" spans="3:3">
      <c r="C379" s="28"/>
    </row>
    <row r="380" spans="3:3">
      <c r="C380" s="28"/>
    </row>
    <row r="381" spans="3:3">
      <c r="C381" s="28"/>
    </row>
    <row r="382" spans="3:3">
      <c r="C382" s="28"/>
    </row>
    <row r="383" spans="3:3">
      <c r="C383" s="28"/>
    </row>
    <row r="384" spans="3:3">
      <c r="C384" s="28"/>
    </row>
    <row r="385" spans="3:3">
      <c r="C385" s="28"/>
    </row>
    <row r="386" spans="3:3">
      <c r="C386" s="28"/>
    </row>
    <row r="387" spans="3:3">
      <c r="C387" s="28"/>
    </row>
    <row r="388" spans="3:3">
      <c r="C388" s="28"/>
    </row>
    <row r="389" spans="3:3">
      <c r="C389" s="28"/>
    </row>
    <row r="390" spans="3:3">
      <c r="C390" s="28"/>
    </row>
    <row r="391" spans="3:3">
      <c r="C391" s="28"/>
    </row>
    <row r="392" spans="3:3">
      <c r="C392" s="28"/>
    </row>
    <row r="393" spans="3:3">
      <c r="C393" s="28"/>
    </row>
    <row r="394" spans="3:3">
      <c r="C394" s="28"/>
    </row>
    <row r="395" spans="3:3">
      <c r="C395" s="28"/>
    </row>
    <row r="396" spans="3:3">
      <c r="C396" s="28"/>
    </row>
    <row r="397" spans="3:3">
      <c r="C397" s="28"/>
    </row>
    <row r="398" spans="3:3">
      <c r="C398" s="28"/>
    </row>
    <row r="399" spans="3:3">
      <c r="C399" s="28"/>
    </row>
    <row r="400" spans="3:3">
      <c r="C400" s="28"/>
    </row>
    <row r="401" spans="3:3">
      <c r="C401" s="28"/>
    </row>
    <row r="402" spans="3:3">
      <c r="C402" s="28"/>
    </row>
    <row r="403" spans="3:3">
      <c r="C403" s="28"/>
    </row>
    <row r="404" spans="3:3">
      <c r="C404" s="28"/>
    </row>
    <row r="405" spans="3:3">
      <c r="C405" s="28"/>
    </row>
    <row r="406" spans="3:3">
      <c r="C406" s="28"/>
    </row>
    <row r="407" spans="3:3">
      <c r="C407" s="28"/>
    </row>
    <row r="408" spans="3:3">
      <c r="C408" s="28"/>
    </row>
    <row r="409" spans="3:3">
      <c r="C409" s="28"/>
    </row>
    <row r="410" spans="3:3">
      <c r="C410" s="28"/>
    </row>
    <row r="411" spans="3:3">
      <c r="C411" s="28"/>
    </row>
    <row r="412" spans="3:3">
      <c r="C412" s="28"/>
    </row>
    <row r="413" spans="3:3">
      <c r="C413" s="28"/>
    </row>
    <row r="414" spans="3:3">
      <c r="C414" s="28"/>
    </row>
    <row r="415" spans="3:3">
      <c r="C415" s="28"/>
    </row>
    <row r="416" spans="3:3">
      <c r="C416" s="28"/>
    </row>
    <row r="417" spans="3:3">
      <c r="C417" s="28"/>
    </row>
    <row r="418" spans="3:3">
      <c r="C418" s="28"/>
    </row>
    <row r="419" spans="3:3">
      <c r="C419" s="28"/>
    </row>
    <row r="420" spans="3:3">
      <c r="C420" s="28"/>
    </row>
    <row r="421" spans="3:3">
      <c r="C421" s="28"/>
    </row>
    <row r="422" spans="3:3">
      <c r="C422" s="28"/>
    </row>
    <row r="423" spans="3:3">
      <c r="C423" s="28"/>
    </row>
    <row r="424" spans="3:3">
      <c r="C424" s="28"/>
    </row>
    <row r="425" spans="3:3">
      <c r="C425" s="28"/>
    </row>
    <row r="426" spans="3:3">
      <c r="C426" s="28"/>
    </row>
    <row r="427" spans="3:3">
      <c r="C427" s="28"/>
    </row>
    <row r="428" spans="3:3">
      <c r="C428" s="28"/>
    </row>
    <row r="429" spans="3:3">
      <c r="C429" s="28"/>
    </row>
    <row r="430" spans="3:3">
      <c r="C430" s="28"/>
    </row>
    <row r="431" spans="3:3">
      <c r="C431" s="28"/>
    </row>
    <row r="432" spans="3:3">
      <c r="C432" s="28"/>
    </row>
    <row r="433" spans="3:3">
      <c r="C433" s="28"/>
    </row>
    <row r="434" spans="3:3">
      <c r="C434" s="28"/>
    </row>
    <row r="435" spans="3:3">
      <c r="C435" s="28"/>
    </row>
    <row r="436" spans="3:3">
      <c r="C436" s="28"/>
    </row>
    <row r="437" spans="3:3">
      <c r="C437" s="28"/>
    </row>
    <row r="438" spans="3:3">
      <c r="C438" s="28"/>
    </row>
    <row r="439" spans="3:3">
      <c r="C439" s="28"/>
    </row>
    <row r="440" spans="3:3">
      <c r="C440" s="28"/>
    </row>
    <row r="441" spans="3:3">
      <c r="C441" s="28"/>
    </row>
    <row r="442" spans="3:3">
      <c r="C442" s="28"/>
    </row>
  </sheetData>
  <dataValidations count="7">
    <dataValidation type="list" allowBlank="1" showInputMessage="1" showErrorMessage="1" sqref="M6">
      <formula1>$H$18:$H$20</formula1>
    </dataValidation>
    <dataValidation type="list" allowBlank="1" showInputMessage="1" showErrorMessage="1" sqref="L6">
      <formula1>$G$18:$G$20</formula1>
    </dataValidation>
    <dataValidation type="list" allowBlank="1" showInputMessage="1" showErrorMessage="1" sqref="B6">
      <formula1>$F$16:$F$17</formula1>
    </dataValidation>
    <dataValidation type="list" allowBlank="1" showInputMessage="1" showErrorMessage="1" sqref="B5">
      <formula1>$G$16:$G$17</formula1>
    </dataValidation>
    <dataValidation type="list" allowBlank="1" showInputMessage="1" showErrorMessage="1" sqref="G5:G6">
      <formula1>$A$17:$A$197</formula1>
    </dataValidation>
    <dataValidation type="list" allowBlank="1" showInputMessage="1" showErrorMessage="1" sqref="I4:J4 K5:K6 I5:I6">
      <formula1>$D$16:$D$75</formula1>
    </dataValidation>
    <dataValidation type="list" allowBlank="1" showInputMessage="1" showErrorMessage="1" sqref="H4">
      <formula1>$B$17:$B$40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W442"/>
  <sheetViews>
    <sheetView topLeftCell="J36" workbookViewId="0">
      <selection activeCell="O5" sqref="O5"/>
    </sheetView>
  </sheetViews>
  <sheetFormatPr defaultRowHeight="14.25" outlineLevelRow="1"/>
  <cols>
    <col min="1" max="1" width="17.375" customWidth="1"/>
    <col min="2" max="2" width="5.875" customWidth="1"/>
    <col min="3" max="3" width="10.875" customWidth="1"/>
    <col min="4" max="4" width="11.625" customWidth="1"/>
    <col min="5" max="5" width="3.75" customWidth="1"/>
    <col min="6" max="6" width="4" customWidth="1"/>
    <col min="7" max="7" width="6" customWidth="1"/>
    <col min="8" max="8" width="4.625" customWidth="1"/>
    <col min="9" max="9" width="5.375" customWidth="1"/>
    <col min="10" max="10" width="5.25" customWidth="1"/>
    <col min="12" max="12" width="13.375" customWidth="1"/>
    <col min="13" max="13" width="11.625" customWidth="1"/>
    <col min="14" max="14" width="11" customWidth="1"/>
    <col min="15" max="15" width="8.25" customWidth="1"/>
    <col min="16" max="16" width="13.75" customWidth="1"/>
    <col min="17" max="17" width="16.75" customWidth="1"/>
    <col min="18" max="18" width="13.75" customWidth="1"/>
    <col min="19" max="19" width="13.875" customWidth="1"/>
    <col min="20" max="20" width="12.125" customWidth="1"/>
  </cols>
  <sheetData>
    <row r="2" spans="1:23" ht="15">
      <c r="O2" s="12" t="s">
        <v>230</v>
      </c>
      <c r="S2" s="27" t="s">
        <v>153</v>
      </c>
    </row>
    <row r="3" spans="1:23" ht="15">
      <c r="A3" s="32"/>
      <c r="B3" s="35"/>
      <c r="C3" s="35"/>
      <c r="D3" s="35" t="s">
        <v>69</v>
      </c>
      <c r="E3" s="35" t="s">
        <v>45</v>
      </c>
      <c r="F3" s="35" t="s">
        <v>44</v>
      </c>
      <c r="G3" s="35" t="s">
        <v>84</v>
      </c>
      <c r="H3" s="35" t="s">
        <v>85</v>
      </c>
      <c r="I3" s="35" t="s">
        <v>139</v>
      </c>
      <c r="J3" s="35" t="s">
        <v>67</v>
      </c>
      <c r="K3" s="35" t="s">
        <v>245</v>
      </c>
      <c r="L3" s="35" t="s">
        <v>103</v>
      </c>
      <c r="M3" s="35" t="s">
        <v>102</v>
      </c>
      <c r="O3" s="40" t="s">
        <v>184</v>
      </c>
      <c r="P3" s="40" t="s">
        <v>211</v>
      </c>
      <c r="Q3" s="40" t="s">
        <v>313</v>
      </c>
      <c r="R3" s="40" t="s">
        <v>314</v>
      </c>
      <c r="T3" s="38"/>
      <c r="U3" s="39" t="s">
        <v>211</v>
      </c>
      <c r="V3" s="39" t="s">
        <v>3</v>
      </c>
      <c r="W3" s="39" t="s">
        <v>4</v>
      </c>
    </row>
    <row r="4" spans="1:23" ht="15" outlineLevel="1">
      <c r="A4" s="65"/>
      <c r="B4" s="136" t="s">
        <v>246</v>
      </c>
      <c r="C4" s="137" t="s">
        <v>64</v>
      </c>
      <c r="D4" s="138"/>
      <c r="E4" s="175">
        <f>'prediksi saat ijtima&amp;istiqbal'!K4</f>
        <v>15</v>
      </c>
      <c r="F4" s="175">
        <f>'prediksi saat ijtima&amp;istiqbal'!K5</f>
        <v>4</v>
      </c>
      <c r="G4" s="175">
        <f>'prediksi saat ijtima&amp;istiqbal'!K6</f>
        <v>2014</v>
      </c>
      <c r="H4" s="138">
        <f>HOUR('prediksi saat ijtima&amp;istiqbal'!K8)</f>
        <v>14</v>
      </c>
      <c r="I4" s="138">
        <f>MINUTE('prediksi saat ijtima&amp;istiqbal'!K8)</f>
        <v>43</v>
      </c>
      <c r="J4" s="138">
        <f>SECOND('prediksi saat ijtima&amp;istiqbal'!K8)</f>
        <v>0</v>
      </c>
      <c r="K4" s="139">
        <f>H4+I4/60+J4/3600</f>
        <v>14.716666666666667</v>
      </c>
      <c r="L4" s="138">
        <f>INT(G4/100)</f>
        <v>20</v>
      </c>
      <c r="M4" s="138">
        <f>IF(G4&lt;1583,IF(F4&lt;11,IF(E4&lt;4,0,IF(E4&gt;14,2+INT(L4/4)-L4,"TANGGAL SALAH")),2+INT(L4/4)-L4),2+INT(L4/4)-L4)</f>
        <v>-13</v>
      </c>
      <c r="N4" s="12" t="s">
        <v>179</v>
      </c>
      <c r="O4" s="114" t="str">
        <f>L51</f>
        <v>NEGATIF</v>
      </c>
      <c r="P4" s="115">
        <f>L52</f>
        <v>10</v>
      </c>
      <c r="Q4" s="115">
        <f>M52</f>
        <v>2</v>
      </c>
      <c r="R4" s="115">
        <f>N52</f>
        <v>14</v>
      </c>
      <c r="S4" s="90" t="s">
        <v>179</v>
      </c>
      <c r="T4" s="116" t="str">
        <f>L58</f>
        <v>NEGATIF</v>
      </c>
      <c r="U4" s="116">
        <f>L59</f>
        <v>40</v>
      </c>
      <c r="V4" s="116">
        <f>M59</f>
        <v>2</v>
      </c>
      <c r="W4" s="116">
        <f>N59</f>
        <v>29</v>
      </c>
    </row>
    <row r="5" spans="1:23" ht="15">
      <c r="A5" s="69" t="s">
        <v>0</v>
      </c>
      <c r="B5" s="140" t="s">
        <v>182</v>
      </c>
      <c r="C5" s="141">
        <f>RADIANS(D5)</f>
        <v>-0.12222152900771403</v>
      </c>
      <c r="D5" s="140">
        <f>IF(B5="N", G5+I5/60+K5/3600, IF(B5="S", -1*(G5+I5/60+K5/3600), "TULIS N ATAU S PADA d5"))</f>
        <v>-7.0027777777777782</v>
      </c>
      <c r="E5" s="140"/>
      <c r="F5" s="140" t="s">
        <v>211</v>
      </c>
      <c r="G5" s="140">
        <f>'posisi sun,mon,arde saat ijtima'!D4</f>
        <v>7</v>
      </c>
      <c r="H5" s="140" t="s">
        <v>3</v>
      </c>
      <c r="I5" s="140">
        <f>'posisi sun,mon,arde saat ijtima'!D5</f>
        <v>0</v>
      </c>
      <c r="J5" s="140" t="s">
        <v>4</v>
      </c>
      <c r="K5" s="140">
        <f>'posisi sun,mon,arde saat ijtima'!D6</f>
        <v>10</v>
      </c>
      <c r="L5" s="60" t="s">
        <v>252</v>
      </c>
      <c r="M5" s="60">
        <f>INT(D6/15)</f>
        <v>7</v>
      </c>
      <c r="N5" s="12" t="s">
        <v>236</v>
      </c>
      <c r="O5" s="114" t="str">
        <f>Q36</f>
        <v>POSITIF</v>
      </c>
      <c r="P5" s="115">
        <f>Q37</f>
        <v>9</v>
      </c>
      <c r="Q5" s="115">
        <f>R37</f>
        <v>46</v>
      </c>
      <c r="R5" s="115">
        <f>S37</f>
        <v>32</v>
      </c>
      <c r="S5" s="90" t="s">
        <v>236</v>
      </c>
      <c r="T5" s="116" t="str">
        <f>Q43</f>
        <v>POSITIF</v>
      </c>
      <c r="U5" s="116">
        <f>Q44</f>
        <v>40</v>
      </c>
      <c r="V5" s="116">
        <f>R44</f>
        <v>13</v>
      </c>
      <c r="W5" s="116">
        <f>S44</f>
        <v>58</v>
      </c>
    </row>
    <row r="6" spans="1:23" ht="15">
      <c r="A6" s="69" t="s">
        <v>1</v>
      </c>
      <c r="B6" s="140" t="s">
        <v>42</v>
      </c>
      <c r="C6" s="141">
        <f>RADIANS(D6)</f>
        <v>1.9428326494047323</v>
      </c>
      <c r="D6" s="140">
        <f>IF(B6="E", G6+I6/60+K6/3600, IF(B6="W", -1*(C6+D6/60+E6/3600), "TULIS E ATAU W PADA d5"))</f>
        <v>111.31611111111111</v>
      </c>
      <c r="E6" s="140"/>
      <c r="F6" s="140" t="s">
        <v>211</v>
      </c>
      <c r="G6" s="140">
        <f>'posisi sun,mon,arde saat ijtima'!E4</f>
        <v>111</v>
      </c>
      <c r="H6" s="140" t="s">
        <v>3</v>
      </c>
      <c r="I6" s="140">
        <f>'posisi sun,mon,arde saat ijtima'!E5</f>
        <v>18</v>
      </c>
      <c r="J6" s="140" t="s">
        <v>4</v>
      </c>
      <c r="K6" s="140">
        <f>'posisi sun,mon,arde saat ijtima'!E6</f>
        <v>58</v>
      </c>
      <c r="L6" s="60" t="s">
        <v>48</v>
      </c>
      <c r="M6" s="60">
        <v>7</v>
      </c>
    </row>
    <row r="7" spans="1:23" ht="15">
      <c r="C7" s="28"/>
      <c r="L7" s="12"/>
      <c r="N7" s="12" t="s">
        <v>206</v>
      </c>
      <c r="O7" s="114" t="s">
        <v>179</v>
      </c>
      <c r="P7" s="115">
        <f>L55</f>
        <v>109</v>
      </c>
      <c r="Q7" s="115">
        <f>M55</f>
        <v>25</v>
      </c>
      <c r="R7" s="115">
        <f>N55</f>
        <v>34</v>
      </c>
    </row>
    <row r="8" spans="1:23" ht="15">
      <c r="C8" s="28"/>
      <c r="H8" s="27" t="s">
        <v>248</v>
      </c>
      <c r="J8" s="29"/>
      <c r="K8" t="s">
        <v>249</v>
      </c>
      <c r="L8" s="41">
        <f>1720994.5+INT(365.25*G4)+INT(30.60001*(F4+1))+M4+E4+(H4+I4/60+K1/3600)/24 - M6/24</f>
        <v>2456762.8215277777</v>
      </c>
      <c r="M8" s="48" t="s">
        <v>69</v>
      </c>
      <c r="N8" s="31" t="s">
        <v>206</v>
      </c>
      <c r="O8" s="117" t="s">
        <v>236</v>
      </c>
      <c r="P8" s="115">
        <f>Q40</f>
        <v>289</v>
      </c>
      <c r="Q8" s="115">
        <f>R40</f>
        <v>8</v>
      </c>
      <c r="R8" s="115">
        <f>S40</f>
        <v>50</v>
      </c>
      <c r="S8" s="37" t="str">
        <f>'posisi sun,mon,arde saat ijtima'!D2</f>
        <v>ngawen blora jateng</v>
      </c>
      <c r="T8" s="34"/>
    </row>
    <row r="9" spans="1:23" ht="15">
      <c r="C9" s="28"/>
      <c r="K9" t="s">
        <v>253</v>
      </c>
      <c r="L9" s="41">
        <f>penggarapan!BJ8/86400</f>
        <v>7.9439890994531135E-4</v>
      </c>
      <c r="M9" s="48" t="s">
        <v>69</v>
      </c>
      <c r="N9" s="30"/>
      <c r="O9" s="30"/>
      <c r="P9" s="34"/>
      <c r="Q9" s="34"/>
      <c r="R9" s="34"/>
      <c r="S9" s="34"/>
      <c r="T9" s="34"/>
    </row>
    <row r="10" spans="1:23" ht="15">
      <c r="C10" s="28"/>
      <c r="G10" t="s">
        <v>254</v>
      </c>
      <c r="L10" s="42">
        <f>SUM(L8:L9)</f>
        <v>2456762.8223221768</v>
      </c>
      <c r="M10" s="48" t="s">
        <v>69</v>
      </c>
      <c r="N10" s="30"/>
      <c r="O10" s="30"/>
      <c r="P10" s="34"/>
      <c r="Q10" s="34"/>
      <c r="R10" s="34"/>
      <c r="S10" s="34"/>
      <c r="T10" s="34"/>
    </row>
    <row r="11" spans="1:23" ht="15">
      <c r="C11" s="28"/>
      <c r="K11" t="s">
        <v>108</v>
      </c>
      <c r="L11" s="41">
        <f>(L10-2451545)/36525</f>
        <v>0.14285618951887116</v>
      </c>
      <c r="M11" s="48"/>
      <c r="N11" s="30"/>
      <c r="O11" s="30"/>
      <c r="P11" s="34" t="s">
        <v>108</v>
      </c>
      <c r="Q11" s="53">
        <f>(L10-2451545)/36525</f>
        <v>0.14285618951887116</v>
      </c>
      <c r="R11" s="55"/>
      <c r="S11" s="55"/>
      <c r="T11" s="34"/>
    </row>
    <row r="12" spans="1:23" ht="15">
      <c r="C12" s="28"/>
      <c r="G12" t="s">
        <v>255</v>
      </c>
      <c r="L12" s="41">
        <f xml:space="preserve"> MOD(218.317 + 481267.883*L11, 360)</f>
        <v>210.41290319390828</v>
      </c>
      <c r="M12" s="48" t="s">
        <v>151</v>
      </c>
      <c r="N12" s="46">
        <f>RADIANS(L12)</f>
        <v>3.6723979494137922</v>
      </c>
      <c r="O12" s="30" t="s">
        <v>64</v>
      </c>
      <c r="P12" s="34" t="s">
        <v>294</v>
      </c>
      <c r="Q12" s="54">
        <f>MOD(280.46607+36000.7698*Q11, 360)</f>
        <v>23.398863374054599</v>
      </c>
      <c r="R12" s="55" t="s">
        <v>2</v>
      </c>
      <c r="S12" s="53">
        <f>RADIANS(Q12)</f>
        <v>0.40838720710156229</v>
      </c>
      <c r="T12" s="34" t="s">
        <v>64</v>
      </c>
    </row>
    <row r="13" spans="1:23" ht="15">
      <c r="C13" s="28"/>
      <c r="G13" t="s">
        <v>256</v>
      </c>
      <c r="L13" s="41">
        <f xml:space="preserve"> MOD(134.954 + 477198.849*L11, 360)</f>
        <v>265.76321093118167</v>
      </c>
      <c r="M13" s="48" t="s">
        <v>151</v>
      </c>
      <c r="N13" s="46">
        <f t="shared" ref="N13:N16" si="0">RADIANS(L13)</f>
        <v>4.638443061421305</v>
      </c>
      <c r="O13" s="30" t="s">
        <v>64</v>
      </c>
      <c r="P13" s="34" t="s">
        <v>295</v>
      </c>
      <c r="Q13" s="54">
        <f>MOD(357.5291+35999.0503*Q11, 360)</f>
        <v>100.21625215617587</v>
      </c>
      <c r="R13" s="55" t="s">
        <v>2</v>
      </c>
      <c r="S13" s="53">
        <f t="shared" ref="S13:S21" si="1">RADIANS(Q13)</f>
        <v>1.7491035641341355</v>
      </c>
      <c r="T13" s="34" t="s">
        <v>64</v>
      </c>
    </row>
    <row r="14" spans="1:23" ht="15">
      <c r="C14" s="28"/>
      <c r="I14" t="s">
        <v>257</v>
      </c>
      <c r="L14" s="41">
        <f xml:space="preserve"> MOD(125.041 - 1934.142*L11, 360)</f>
        <v>208.73684389159149</v>
      </c>
      <c r="M14" s="48" t="s">
        <v>151</v>
      </c>
      <c r="N14" s="46">
        <f t="shared" si="0"/>
        <v>3.643145196129685</v>
      </c>
      <c r="O14" s="30" t="s">
        <v>64</v>
      </c>
      <c r="P14" s="34" t="s">
        <v>296</v>
      </c>
      <c r="Q14" s="53">
        <f xml:space="preserve"> (1.9146 - 0.0048*Q11)*SIN(S13) + (0.02 - 0.0001)*SIN(2*S13) + 0.0003*SIN(3*S13)</f>
        <v>1.8763645688901709</v>
      </c>
      <c r="R14" s="55" t="s">
        <v>2</v>
      </c>
      <c r="S14" s="53"/>
      <c r="T14" s="34"/>
    </row>
    <row r="15" spans="1:23" ht="15">
      <c r="C15" s="28"/>
      <c r="G15" t="s">
        <v>258</v>
      </c>
      <c r="L15" s="41">
        <f xml:space="preserve"> MOD(280.466 + 36000.769*L11, 360)</f>
        <v>23.398679089102188</v>
      </c>
      <c r="M15" s="48" t="s">
        <v>151</v>
      </c>
      <c r="N15" s="46">
        <f t="shared" si="0"/>
        <v>0.40838399072238085</v>
      </c>
      <c r="O15" s="30" t="s">
        <v>64</v>
      </c>
      <c r="P15" s="34" t="s">
        <v>297</v>
      </c>
      <c r="Q15" s="53">
        <f>0.0167086 - 0.000042*Q11</f>
        <v>1.6702600040040209E-2</v>
      </c>
      <c r="R15" s="55"/>
      <c r="S15" s="53"/>
      <c r="T15" s="34"/>
    </row>
    <row r="16" spans="1:23" ht="15">
      <c r="C16" s="28"/>
      <c r="D16">
        <v>0</v>
      </c>
      <c r="F16" t="s">
        <v>42</v>
      </c>
      <c r="G16" t="s">
        <v>182</v>
      </c>
      <c r="H16" t="s">
        <v>259</v>
      </c>
      <c r="L16" s="41">
        <f xml:space="preserve"> MOD(357.526 + 35999.05*L11, 360)</f>
        <v>100.21310929931951</v>
      </c>
      <c r="M16" s="48" t="s">
        <v>151</v>
      </c>
      <c r="N16" s="46">
        <f t="shared" si="0"/>
        <v>1.7490487109340731</v>
      </c>
      <c r="O16" s="30" t="s">
        <v>64</v>
      </c>
      <c r="P16" s="34" t="s">
        <v>298</v>
      </c>
      <c r="Q16" s="54">
        <f>Q12+Q14</f>
        <v>25.27522794294477</v>
      </c>
      <c r="R16" s="55" t="s">
        <v>2</v>
      </c>
      <c r="S16" s="53"/>
      <c r="T16" s="34"/>
    </row>
    <row r="17" spans="1:20" ht="15">
      <c r="A17">
        <v>0</v>
      </c>
      <c r="B17">
        <v>1</v>
      </c>
      <c r="C17" s="28"/>
      <c r="D17">
        <v>1</v>
      </c>
      <c r="F17" s="33" t="s">
        <v>293</v>
      </c>
      <c r="G17" t="s">
        <v>247</v>
      </c>
      <c r="I17" t="s">
        <v>260</v>
      </c>
      <c r="K17" t="s">
        <v>268</v>
      </c>
      <c r="L17" s="41">
        <f xml:space="preserve"> 22640*SIN(N13) + 769*SIN(2*N13) + 36*SIN(3*N13)</f>
        <v>-22429.697943618845</v>
      </c>
      <c r="M17" s="48" t="s">
        <v>285</v>
      </c>
      <c r="N17" s="47"/>
      <c r="O17" s="30"/>
      <c r="P17" s="34" t="s">
        <v>299</v>
      </c>
      <c r="Q17" s="54">
        <f>Q13+Q14</f>
        <v>102.09261672506604</v>
      </c>
      <c r="R17" s="55" t="s">
        <v>2</v>
      </c>
      <c r="S17" s="53">
        <f t="shared" si="1"/>
        <v>1.7818523038290328</v>
      </c>
      <c r="T17" s="34" t="s">
        <v>64</v>
      </c>
    </row>
    <row r="18" spans="1:20" ht="15">
      <c r="A18">
        <v>1</v>
      </c>
      <c r="B18">
        <v>2</v>
      </c>
      <c r="C18" s="28"/>
      <c r="D18">
        <v>2</v>
      </c>
      <c r="G18" t="s">
        <v>48</v>
      </c>
      <c r="H18">
        <v>7</v>
      </c>
      <c r="I18" t="s">
        <v>261</v>
      </c>
      <c r="K18" t="s">
        <v>268</v>
      </c>
      <c r="L18" s="41">
        <f xml:space="preserve"> -125*SIN(N12 - N15)</f>
        <v>15.26446832945553</v>
      </c>
      <c r="M18" s="48" t="s">
        <v>285</v>
      </c>
      <c r="N18" s="47"/>
      <c r="O18" s="30"/>
      <c r="P18" s="34" t="s">
        <v>14</v>
      </c>
      <c r="Q18" s="54">
        <f>MOD(125.04452-1934.13626*Q11, 360)</f>
        <v>208.74118388611933</v>
      </c>
      <c r="R18" s="55" t="s">
        <v>2</v>
      </c>
      <c r="S18" s="53">
        <f t="shared" si="1"/>
        <v>3.6432209433237146</v>
      </c>
      <c r="T18" s="34" t="s">
        <v>64</v>
      </c>
    </row>
    <row r="19" spans="1:20" ht="15">
      <c r="A19">
        <v>2</v>
      </c>
      <c r="B19">
        <v>3</v>
      </c>
      <c r="C19" s="28"/>
      <c r="D19">
        <v>3</v>
      </c>
      <c r="G19" t="s">
        <v>250</v>
      </c>
      <c r="H19">
        <v>8</v>
      </c>
      <c r="I19" t="s">
        <v>262</v>
      </c>
      <c r="K19" t="s">
        <v>268</v>
      </c>
      <c r="L19" s="41">
        <f xml:space="preserve"> 2370*SIN(2*(N12 - N15))</f>
        <v>574.4966080024501</v>
      </c>
      <c r="M19" s="48" t="s">
        <v>285</v>
      </c>
      <c r="N19" s="47"/>
      <c r="O19" s="30"/>
      <c r="P19" s="34" t="s">
        <v>300</v>
      </c>
      <c r="Q19" s="54">
        <f>23.43929111 - 0.01300417*Q11</f>
        <v>23.437433383825944</v>
      </c>
      <c r="R19" s="55" t="s">
        <v>2</v>
      </c>
      <c r="S19" s="53"/>
      <c r="T19" s="34"/>
    </row>
    <row r="20" spans="1:20" ht="15">
      <c r="A20">
        <v>3</v>
      </c>
      <c r="B20">
        <v>4</v>
      </c>
      <c r="C20" s="28"/>
      <c r="D20">
        <v>4</v>
      </c>
      <c r="G20" t="s">
        <v>251</v>
      </c>
      <c r="H20">
        <v>9</v>
      </c>
      <c r="I20" t="s">
        <v>263</v>
      </c>
      <c r="K20" t="s">
        <v>268</v>
      </c>
      <c r="L20" s="41">
        <f xml:space="preserve"> -668*SIN(N16)</f>
        <v>-657.41558351532512</v>
      </c>
      <c r="M20" s="48" t="s">
        <v>285</v>
      </c>
      <c r="N20" s="47"/>
      <c r="O20" s="30"/>
      <c r="P20" s="34" t="s">
        <v>301</v>
      </c>
      <c r="Q20" s="55">
        <f>9.2*COS(S18)/3600 + 0.57*COS(2*S12)/3600</f>
        <v>-2.1323218366048678E-3</v>
      </c>
      <c r="R20" s="55" t="s">
        <v>2</v>
      </c>
      <c r="S20" s="54"/>
      <c r="T20" s="34"/>
    </row>
    <row r="21" spans="1:20" ht="15">
      <c r="A21">
        <v>4</v>
      </c>
      <c r="B21">
        <v>5</v>
      </c>
      <c r="C21" s="28"/>
      <c r="D21">
        <v>5</v>
      </c>
      <c r="I21" t="s">
        <v>264</v>
      </c>
      <c r="K21" t="s">
        <v>268</v>
      </c>
      <c r="L21" s="41">
        <f xml:space="preserve"> -412*SIN(2*(N12 - N14)) + 212*SIN(2*(N12 - N15 - N13))</f>
        <v>-105.22633456560276</v>
      </c>
      <c r="M21" s="48" t="s">
        <v>285</v>
      </c>
      <c r="N21" s="47"/>
      <c r="O21" s="30"/>
      <c r="P21" s="34" t="s">
        <v>131</v>
      </c>
      <c r="Q21" s="56">
        <f>Q19+Q20</f>
        <v>23.435301061989339</v>
      </c>
      <c r="R21" s="55" t="s">
        <v>2</v>
      </c>
      <c r="S21" s="53">
        <f t="shared" si="1"/>
        <v>0.40902316472783767</v>
      </c>
      <c r="T21" s="34" t="s">
        <v>64</v>
      </c>
    </row>
    <row r="22" spans="1:20" ht="15">
      <c r="A22">
        <v>5</v>
      </c>
      <c r="B22">
        <v>6</v>
      </c>
      <c r="C22" s="28"/>
      <c r="D22">
        <v>6</v>
      </c>
      <c r="I22" t="s">
        <v>265</v>
      </c>
      <c r="K22" t="s">
        <v>268</v>
      </c>
      <c r="L22" s="41">
        <f xml:space="preserve"> 4586*SIN(2*(N12 - N15) - N13) + 206*SIN(2*(N12 - N15) - N13 - N16) + 192*SIN(2*(N12 - N15) + N13) + 165*SIN(2*(N12 - N15) - N16) + 148*SIN(N13 - N16) - 110*SIN(N13 + N16)</f>
        <v>4055.4339795528113</v>
      </c>
      <c r="M22" s="48" t="s">
        <v>285</v>
      </c>
      <c r="N22" s="47"/>
      <c r="O22" s="30"/>
      <c r="P22" s="34" t="s">
        <v>302</v>
      </c>
      <c r="Q22" s="55">
        <f>1720994.5+INT(365.25*G4)+INT(30.60001*(F4+1))+M4+E4</f>
        <v>2456762.5</v>
      </c>
      <c r="R22" s="55"/>
      <c r="S22" s="55"/>
      <c r="T22" s="34"/>
    </row>
    <row r="23" spans="1:20" ht="15">
      <c r="A23">
        <v>6</v>
      </c>
      <c r="B23">
        <v>7</v>
      </c>
      <c r="C23" s="28"/>
      <c r="D23">
        <v>7</v>
      </c>
      <c r="I23" t="s">
        <v>266</v>
      </c>
      <c r="K23" t="s">
        <v>268</v>
      </c>
      <c r="L23" s="41">
        <f xml:space="preserve"> SUM(L17:L22)</f>
        <v>-18547.144805815056</v>
      </c>
      <c r="M23" s="48" t="s">
        <v>285</v>
      </c>
      <c r="N23" s="46">
        <f>L23/3600</f>
        <v>-5.1519846682819601</v>
      </c>
      <c r="O23" s="30" t="s">
        <v>151</v>
      </c>
      <c r="P23" s="34" t="s">
        <v>303</v>
      </c>
      <c r="Q23" s="55">
        <f>(Q22-2451545)/36525</f>
        <v>0.14284736481861737</v>
      </c>
      <c r="R23" s="55"/>
      <c r="S23" s="55"/>
      <c r="T23" s="34"/>
    </row>
    <row r="24" spans="1:20" ht="15">
      <c r="A24">
        <v>7</v>
      </c>
      <c r="B24">
        <v>8</v>
      </c>
      <c r="C24" s="28"/>
      <c r="D24">
        <v>8</v>
      </c>
      <c r="L24" s="41"/>
      <c r="M24" s="48"/>
      <c r="N24" s="47"/>
      <c r="O24" s="30"/>
      <c r="P24" s="34"/>
      <c r="Q24" s="55"/>
      <c r="R24" s="55"/>
      <c r="S24" s="55"/>
      <c r="T24" s="34"/>
    </row>
    <row r="25" spans="1:20" ht="15">
      <c r="A25">
        <v>8</v>
      </c>
      <c r="B25">
        <v>9</v>
      </c>
      <c r="C25" s="28"/>
      <c r="D25">
        <v>9</v>
      </c>
      <c r="F25" t="s">
        <v>267</v>
      </c>
      <c r="L25" s="41">
        <f>MOD(L12+N23,360)</f>
        <v>205.26091852562632</v>
      </c>
      <c r="M25" s="48"/>
      <c r="N25" s="46">
        <f>RADIANS(L25)</f>
        <v>3.5824788539400041</v>
      </c>
      <c r="O25" s="30" t="s">
        <v>64</v>
      </c>
      <c r="P25" s="34" t="s">
        <v>304</v>
      </c>
      <c r="Q25" s="55">
        <f>MOD(6.6973745583+2400.0513369072*Q23+0.0000258622*Q23*Q23,24)</f>
        <v>13.538383992620936</v>
      </c>
      <c r="R25" s="55"/>
      <c r="S25" s="55"/>
      <c r="T25" s="34"/>
    </row>
    <row r="26" spans="1:20" ht="15">
      <c r="A26">
        <v>9</v>
      </c>
      <c r="B26">
        <v>10</v>
      </c>
      <c r="C26" s="28"/>
      <c r="D26">
        <v>10</v>
      </c>
      <c r="F26" t="s">
        <v>286</v>
      </c>
      <c r="L26" s="41">
        <f>INT(L25)</f>
        <v>205</v>
      </c>
      <c r="M26" s="45">
        <f>INT(60*(L25-L26))</f>
        <v>15</v>
      </c>
      <c r="N26" s="45">
        <f>INT(3600*(L25-L26)-60*M26)</f>
        <v>39</v>
      </c>
      <c r="O26" s="30"/>
      <c r="P26" s="34" t="s">
        <v>305</v>
      </c>
      <c r="Q26" s="57">
        <f>MOD(Q25+(H4+I4/60+J4/3600-M6)*1.00273790935,24)</f>
        <v>21.276178193105103</v>
      </c>
      <c r="R26" s="55"/>
      <c r="S26" s="55"/>
      <c r="T26" s="34"/>
    </row>
    <row r="27" spans="1:20" ht="15">
      <c r="A27">
        <v>10</v>
      </c>
      <c r="B27">
        <v>11</v>
      </c>
      <c r="C27" s="28"/>
      <c r="D27">
        <v>11</v>
      </c>
      <c r="L27" s="43" t="str">
        <f>"°"</f>
        <v>°</v>
      </c>
      <c r="M27" s="49" t="str">
        <f>"'"</f>
        <v>'</v>
      </c>
      <c r="N27" s="48" t="str">
        <f>""""</f>
        <v>"</v>
      </c>
      <c r="O27" s="30"/>
      <c r="P27" s="34" t="s">
        <v>132</v>
      </c>
      <c r="Q27" s="55">
        <f>MOD(Q26+D6/15,24)</f>
        <v>4.6972522671791772</v>
      </c>
      <c r="R27" s="55"/>
      <c r="S27" s="55"/>
      <c r="T27" s="34"/>
    </row>
    <row r="28" spans="1:20" ht="15">
      <c r="A28">
        <v>11</v>
      </c>
      <c r="B28">
        <v>12</v>
      </c>
      <c r="C28" s="28"/>
      <c r="D28">
        <v>12</v>
      </c>
      <c r="G28" t="s">
        <v>315</v>
      </c>
      <c r="L28" s="44">
        <f>(18520*SIN(N25-N14+0.114*SIN(2*(N12-N14))*PI()/180+0.15*SIN(N16)*PI()/180)-526*SIN(2*N15-N12-N14)+44*SIN(2*N15-N12-N14+N13)-31*SIN((2*N15-N12-N14-N13)-23*SIN((2*N15-N12-N14+N16)+11*SIN((2*N15-N12-N14-N16)-25*SIN(N12-N14-2*N13)+21*SIN(N12-N14-N13)))))/3600</f>
        <v>-0.28552588651661748</v>
      </c>
      <c r="M28" s="48"/>
      <c r="N28" s="46">
        <f>RADIANS(L28)</f>
        <v>-4.9833668193906581E-3</v>
      </c>
      <c r="O28" s="30" t="s">
        <v>64</v>
      </c>
      <c r="P28" s="34" t="s">
        <v>306</v>
      </c>
      <c r="Q28" s="58">
        <f>MOD(Q27- S33,24)*15</f>
        <v>47.038779405615266</v>
      </c>
      <c r="R28" s="55" t="s">
        <v>2</v>
      </c>
      <c r="S28" s="55">
        <f>RADIANS(Q28)</f>
        <v>0.82098157674728767</v>
      </c>
      <c r="T28" s="34" t="s">
        <v>64</v>
      </c>
    </row>
    <row r="29" spans="1:20" ht="15">
      <c r="A29">
        <v>12</v>
      </c>
      <c r="B29">
        <v>13</v>
      </c>
      <c r="C29" s="28"/>
      <c r="D29">
        <v>13</v>
      </c>
      <c r="G29" t="s">
        <v>316</v>
      </c>
      <c r="L29" s="45">
        <f>INT(L28)</f>
        <v>-1</v>
      </c>
      <c r="M29" s="45">
        <f>INT(60*(L28-L29))</f>
        <v>42</v>
      </c>
      <c r="N29" s="45">
        <f>INT(3600*(L28-L29)-60*M29)</f>
        <v>52</v>
      </c>
      <c r="O29" s="30" t="s">
        <v>288</v>
      </c>
      <c r="P29" s="34"/>
      <c r="Q29" s="55"/>
      <c r="R29" s="55"/>
      <c r="S29" s="55"/>
      <c r="T29" s="34"/>
    </row>
    <row r="30" spans="1:20" ht="15">
      <c r="A30">
        <v>13</v>
      </c>
      <c r="B30">
        <v>14</v>
      </c>
      <c r="C30" s="28"/>
      <c r="D30">
        <v>14</v>
      </c>
      <c r="L30" s="44" t="str">
        <f>IF(L28&lt;0, "NEGATIF", "POSITIF")</f>
        <v>NEGATIF</v>
      </c>
      <c r="M30" s="48"/>
      <c r="N30" s="47"/>
      <c r="O30" s="30"/>
      <c r="P30" s="34" t="s">
        <v>307</v>
      </c>
      <c r="Q30" s="55">
        <f>1.000001018*(1-Q15*Q15)/(1+Q15*COS(Q17))</f>
        <v>0.99956937156529768</v>
      </c>
      <c r="R30" s="55"/>
      <c r="S30" s="61">
        <f>Q30*149598000</f>
        <v>149533578.8474254</v>
      </c>
      <c r="T30" s="34" t="s">
        <v>191</v>
      </c>
    </row>
    <row r="31" spans="1:20" ht="15">
      <c r="A31">
        <v>14</v>
      </c>
      <c r="B31">
        <v>15</v>
      </c>
      <c r="C31" s="28"/>
      <c r="D31">
        <v>15</v>
      </c>
      <c r="G31" t="s">
        <v>317</v>
      </c>
      <c r="L31" s="44">
        <f>(3423 + 187*COS(N13)+10*COS(2*N13)+34*COS(2*(N12-N15)-N13)+28*COS(2*(N12-N15))+3*COS(2*(N12-N15)+N13))/3600</f>
        <v>0.94897578553801054</v>
      </c>
      <c r="M31" s="48"/>
      <c r="N31" s="44">
        <f>RADIANS(L31)</f>
        <v>1.6562751979337872E-2</v>
      </c>
      <c r="O31" s="30" t="s">
        <v>64</v>
      </c>
      <c r="P31" s="34" t="s">
        <v>308</v>
      </c>
      <c r="Q31" s="59">
        <f>Q16-0.00569-0.00478*SIN(S18)</f>
        <v>25.271836424400789</v>
      </c>
      <c r="R31" s="55" t="s">
        <v>151</v>
      </c>
      <c r="S31" s="55">
        <f>RADIANS(Q31)</f>
        <v>0.44107675363122478</v>
      </c>
      <c r="T31" s="34" t="s">
        <v>64</v>
      </c>
    </row>
    <row r="32" spans="1:20" ht="15">
      <c r="A32">
        <v>15</v>
      </c>
      <c r="B32">
        <v>16</v>
      </c>
      <c r="C32" s="28"/>
      <c r="D32">
        <v>16</v>
      </c>
      <c r="G32" t="s">
        <v>318</v>
      </c>
      <c r="L32" s="44"/>
      <c r="M32" s="50">
        <f>L31/24</f>
        <v>3.9540657730750439E-2</v>
      </c>
      <c r="N32" s="47"/>
      <c r="O32" s="30"/>
      <c r="P32" s="34" t="s">
        <v>309</v>
      </c>
      <c r="Q32" s="60">
        <f>INT(Q31)</f>
        <v>25</v>
      </c>
      <c r="R32" s="60">
        <f>INT(60*(Q31-Q32))</f>
        <v>16</v>
      </c>
      <c r="S32" s="60">
        <f>INT(3600*(Q31-Q32)-60*R32)</f>
        <v>18</v>
      </c>
      <c r="T32" s="34"/>
    </row>
    <row r="33" spans="1:20" ht="15">
      <c r="A33">
        <v>16</v>
      </c>
      <c r="B33">
        <v>17</v>
      </c>
      <c r="C33" s="28"/>
      <c r="D33">
        <v>17</v>
      </c>
      <c r="L33" s="44"/>
      <c r="M33" s="45"/>
      <c r="N33" s="47"/>
      <c r="O33" s="30"/>
      <c r="P33" s="34" t="s">
        <v>37</v>
      </c>
      <c r="Q33" s="55">
        <f>MOD(DEGREES(ATAN2(COS(S31),COS(S21)*SIN(S31))),360)</f>
        <v>23.4200046020724</v>
      </c>
      <c r="R33" s="55" t="s">
        <v>2</v>
      </c>
      <c r="S33" s="55">
        <f>Q33/15</f>
        <v>1.5613336401381599</v>
      </c>
      <c r="T33" s="34" t="s">
        <v>2</v>
      </c>
    </row>
    <row r="34" spans="1:20" ht="15">
      <c r="A34">
        <v>17</v>
      </c>
      <c r="B34">
        <v>18</v>
      </c>
      <c r="C34" s="28"/>
      <c r="D34">
        <v>18</v>
      </c>
      <c r="H34" t="s">
        <v>287</v>
      </c>
      <c r="L34" s="44">
        <f>DEGREES(ASIN(0.272493*SIN(N31)))</f>
        <v>0.25857831375219559</v>
      </c>
      <c r="M34" s="51">
        <f>L34/24</f>
        <v>1.0774096406341483E-2</v>
      </c>
      <c r="N34" s="47"/>
      <c r="O34" s="30"/>
      <c r="P34" s="34" t="s">
        <v>310</v>
      </c>
      <c r="Q34" s="55"/>
      <c r="R34" s="62">
        <f>S33/24</f>
        <v>6.505556833909E-2</v>
      </c>
      <c r="S34" s="55"/>
      <c r="T34" s="34"/>
    </row>
    <row r="35" spans="1:20" ht="15">
      <c r="A35">
        <v>18</v>
      </c>
      <c r="B35">
        <v>19</v>
      </c>
      <c r="C35" s="28"/>
      <c r="D35">
        <v>19</v>
      </c>
      <c r="H35" t="s">
        <v>272</v>
      </c>
      <c r="L35" s="44">
        <f>6378/SIN(N31)</f>
        <v>385098.54065933975</v>
      </c>
      <c r="M35" s="48" t="s">
        <v>290</v>
      </c>
      <c r="N35" s="47"/>
      <c r="O35" s="30"/>
      <c r="P35" s="34" t="s">
        <v>204</v>
      </c>
      <c r="Q35" s="61">
        <f>DEGREES(ASIN(SIN(S21)*SIN(S31)))</f>
        <v>9.7755586220336994</v>
      </c>
      <c r="R35" s="55" t="s">
        <v>151</v>
      </c>
      <c r="S35" s="55">
        <f>RADIANS(Q35)</f>
        <v>0.17061568417620795</v>
      </c>
      <c r="T35" s="34" t="s">
        <v>64</v>
      </c>
    </row>
    <row r="36" spans="1:20" ht="15">
      <c r="A36">
        <v>19</v>
      </c>
      <c r="B36">
        <v>20</v>
      </c>
      <c r="C36" s="28"/>
      <c r="D36">
        <v>20</v>
      </c>
      <c r="L36" s="44"/>
      <c r="M36" s="48"/>
      <c r="N36" s="47"/>
      <c r="O36" s="30"/>
      <c r="P36" s="34" t="s">
        <v>311</v>
      </c>
      <c r="Q36" s="60" t="str">
        <f>IF(Q35&lt;0, "NEGATIF", "POSITIF")</f>
        <v>POSITIF</v>
      </c>
      <c r="R36" s="55"/>
      <c r="S36" s="55"/>
      <c r="T36" s="34"/>
    </row>
    <row r="37" spans="1:20" ht="15">
      <c r="A37">
        <v>20</v>
      </c>
      <c r="B37">
        <v>21</v>
      </c>
      <c r="C37" s="28"/>
      <c r="D37">
        <v>21</v>
      </c>
      <c r="G37" t="s">
        <v>271</v>
      </c>
      <c r="L37" s="44">
        <f>0.0167086 - 0.000042*L11</f>
        <v>1.6702600040040209E-2</v>
      </c>
      <c r="M37" s="48"/>
      <c r="N37" s="44">
        <f>RADIANS(L37)</f>
        <v>2.9151536434243838E-4</v>
      </c>
      <c r="O37" s="30" t="s">
        <v>64</v>
      </c>
      <c r="P37" s="34"/>
      <c r="Q37" s="60">
        <f>INT(ABS(Q35))</f>
        <v>9</v>
      </c>
      <c r="R37" s="60">
        <f>INT(60*(ABS(Q35)-Q37))</f>
        <v>46</v>
      </c>
      <c r="S37" s="60">
        <f>INT(3600*(ABS(Q35)-Q37)-60*R37)</f>
        <v>32</v>
      </c>
      <c r="T37" s="34"/>
    </row>
    <row r="38" spans="1:20" ht="15">
      <c r="A38">
        <v>21</v>
      </c>
      <c r="B38">
        <v>22</v>
      </c>
      <c r="C38" s="28"/>
      <c r="D38">
        <v>22</v>
      </c>
      <c r="J38" t="s">
        <v>270</v>
      </c>
      <c r="L38" s="44">
        <f>MOD(125.04452-1934.13626*L11, 360)</f>
        <v>208.74118388611933</v>
      </c>
      <c r="M38" s="48" t="s">
        <v>2</v>
      </c>
      <c r="N38" s="47"/>
      <c r="O38" s="30"/>
      <c r="P38" s="34" t="s">
        <v>312</v>
      </c>
      <c r="Q38" s="55">
        <f>ATAN2(COS(S28)*SIN(C5)-TAN(S35)*COS(C5),SIN(S28))</f>
        <v>1.9049823402660722</v>
      </c>
      <c r="R38" s="55" t="s">
        <v>64</v>
      </c>
      <c r="S38" s="55">
        <f>DEGREES(Q38)</f>
        <v>109.14744814420044</v>
      </c>
      <c r="T38" s="34" t="s">
        <v>2</v>
      </c>
    </row>
    <row r="39" spans="1:20" ht="15">
      <c r="A39">
        <v>22</v>
      </c>
      <c r="B39">
        <v>23</v>
      </c>
      <c r="C39" s="28"/>
      <c r="D39">
        <v>23</v>
      </c>
      <c r="I39" t="s">
        <v>269</v>
      </c>
      <c r="L39" s="44">
        <f>23.43929111 - 0.01300417*L11</f>
        <v>23.437433383825944</v>
      </c>
      <c r="M39" s="48" t="s">
        <v>2</v>
      </c>
      <c r="N39" s="47"/>
      <c r="O39" s="30"/>
      <c r="P39" s="34" t="s">
        <v>206</v>
      </c>
      <c r="Q39" s="55">
        <f>MOD(S38+180,360)</f>
        <v>289.14744814420044</v>
      </c>
      <c r="R39" s="55"/>
      <c r="S39" s="55"/>
      <c r="T39" s="34"/>
    </row>
    <row r="40" spans="1:20" ht="15">
      <c r="A40">
        <v>23</v>
      </c>
      <c r="B40">
        <v>24</v>
      </c>
      <c r="C40" s="28"/>
      <c r="D40">
        <v>24</v>
      </c>
      <c r="I40" t="s">
        <v>273</v>
      </c>
      <c r="L40" s="44">
        <f>9.2*COS(N14)/3600 + 0.57*COS(2*N15)/3600</f>
        <v>-2.1324141695824683E-3</v>
      </c>
      <c r="M40" s="48" t="s">
        <v>2</v>
      </c>
      <c r="N40" s="44"/>
      <c r="O40" s="30"/>
      <c r="P40" s="34" t="s">
        <v>311</v>
      </c>
      <c r="Q40" s="60">
        <f>INT(Q39)</f>
        <v>289</v>
      </c>
      <c r="R40" s="60">
        <f>INT(60*(Q39-Q40))</f>
        <v>8</v>
      </c>
      <c r="S40" s="60">
        <f>INT(3600*(Q39-Q40)-60*R40)</f>
        <v>50</v>
      </c>
      <c r="T40" s="34"/>
    </row>
    <row r="41" spans="1:20" ht="15">
      <c r="A41">
        <v>24</v>
      </c>
      <c r="B41" s="28"/>
      <c r="D41">
        <v>25</v>
      </c>
      <c r="J41" t="s">
        <v>274</v>
      </c>
      <c r="L41" s="44">
        <f>L39+L40</f>
        <v>23.43530096965636</v>
      </c>
      <c r="M41" s="48" t="s">
        <v>2</v>
      </c>
      <c r="N41" s="44">
        <f>RADIANS(L41)</f>
        <v>0.4090231631163232</v>
      </c>
      <c r="O41" s="30" t="s">
        <v>64</v>
      </c>
      <c r="P41" s="34"/>
      <c r="Q41" s="61"/>
      <c r="R41" s="55"/>
      <c r="S41" s="55"/>
      <c r="T41" s="34"/>
    </row>
    <row r="42" spans="1:20" ht="15">
      <c r="A42">
        <v>25</v>
      </c>
      <c r="B42" s="28"/>
      <c r="C42" s="17"/>
      <c r="D42">
        <v>26</v>
      </c>
      <c r="L42" s="44"/>
      <c r="M42" s="48"/>
      <c r="N42" s="44"/>
      <c r="O42" s="30"/>
      <c r="P42" s="34" t="s">
        <v>153</v>
      </c>
      <c r="Q42" s="61">
        <f>DEGREES(ASIN(SIN(C5)*SIN(S35)+COS(C5)*COS(S35)*COS(S28)))</f>
        <v>40.233020427911569</v>
      </c>
      <c r="R42" s="55" t="s">
        <v>151</v>
      </c>
      <c r="S42" s="55"/>
      <c r="T42" s="34"/>
    </row>
    <row r="43" spans="1:20" ht="15">
      <c r="A43">
        <v>26</v>
      </c>
      <c r="B43" s="28"/>
      <c r="D43">
        <v>27</v>
      </c>
      <c r="J43" t="s">
        <v>275</v>
      </c>
      <c r="L43" s="44">
        <f>(L8-2451545)/36525</f>
        <v>0.14285616776941015</v>
      </c>
      <c r="M43" s="48"/>
      <c r="N43" s="44"/>
      <c r="O43" s="30"/>
      <c r="P43" s="34"/>
      <c r="Q43" s="60" t="str">
        <f>IF(Q42&lt;0, "NEGATIF", "POSITIF")</f>
        <v>POSITIF</v>
      </c>
      <c r="R43" s="55"/>
      <c r="S43" s="55"/>
      <c r="T43" s="34"/>
    </row>
    <row r="44" spans="1:20" ht="15">
      <c r="A44">
        <v>27</v>
      </c>
      <c r="B44" s="28"/>
      <c r="D44">
        <v>28</v>
      </c>
      <c r="K44" t="s">
        <v>289</v>
      </c>
      <c r="L44" s="44">
        <f>MOD(280.46061837+360.98564736629*(L8-2451545)+0.000387933*L43*L43+(-17.2*SIN(N14)-1.32*SIN(2*N15))*COS(N41)/3600, 360)/15</f>
        <v>21.276302350964396</v>
      </c>
      <c r="M44" s="48"/>
      <c r="N44" s="44"/>
      <c r="O44" s="30"/>
      <c r="P44" s="34" t="s">
        <v>311</v>
      </c>
      <c r="Q44" s="60">
        <f>INT(ABS(Q42))</f>
        <v>40</v>
      </c>
      <c r="R44" s="60">
        <f>INT(60*(ABS(Q42)-Q44))</f>
        <v>13</v>
      </c>
      <c r="S44" s="60">
        <f>INT(3600*(ABS(Q42)-Q44)-60*R44)</f>
        <v>58</v>
      </c>
      <c r="T44" s="34"/>
    </row>
    <row r="45" spans="1:20" ht="15">
      <c r="A45">
        <v>28</v>
      </c>
      <c r="B45" s="28"/>
      <c r="D45">
        <v>29</v>
      </c>
      <c r="K45" t="s">
        <v>276</v>
      </c>
      <c r="L45" s="44">
        <f>MOD(L44+D6/15,24)</f>
        <v>4.6973764250384704</v>
      </c>
      <c r="M45" s="48"/>
      <c r="N45" s="44"/>
      <c r="O45" s="30"/>
      <c r="P45" s="34"/>
      <c r="Q45" s="34"/>
      <c r="R45" s="34"/>
      <c r="S45" s="34"/>
      <c r="T45" s="34"/>
    </row>
    <row r="46" spans="1:20" ht="15">
      <c r="A46">
        <v>29</v>
      </c>
      <c r="B46" s="28"/>
      <c r="D46">
        <v>30</v>
      </c>
      <c r="I46" t="s">
        <v>277</v>
      </c>
      <c r="L46" s="44">
        <f>MOD(L45-N47,24)*15</f>
        <v>227.15678592882449</v>
      </c>
      <c r="M46" s="48" t="s">
        <v>2</v>
      </c>
      <c r="N46" s="44">
        <f>RADIANS(L46)</f>
        <v>3.9646338327059127</v>
      </c>
      <c r="O46" s="30" t="s">
        <v>64</v>
      </c>
      <c r="P46" s="34"/>
      <c r="Q46" s="34"/>
      <c r="R46" s="34"/>
      <c r="S46" s="34"/>
      <c r="T46" s="34"/>
    </row>
    <row r="47" spans="1:20" ht="15">
      <c r="A47">
        <v>30</v>
      </c>
      <c r="B47" s="28"/>
      <c r="D47">
        <v>31</v>
      </c>
      <c r="K47" t="s">
        <v>278</v>
      </c>
      <c r="L47" s="44">
        <f>MOD(DEGREES(ATAN2(COS(N25),SIN(N25)*COS(N41)-TAN(N28)*SIN(N41))),360)</f>
        <v>203.30386044675257</v>
      </c>
      <c r="M47" s="48" t="s">
        <v>2</v>
      </c>
      <c r="N47" s="44">
        <f>L47/15</f>
        <v>13.55359069645017</v>
      </c>
      <c r="O47" s="30" t="s">
        <v>64</v>
      </c>
      <c r="P47" s="34"/>
      <c r="Q47" s="34"/>
      <c r="R47" s="34"/>
      <c r="S47" s="34"/>
      <c r="T47" s="34"/>
    </row>
    <row r="48" spans="1:20" ht="15">
      <c r="A48">
        <v>31</v>
      </c>
      <c r="B48" s="28"/>
      <c r="D48">
        <v>32</v>
      </c>
      <c r="J48" t="s">
        <v>284</v>
      </c>
      <c r="L48" s="45">
        <f>INT(N47)</f>
        <v>13</v>
      </c>
      <c r="M48" s="41">
        <f>INT(60*(N47-L48))</f>
        <v>33</v>
      </c>
      <c r="N48" s="45">
        <f>INT(3600*(N47-L48)-60*M48)</f>
        <v>12</v>
      </c>
      <c r="O48" s="30"/>
      <c r="P48" s="34"/>
      <c r="Q48" s="34"/>
      <c r="R48" s="34"/>
      <c r="S48" s="34"/>
      <c r="T48" s="34"/>
    </row>
    <row r="49" spans="1:20" ht="15">
      <c r="A49">
        <v>32</v>
      </c>
      <c r="B49" s="28"/>
      <c r="D49">
        <v>33</v>
      </c>
      <c r="L49" s="44"/>
      <c r="M49" s="48"/>
      <c r="N49" s="47"/>
      <c r="O49" s="30"/>
      <c r="P49" s="34"/>
      <c r="Q49" s="34"/>
      <c r="R49" s="34"/>
      <c r="S49" s="34"/>
      <c r="T49" s="34"/>
    </row>
    <row r="50" spans="1:20" ht="15">
      <c r="A50">
        <v>33</v>
      </c>
      <c r="B50" s="28"/>
      <c r="D50">
        <v>34</v>
      </c>
      <c r="J50" t="s">
        <v>291</v>
      </c>
      <c r="L50" s="44">
        <f>DEGREES(ASIN(SIN(N28)*COS(N41)+COS(N28)*SIN(N41)*SIN(N25)))</f>
        <v>-10.037386865035272</v>
      </c>
      <c r="M50" s="48" t="s">
        <v>2</v>
      </c>
      <c r="N50" s="47">
        <f>RADIANS(L50)</f>
        <v>-0.17518544909129719</v>
      </c>
      <c r="O50" s="30" t="s">
        <v>64</v>
      </c>
      <c r="P50" s="34"/>
      <c r="Q50" s="34"/>
      <c r="R50" s="34"/>
      <c r="S50" s="34"/>
      <c r="T50" s="34"/>
    </row>
    <row r="51" spans="1:20" ht="15">
      <c r="A51">
        <v>34</v>
      </c>
      <c r="B51" s="28"/>
      <c r="D51">
        <v>35</v>
      </c>
      <c r="J51" t="s">
        <v>292</v>
      </c>
      <c r="L51" s="45" t="str">
        <f>IF(L50&lt;0, "NEGATIF", "POSITIF")</f>
        <v>NEGATIF</v>
      </c>
      <c r="M51" s="52"/>
      <c r="N51" s="47"/>
      <c r="O51" s="30"/>
      <c r="P51" s="34"/>
      <c r="Q51" s="34"/>
      <c r="R51" s="34"/>
      <c r="S51" s="34"/>
      <c r="T51" s="34"/>
    </row>
    <row r="52" spans="1:20" ht="15">
      <c r="A52">
        <v>35</v>
      </c>
      <c r="B52" s="28"/>
      <c r="D52">
        <v>36</v>
      </c>
      <c r="L52" s="45">
        <f>INT(ABS(L50))</f>
        <v>10</v>
      </c>
      <c r="M52" s="45">
        <f>INT(60*(ABS(L50)-L52))</f>
        <v>2</v>
      </c>
      <c r="N52" s="45">
        <f>INT(3600*(ABS(L50)-L52)-60*M52)</f>
        <v>14</v>
      </c>
      <c r="O52" s="30"/>
      <c r="P52" s="34"/>
      <c r="Q52" s="36" t="str">
        <f>UPPER(" posisi bulan dan matahariyang diinginkan,,,by ALI MUHSIN")</f>
        <v xml:space="preserve"> POSISI BULAN DAN MATAHARIYANG DIINGINKAN,,,BY ALI MUHSIN</v>
      </c>
      <c r="R52" s="36"/>
      <c r="S52" s="36"/>
      <c r="T52" s="36"/>
    </row>
    <row r="53" spans="1:20" ht="15">
      <c r="A53">
        <v>36</v>
      </c>
      <c r="B53" s="28"/>
      <c r="D53">
        <v>37</v>
      </c>
      <c r="H53" t="s">
        <v>283</v>
      </c>
      <c r="L53" s="44">
        <f>DEGREES(ATAN2(COS(N46)*SIN(C5)-TAN(N50)*COS(C5),SIN(N46)))</f>
        <v>-70.573852848764872</v>
      </c>
      <c r="M53" s="48" t="s">
        <v>2</v>
      </c>
      <c r="N53" s="47"/>
      <c r="O53" s="30"/>
      <c r="P53" s="34"/>
      <c r="Q53" s="34"/>
      <c r="R53" s="34"/>
      <c r="S53" s="34"/>
      <c r="T53" s="34"/>
    </row>
    <row r="54" spans="1:20" ht="15">
      <c r="A54">
        <v>37</v>
      </c>
      <c r="B54" s="28"/>
      <c r="D54">
        <v>38</v>
      </c>
      <c r="J54" t="s">
        <v>282</v>
      </c>
      <c r="L54" s="46">
        <f>MOD(L53+180,360)</f>
        <v>109.42614715123513</v>
      </c>
      <c r="M54" s="48" t="s">
        <v>2</v>
      </c>
      <c r="N54" s="47"/>
      <c r="O54" s="30"/>
      <c r="P54" s="34"/>
      <c r="Q54" s="34"/>
      <c r="R54" s="34"/>
      <c r="S54" s="34"/>
      <c r="T54" s="34"/>
    </row>
    <row r="55" spans="1:20" ht="15">
      <c r="A55">
        <v>38</v>
      </c>
      <c r="B55" s="28"/>
      <c r="D55">
        <v>39</v>
      </c>
      <c r="J55" t="s">
        <v>281</v>
      </c>
      <c r="L55" s="41">
        <f>INT(L54)</f>
        <v>109</v>
      </c>
      <c r="M55" s="45">
        <f>INT(60*(L54-L55))</f>
        <v>25</v>
      </c>
      <c r="N55" s="45">
        <f>INT(3600*(L54-L55)-60*M55)</f>
        <v>34</v>
      </c>
      <c r="O55" s="30"/>
      <c r="P55" s="34"/>
      <c r="Q55" s="34"/>
      <c r="R55" s="34"/>
      <c r="S55" s="34"/>
      <c r="T55" s="34"/>
    </row>
    <row r="56" spans="1:20" ht="15">
      <c r="A56">
        <v>39</v>
      </c>
      <c r="B56" s="28"/>
      <c r="D56">
        <v>40</v>
      </c>
      <c r="L56" s="44"/>
      <c r="M56" s="48"/>
      <c r="N56" s="47"/>
      <c r="O56" s="30"/>
      <c r="P56" s="34"/>
      <c r="Q56" s="34"/>
      <c r="R56" s="34"/>
      <c r="S56" s="34"/>
      <c r="T56" s="34"/>
    </row>
    <row r="57" spans="1:20" ht="15">
      <c r="A57">
        <v>40</v>
      </c>
      <c r="B57" s="28"/>
      <c r="D57">
        <v>41</v>
      </c>
      <c r="J57" t="s">
        <v>280</v>
      </c>
      <c r="L57" s="44">
        <f>DEGREES(ASIN(SIN(C5)*SIN(N50)+COS(C5)*COS(N50)*COS(N46)))</f>
        <v>-40.041525201852373</v>
      </c>
      <c r="M57" s="48" t="s">
        <v>2</v>
      </c>
      <c r="N57" s="47"/>
      <c r="O57" s="30"/>
      <c r="P57" s="34"/>
      <c r="Q57" s="34"/>
      <c r="R57" s="34"/>
      <c r="S57" s="34"/>
      <c r="T57" s="34"/>
    </row>
    <row r="58" spans="1:20" ht="15">
      <c r="A58">
        <v>41</v>
      </c>
      <c r="B58" s="28"/>
      <c r="D58">
        <v>42</v>
      </c>
      <c r="J58" t="s">
        <v>279</v>
      </c>
      <c r="L58" s="45" t="str">
        <f>IF(L57&lt;0, "NEGATIF", "POSITIF")</f>
        <v>NEGATIF</v>
      </c>
      <c r="M58" s="48"/>
      <c r="N58" s="47"/>
      <c r="O58" s="30"/>
      <c r="P58" s="34"/>
      <c r="Q58" s="34"/>
      <c r="R58" s="34"/>
      <c r="S58" s="34"/>
      <c r="T58" s="34"/>
    </row>
    <row r="59" spans="1:20" ht="15">
      <c r="A59">
        <v>42</v>
      </c>
      <c r="B59" s="28"/>
      <c r="D59">
        <v>43</v>
      </c>
      <c r="L59" s="45">
        <f>INT(ABS(L57))</f>
        <v>40</v>
      </c>
      <c r="M59" s="45">
        <f>INT(60*(ABS(L57)-L59))</f>
        <v>2</v>
      </c>
      <c r="N59" s="45">
        <f>INT(3600*(ABS(L57)-L59)-60*M59)</f>
        <v>29</v>
      </c>
      <c r="O59" s="30"/>
      <c r="P59" s="34"/>
      <c r="Q59" s="34"/>
      <c r="R59" s="34"/>
      <c r="S59" s="34"/>
      <c r="T59" s="34"/>
    </row>
    <row r="60" spans="1:20">
      <c r="A60">
        <v>43</v>
      </c>
      <c r="B60" s="28"/>
      <c r="D60">
        <v>44</v>
      </c>
    </row>
    <row r="61" spans="1:20">
      <c r="A61">
        <v>44</v>
      </c>
      <c r="B61" s="28"/>
      <c r="D61">
        <v>45</v>
      </c>
    </row>
    <row r="62" spans="1:20">
      <c r="A62">
        <v>45</v>
      </c>
      <c r="B62" s="28"/>
      <c r="D62">
        <v>46</v>
      </c>
    </row>
    <row r="63" spans="1:20">
      <c r="A63">
        <v>46</v>
      </c>
      <c r="B63" s="28"/>
      <c r="D63">
        <v>47</v>
      </c>
    </row>
    <row r="64" spans="1:20">
      <c r="A64">
        <v>47</v>
      </c>
      <c r="B64" s="28"/>
      <c r="D64">
        <v>48</v>
      </c>
    </row>
    <row r="65" spans="1:4">
      <c r="A65">
        <v>48</v>
      </c>
      <c r="B65" s="28"/>
      <c r="D65">
        <v>49</v>
      </c>
    </row>
    <row r="66" spans="1:4">
      <c r="A66">
        <v>49</v>
      </c>
      <c r="B66" s="28"/>
      <c r="D66">
        <v>50</v>
      </c>
    </row>
    <row r="67" spans="1:4">
      <c r="A67">
        <v>50</v>
      </c>
      <c r="B67" s="28"/>
      <c r="D67">
        <v>51</v>
      </c>
    </row>
    <row r="68" spans="1:4">
      <c r="A68">
        <v>51</v>
      </c>
      <c r="B68" s="28"/>
      <c r="D68">
        <v>52</v>
      </c>
    </row>
    <row r="69" spans="1:4">
      <c r="A69">
        <v>52</v>
      </c>
      <c r="B69" s="28"/>
      <c r="D69">
        <v>53</v>
      </c>
    </row>
    <row r="70" spans="1:4">
      <c r="A70">
        <v>53</v>
      </c>
      <c r="B70" s="28"/>
      <c r="D70">
        <v>54</v>
      </c>
    </row>
    <row r="71" spans="1:4">
      <c r="A71">
        <v>54</v>
      </c>
      <c r="B71" s="28"/>
      <c r="D71">
        <v>55</v>
      </c>
    </row>
    <row r="72" spans="1:4">
      <c r="A72">
        <v>55</v>
      </c>
      <c r="B72" s="28"/>
      <c r="D72">
        <v>56</v>
      </c>
    </row>
    <row r="73" spans="1:4">
      <c r="A73">
        <v>56</v>
      </c>
      <c r="B73" s="28"/>
      <c r="D73">
        <v>57</v>
      </c>
    </row>
    <row r="74" spans="1:4">
      <c r="A74">
        <v>57</v>
      </c>
      <c r="B74" s="28"/>
      <c r="D74">
        <v>58</v>
      </c>
    </row>
    <row r="75" spans="1:4">
      <c r="A75">
        <v>58</v>
      </c>
      <c r="B75" s="28"/>
      <c r="D75">
        <v>59</v>
      </c>
    </row>
    <row r="76" spans="1:4">
      <c r="A76">
        <v>59</v>
      </c>
      <c r="B76" s="28"/>
    </row>
    <row r="77" spans="1:4">
      <c r="A77">
        <v>60</v>
      </c>
      <c r="B77" s="28"/>
    </row>
    <row r="78" spans="1:4">
      <c r="A78">
        <v>61</v>
      </c>
      <c r="B78" s="28"/>
    </row>
    <row r="79" spans="1:4">
      <c r="A79">
        <v>62</v>
      </c>
      <c r="B79" s="28"/>
    </row>
    <row r="80" spans="1:4">
      <c r="A80">
        <v>63</v>
      </c>
      <c r="B80" s="28"/>
    </row>
    <row r="81" spans="1:2">
      <c r="A81">
        <v>64</v>
      </c>
      <c r="B81" s="28"/>
    </row>
    <row r="82" spans="1:2">
      <c r="A82">
        <v>65</v>
      </c>
      <c r="B82" s="28"/>
    </row>
    <row r="83" spans="1:2">
      <c r="A83">
        <v>66</v>
      </c>
      <c r="B83" s="28"/>
    </row>
    <row r="84" spans="1:2">
      <c r="A84">
        <v>67</v>
      </c>
      <c r="B84" s="28"/>
    </row>
    <row r="85" spans="1:2">
      <c r="A85">
        <v>68</v>
      </c>
      <c r="B85" s="28"/>
    </row>
    <row r="86" spans="1:2">
      <c r="A86">
        <v>69</v>
      </c>
      <c r="B86" s="28"/>
    </row>
    <row r="87" spans="1:2">
      <c r="A87">
        <v>70</v>
      </c>
      <c r="B87" s="28"/>
    </row>
    <row r="88" spans="1:2">
      <c r="A88">
        <v>71</v>
      </c>
      <c r="B88" s="28"/>
    </row>
    <row r="89" spans="1:2">
      <c r="A89">
        <v>72</v>
      </c>
      <c r="B89" s="28"/>
    </row>
    <row r="90" spans="1:2">
      <c r="A90">
        <v>73</v>
      </c>
      <c r="B90" s="28"/>
    </row>
    <row r="91" spans="1:2">
      <c r="A91">
        <v>74</v>
      </c>
      <c r="B91" s="28"/>
    </row>
    <row r="92" spans="1:2">
      <c r="A92">
        <v>75</v>
      </c>
      <c r="B92" s="28"/>
    </row>
    <row r="93" spans="1:2">
      <c r="A93">
        <v>76</v>
      </c>
      <c r="B93" s="28"/>
    </row>
    <row r="94" spans="1:2">
      <c r="A94">
        <v>77</v>
      </c>
      <c r="B94" s="28"/>
    </row>
    <row r="95" spans="1:2">
      <c r="A95">
        <v>78</v>
      </c>
      <c r="B95" s="28"/>
    </row>
    <row r="96" spans="1:2">
      <c r="A96">
        <v>79</v>
      </c>
      <c r="B96" s="28"/>
    </row>
    <row r="97" spans="1:2">
      <c r="A97">
        <v>80</v>
      </c>
      <c r="B97" s="28"/>
    </row>
    <row r="98" spans="1:2">
      <c r="A98">
        <v>81</v>
      </c>
      <c r="B98" s="28"/>
    </row>
    <row r="99" spans="1:2">
      <c r="A99">
        <v>82</v>
      </c>
      <c r="B99" s="28"/>
    </row>
    <row r="100" spans="1:2">
      <c r="A100">
        <v>83</v>
      </c>
      <c r="B100" s="28"/>
    </row>
    <row r="101" spans="1:2">
      <c r="A101">
        <v>84</v>
      </c>
      <c r="B101" s="28"/>
    </row>
    <row r="102" spans="1:2">
      <c r="A102">
        <v>85</v>
      </c>
      <c r="B102" s="28"/>
    </row>
    <row r="103" spans="1:2">
      <c r="A103">
        <v>86</v>
      </c>
      <c r="B103" s="28"/>
    </row>
    <row r="104" spans="1:2">
      <c r="A104">
        <v>87</v>
      </c>
      <c r="B104" s="28"/>
    </row>
    <row r="105" spans="1:2">
      <c r="A105">
        <v>88</v>
      </c>
      <c r="B105" s="28"/>
    </row>
    <row r="106" spans="1:2">
      <c r="A106">
        <v>89</v>
      </c>
      <c r="B106" s="28"/>
    </row>
    <row r="107" spans="1:2">
      <c r="A107">
        <v>90</v>
      </c>
      <c r="B107" s="28"/>
    </row>
    <row r="108" spans="1:2">
      <c r="A108">
        <v>91</v>
      </c>
      <c r="B108" s="28"/>
    </row>
    <row r="109" spans="1:2">
      <c r="A109">
        <v>92</v>
      </c>
      <c r="B109" s="28"/>
    </row>
    <row r="110" spans="1:2">
      <c r="A110">
        <v>93</v>
      </c>
      <c r="B110" s="28"/>
    </row>
    <row r="111" spans="1:2">
      <c r="A111">
        <v>94</v>
      </c>
      <c r="B111" s="28"/>
    </row>
    <row r="112" spans="1:2">
      <c r="A112">
        <v>95</v>
      </c>
      <c r="B112" s="28"/>
    </row>
    <row r="113" spans="1:2">
      <c r="A113">
        <v>96</v>
      </c>
      <c r="B113" s="28"/>
    </row>
    <row r="114" spans="1:2">
      <c r="A114">
        <v>97</v>
      </c>
      <c r="B114" s="28"/>
    </row>
    <row r="115" spans="1:2">
      <c r="A115">
        <v>98</v>
      </c>
      <c r="B115" s="28"/>
    </row>
    <row r="116" spans="1:2">
      <c r="A116">
        <v>99</v>
      </c>
      <c r="B116" s="28"/>
    </row>
    <row r="117" spans="1:2">
      <c r="A117">
        <v>100</v>
      </c>
      <c r="B117" s="28"/>
    </row>
    <row r="118" spans="1:2">
      <c r="A118">
        <v>101</v>
      </c>
      <c r="B118" s="28"/>
    </row>
    <row r="119" spans="1:2">
      <c r="A119">
        <v>102</v>
      </c>
      <c r="B119" s="28"/>
    </row>
    <row r="120" spans="1:2">
      <c r="A120">
        <v>103</v>
      </c>
      <c r="B120" s="28"/>
    </row>
    <row r="121" spans="1:2">
      <c r="A121">
        <v>104</v>
      </c>
      <c r="B121" s="28"/>
    </row>
    <row r="122" spans="1:2">
      <c r="A122">
        <v>105</v>
      </c>
      <c r="B122" s="28"/>
    </row>
    <row r="123" spans="1:2">
      <c r="A123">
        <v>106</v>
      </c>
      <c r="B123" s="28"/>
    </row>
    <row r="124" spans="1:2">
      <c r="A124">
        <v>107</v>
      </c>
      <c r="B124" s="28"/>
    </row>
    <row r="125" spans="1:2">
      <c r="A125">
        <v>108</v>
      </c>
      <c r="B125" s="28"/>
    </row>
    <row r="126" spans="1:2">
      <c r="A126">
        <v>109</v>
      </c>
      <c r="B126" s="28"/>
    </row>
    <row r="127" spans="1:2">
      <c r="A127">
        <v>110</v>
      </c>
      <c r="B127" s="28"/>
    </row>
    <row r="128" spans="1:2">
      <c r="A128">
        <v>111</v>
      </c>
      <c r="B128" s="28"/>
    </row>
    <row r="129" spans="1:3">
      <c r="A129">
        <v>112</v>
      </c>
      <c r="B129" s="28"/>
    </row>
    <row r="130" spans="1:3">
      <c r="A130">
        <v>113</v>
      </c>
      <c r="B130" s="28"/>
    </row>
    <row r="131" spans="1:3">
      <c r="A131">
        <v>114</v>
      </c>
      <c r="B131" s="28"/>
    </row>
    <row r="132" spans="1:3">
      <c r="A132">
        <v>115</v>
      </c>
      <c r="B132" s="28"/>
    </row>
    <row r="133" spans="1:3">
      <c r="A133">
        <v>116</v>
      </c>
      <c r="B133" s="28"/>
    </row>
    <row r="134" spans="1:3">
      <c r="A134">
        <v>117</v>
      </c>
      <c r="B134" s="28"/>
    </row>
    <row r="135" spans="1:3">
      <c r="A135">
        <v>118</v>
      </c>
      <c r="B135" s="28"/>
    </row>
    <row r="136" spans="1:3">
      <c r="A136">
        <v>119</v>
      </c>
      <c r="C136" s="28"/>
    </row>
    <row r="137" spans="1:3">
      <c r="A137">
        <v>120</v>
      </c>
      <c r="C137" s="28"/>
    </row>
    <row r="138" spans="1:3">
      <c r="A138">
        <v>121</v>
      </c>
      <c r="C138" s="28"/>
    </row>
    <row r="139" spans="1:3">
      <c r="A139">
        <v>122</v>
      </c>
      <c r="C139" s="28"/>
    </row>
    <row r="140" spans="1:3">
      <c r="A140">
        <v>123</v>
      </c>
      <c r="C140" s="28"/>
    </row>
    <row r="141" spans="1:3">
      <c r="A141">
        <v>124</v>
      </c>
      <c r="C141" s="28"/>
    </row>
    <row r="142" spans="1:3">
      <c r="A142">
        <v>125</v>
      </c>
      <c r="C142" s="28"/>
    </row>
    <row r="143" spans="1:3">
      <c r="A143">
        <v>126</v>
      </c>
      <c r="C143" s="28"/>
    </row>
    <row r="144" spans="1:3">
      <c r="A144">
        <v>127</v>
      </c>
      <c r="C144" s="28"/>
    </row>
    <row r="145" spans="1:3">
      <c r="A145">
        <v>128</v>
      </c>
      <c r="C145" s="28"/>
    </row>
    <row r="146" spans="1:3">
      <c r="A146">
        <v>129</v>
      </c>
      <c r="C146" s="28"/>
    </row>
    <row r="147" spans="1:3">
      <c r="A147">
        <v>130</v>
      </c>
      <c r="C147" s="28"/>
    </row>
    <row r="148" spans="1:3">
      <c r="A148">
        <v>131</v>
      </c>
      <c r="C148" s="28"/>
    </row>
    <row r="149" spans="1:3">
      <c r="A149">
        <v>132</v>
      </c>
      <c r="C149" s="28"/>
    </row>
    <row r="150" spans="1:3">
      <c r="A150">
        <v>133</v>
      </c>
      <c r="C150" s="28"/>
    </row>
    <row r="151" spans="1:3">
      <c r="A151">
        <v>134</v>
      </c>
      <c r="C151" s="28"/>
    </row>
    <row r="152" spans="1:3">
      <c r="A152">
        <v>135</v>
      </c>
      <c r="C152" s="28"/>
    </row>
    <row r="153" spans="1:3">
      <c r="A153">
        <v>136</v>
      </c>
      <c r="C153" s="28"/>
    </row>
    <row r="154" spans="1:3">
      <c r="A154">
        <v>137</v>
      </c>
      <c r="C154" s="28"/>
    </row>
    <row r="155" spans="1:3">
      <c r="A155">
        <v>138</v>
      </c>
      <c r="C155" s="28"/>
    </row>
    <row r="156" spans="1:3">
      <c r="A156">
        <v>139</v>
      </c>
      <c r="C156" s="28"/>
    </row>
    <row r="157" spans="1:3">
      <c r="A157">
        <v>140</v>
      </c>
      <c r="C157" s="28"/>
    </row>
    <row r="158" spans="1:3">
      <c r="A158">
        <v>141</v>
      </c>
      <c r="C158" s="28"/>
    </row>
    <row r="159" spans="1:3">
      <c r="A159">
        <v>142</v>
      </c>
      <c r="C159" s="28"/>
    </row>
    <row r="160" spans="1:3">
      <c r="A160">
        <v>143</v>
      </c>
      <c r="C160" s="28"/>
    </row>
    <row r="161" spans="1:3">
      <c r="A161">
        <v>144</v>
      </c>
      <c r="C161" s="28"/>
    </row>
    <row r="162" spans="1:3">
      <c r="A162">
        <v>145</v>
      </c>
      <c r="C162" s="28"/>
    </row>
    <row r="163" spans="1:3">
      <c r="A163">
        <v>146</v>
      </c>
      <c r="C163" s="28"/>
    </row>
    <row r="164" spans="1:3">
      <c r="A164">
        <v>147</v>
      </c>
      <c r="C164" s="28"/>
    </row>
    <row r="165" spans="1:3">
      <c r="A165">
        <v>148</v>
      </c>
      <c r="C165" s="28"/>
    </row>
    <row r="166" spans="1:3">
      <c r="A166">
        <v>149</v>
      </c>
      <c r="C166" s="28"/>
    </row>
    <row r="167" spans="1:3">
      <c r="A167">
        <v>150</v>
      </c>
      <c r="C167" s="28"/>
    </row>
    <row r="168" spans="1:3">
      <c r="A168">
        <v>151</v>
      </c>
      <c r="C168" s="28"/>
    </row>
    <row r="169" spans="1:3">
      <c r="A169">
        <v>152</v>
      </c>
      <c r="C169" s="28"/>
    </row>
    <row r="170" spans="1:3">
      <c r="A170">
        <v>153</v>
      </c>
      <c r="C170" s="28"/>
    </row>
    <row r="171" spans="1:3">
      <c r="A171">
        <v>154</v>
      </c>
      <c r="C171" s="28"/>
    </row>
    <row r="172" spans="1:3">
      <c r="A172">
        <v>155</v>
      </c>
      <c r="C172" s="28"/>
    </row>
    <row r="173" spans="1:3">
      <c r="A173">
        <v>156</v>
      </c>
      <c r="C173" s="28"/>
    </row>
    <row r="174" spans="1:3">
      <c r="A174">
        <v>157</v>
      </c>
      <c r="C174" s="28"/>
    </row>
    <row r="175" spans="1:3">
      <c r="A175">
        <v>158</v>
      </c>
      <c r="C175" s="28"/>
    </row>
    <row r="176" spans="1:3">
      <c r="A176">
        <v>159</v>
      </c>
      <c r="C176" s="28"/>
    </row>
    <row r="177" spans="1:3">
      <c r="A177">
        <v>160</v>
      </c>
      <c r="C177" s="28"/>
    </row>
    <row r="178" spans="1:3">
      <c r="A178">
        <v>161</v>
      </c>
      <c r="C178" s="28"/>
    </row>
    <row r="179" spans="1:3">
      <c r="A179">
        <v>162</v>
      </c>
      <c r="C179" s="28"/>
    </row>
    <row r="180" spans="1:3">
      <c r="A180">
        <v>163</v>
      </c>
      <c r="C180" s="28"/>
    </row>
    <row r="181" spans="1:3">
      <c r="A181">
        <v>164</v>
      </c>
      <c r="C181" s="28"/>
    </row>
    <row r="182" spans="1:3">
      <c r="A182">
        <v>165</v>
      </c>
      <c r="C182" s="28"/>
    </row>
    <row r="183" spans="1:3">
      <c r="A183">
        <v>166</v>
      </c>
      <c r="C183" s="28"/>
    </row>
    <row r="184" spans="1:3">
      <c r="A184">
        <v>167</v>
      </c>
      <c r="C184" s="28"/>
    </row>
    <row r="185" spans="1:3">
      <c r="A185">
        <v>168</v>
      </c>
      <c r="C185" s="28"/>
    </row>
    <row r="186" spans="1:3">
      <c r="A186">
        <v>169</v>
      </c>
      <c r="C186" s="28"/>
    </row>
    <row r="187" spans="1:3">
      <c r="A187">
        <v>170</v>
      </c>
      <c r="C187" s="28"/>
    </row>
    <row r="188" spans="1:3">
      <c r="A188">
        <v>171</v>
      </c>
      <c r="C188" s="28"/>
    </row>
    <row r="189" spans="1:3">
      <c r="A189">
        <v>172</v>
      </c>
      <c r="C189" s="28"/>
    </row>
    <row r="190" spans="1:3">
      <c r="A190">
        <v>173</v>
      </c>
      <c r="C190" s="28"/>
    </row>
    <row r="191" spans="1:3">
      <c r="A191">
        <v>174</v>
      </c>
      <c r="C191" s="28"/>
    </row>
    <row r="192" spans="1:3">
      <c r="A192">
        <v>175</v>
      </c>
      <c r="C192" s="28"/>
    </row>
    <row r="193" spans="1:3">
      <c r="A193">
        <v>176</v>
      </c>
      <c r="C193" s="28"/>
    </row>
    <row r="194" spans="1:3">
      <c r="A194">
        <v>177</v>
      </c>
      <c r="C194" s="28"/>
    </row>
    <row r="195" spans="1:3">
      <c r="A195">
        <v>178</v>
      </c>
      <c r="C195" s="28"/>
    </row>
    <row r="196" spans="1:3">
      <c r="A196">
        <v>179</v>
      </c>
      <c r="C196" s="28"/>
    </row>
    <row r="197" spans="1:3">
      <c r="A197">
        <v>180</v>
      </c>
      <c r="C197" s="28"/>
    </row>
    <row r="198" spans="1:3">
      <c r="B198" s="28"/>
    </row>
    <row r="199" spans="1:3">
      <c r="B199" s="28"/>
    </row>
    <row r="200" spans="1:3">
      <c r="B200" s="28"/>
    </row>
    <row r="201" spans="1:3">
      <c r="B201" s="28"/>
    </row>
    <row r="202" spans="1:3">
      <c r="B202" s="28"/>
    </row>
    <row r="203" spans="1:3">
      <c r="B203" s="28"/>
    </row>
    <row r="204" spans="1:3">
      <c r="B204" s="28"/>
    </row>
    <row r="205" spans="1:3">
      <c r="B205" s="28"/>
    </row>
    <row r="206" spans="1:3">
      <c r="B206" s="28"/>
    </row>
    <row r="207" spans="1:3">
      <c r="B207" s="28"/>
    </row>
    <row r="208" spans="1:3">
      <c r="B208" s="28"/>
    </row>
    <row r="209" spans="2:2">
      <c r="B209" s="28"/>
    </row>
    <row r="210" spans="2:2">
      <c r="B210" s="28"/>
    </row>
    <row r="211" spans="2:2">
      <c r="B211" s="28"/>
    </row>
    <row r="212" spans="2:2">
      <c r="B212" s="28"/>
    </row>
    <row r="213" spans="2:2">
      <c r="B213" s="28"/>
    </row>
    <row r="214" spans="2:2">
      <c r="B214" s="28"/>
    </row>
    <row r="215" spans="2:2">
      <c r="B215" s="28"/>
    </row>
    <row r="216" spans="2:2">
      <c r="B216" s="28"/>
    </row>
    <row r="217" spans="2:2">
      <c r="B217" s="28"/>
    </row>
    <row r="218" spans="2:2">
      <c r="B218" s="28"/>
    </row>
    <row r="219" spans="2:2">
      <c r="B219" s="28"/>
    </row>
    <row r="220" spans="2:2">
      <c r="B220" s="28"/>
    </row>
    <row r="221" spans="2:2">
      <c r="B221" s="28"/>
    </row>
    <row r="222" spans="2:2">
      <c r="B222" s="28"/>
    </row>
    <row r="223" spans="2:2">
      <c r="B223" s="28"/>
    </row>
    <row r="224" spans="2:2">
      <c r="B224" s="28"/>
    </row>
    <row r="225" spans="2:2">
      <c r="B225" s="28"/>
    </row>
    <row r="226" spans="2:2">
      <c r="B226" s="28"/>
    </row>
    <row r="227" spans="2:2">
      <c r="B227" s="28"/>
    </row>
    <row r="228" spans="2:2">
      <c r="B228" s="28"/>
    </row>
    <row r="229" spans="2:2">
      <c r="B229" s="28"/>
    </row>
    <row r="230" spans="2:2">
      <c r="B230" s="28"/>
    </row>
    <row r="231" spans="2:2">
      <c r="B231" s="28"/>
    </row>
    <row r="232" spans="2:2">
      <c r="B232" s="28"/>
    </row>
    <row r="233" spans="2:2">
      <c r="B233" s="28"/>
    </row>
    <row r="234" spans="2:2">
      <c r="B234" s="28"/>
    </row>
    <row r="235" spans="2:2">
      <c r="B235" s="28"/>
    </row>
    <row r="236" spans="2:2">
      <c r="B236" s="28"/>
    </row>
    <row r="237" spans="2:2">
      <c r="B237" s="28"/>
    </row>
    <row r="238" spans="2:2">
      <c r="B238" s="28"/>
    </row>
    <row r="239" spans="2:2">
      <c r="B239" s="28"/>
    </row>
    <row r="240" spans="2:2">
      <c r="B240" s="28"/>
    </row>
    <row r="241" spans="2:2">
      <c r="B241" s="28"/>
    </row>
    <row r="242" spans="2:2">
      <c r="B242" s="28"/>
    </row>
    <row r="243" spans="2:2">
      <c r="B243" s="28"/>
    </row>
    <row r="244" spans="2:2">
      <c r="B244" s="28"/>
    </row>
    <row r="245" spans="2:2">
      <c r="B245" s="28"/>
    </row>
    <row r="246" spans="2:2">
      <c r="B246" s="28"/>
    </row>
    <row r="247" spans="2:2">
      <c r="B247" s="28"/>
    </row>
    <row r="248" spans="2:2">
      <c r="B248" s="28"/>
    </row>
    <row r="249" spans="2:2">
      <c r="B249" s="28"/>
    </row>
    <row r="250" spans="2:2">
      <c r="B250" s="28"/>
    </row>
    <row r="251" spans="2:2">
      <c r="B251" s="28"/>
    </row>
    <row r="252" spans="2:2">
      <c r="B252" s="28"/>
    </row>
    <row r="253" spans="2:2">
      <c r="B253" s="28"/>
    </row>
    <row r="254" spans="2:2">
      <c r="B254" s="28"/>
    </row>
    <row r="255" spans="2:2">
      <c r="B255" s="28"/>
    </row>
    <row r="256" spans="2:2">
      <c r="B256" s="28"/>
    </row>
    <row r="257" spans="2:2">
      <c r="B257" s="28"/>
    </row>
    <row r="258" spans="2:2">
      <c r="B258" s="28"/>
    </row>
    <row r="259" spans="2:2">
      <c r="B259" s="28"/>
    </row>
    <row r="260" spans="2:2">
      <c r="B260" s="28"/>
    </row>
    <row r="261" spans="2:2">
      <c r="B261" s="28"/>
    </row>
    <row r="262" spans="2:2">
      <c r="B262" s="28"/>
    </row>
    <row r="263" spans="2:2">
      <c r="B263" s="28"/>
    </row>
    <row r="264" spans="2:2">
      <c r="B264" s="28"/>
    </row>
    <row r="265" spans="2:2">
      <c r="B265" s="28"/>
    </row>
    <row r="266" spans="2:2">
      <c r="B266" s="28"/>
    </row>
    <row r="267" spans="2:2">
      <c r="B267" s="28"/>
    </row>
    <row r="268" spans="2:2">
      <c r="B268" s="28"/>
    </row>
    <row r="269" spans="2:2">
      <c r="B269" s="28"/>
    </row>
    <row r="270" spans="2:2">
      <c r="B270" s="28"/>
    </row>
    <row r="271" spans="2:2">
      <c r="B271" s="28"/>
    </row>
    <row r="272" spans="2:2">
      <c r="B272" s="28"/>
    </row>
    <row r="273" spans="2:2">
      <c r="B273" s="28"/>
    </row>
    <row r="274" spans="2:2">
      <c r="B274" s="28"/>
    </row>
    <row r="275" spans="2:2">
      <c r="B275" s="28"/>
    </row>
    <row r="276" spans="2:2">
      <c r="B276" s="28"/>
    </row>
    <row r="277" spans="2:2">
      <c r="B277" s="28"/>
    </row>
    <row r="278" spans="2:2">
      <c r="B278" s="28"/>
    </row>
    <row r="279" spans="2:2">
      <c r="B279" s="28"/>
    </row>
    <row r="280" spans="2:2">
      <c r="B280" s="28"/>
    </row>
    <row r="281" spans="2:2">
      <c r="B281" s="28"/>
    </row>
    <row r="282" spans="2:2">
      <c r="B282" s="28"/>
    </row>
    <row r="283" spans="2:2">
      <c r="B283" s="28"/>
    </row>
    <row r="284" spans="2:2">
      <c r="B284" s="28"/>
    </row>
    <row r="285" spans="2:2">
      <c r="B285" s="28"/>
    </row>
    <row r="286" spans="2:2">
      <c r="B286" s="28"/>
    </row>
    <row r="287" spans="2:2">
      <c r="B287" s="28"/>
    </row>
    <row r="288" spans="2:2">
      <c r="B288" s="28"/>
    </row>
    <row r="289" spans="2:2">
      <c r="B289" s="28"/>
    </row>
    <row r="290" spans="2:2">
      <c r="B290" s="28"/>
    </row>
    <row r="291" spans="2:2">
      <c r="B291" s="28"/>
    </row>
    <row r="292" spans="2:2">
      <c r="B292" s="28"/>
    </row>
    <row r="293" spans="2:2">
      <c r="B293" s="28"/>
    </row>
    <row r="294" spans="2:2">
      <c r="B294" s="28"/>
    </row>
    <row r="295" spans="2:2">
      <c r="B295" s="28"/>
    </row>
    <row r="296" spans="2:2">
      <c r="B296" s="28"/>
    </row>
    <row r="297" spans="2:2">
      <c r="B297" s="28"/>
    </row>
    <row r="298" spans="2:2">
      <c r="B298" s="28"/>
    </row>
    <row r="299" spans="2:2">
      <c r="B299" s="28"/>
    </row>
    <row r="300" spans="2:2">
      <c r="B300" s="28"/>
    </row>
    <row r="301" spans="2:2">
      <c r="B301" s="28"/>
    </row>
    <row r="302" spans="2:2">
      <c r="B302" s="28"/>
    </row>
    <row r="303" spans="2:2">
      <c r="B303" s="28"/>
    </row>
    <row r="304" spans="2:2">
      <c r="B304" s="28"/>
    </row>
    <row r="305" spans="2:2">
      <c r="B305" s="28"/>
    </row>
    <row r="306" spans="2:2">
      <c r="B306" s="28"/>
    </row>
    <row r="307" spans="2:2">
      <c r="B307" s="28"/>
    </row>
    <row r="308" spans="2:2">
      <c r="B308" s="28"/>
    </row>
    <row r="309" spans="2:2">
      <c r="B309" s="28"/>
    </row>
    <row r="310" spans="2:2">
      <c r="B310" s="28"/>
    </row>
    <row r="311" spans="2:2">
      <c r="B311" s="28"/>
    </row>
    <row r="312" spans="2:2">
      <c r="B312" s="28"/>
    </row>
    <row r="313" spans="2:2">
      <c r="B313" s="28"/>
    </row>
    <row r="314" spans="2:2">
      <c r="B314" s="28"/>
    </row>
    <row r="315" spans="2:2">
      <c r="B315" s="28"/>
    </row>
    <row r="316" spans="2:2">
      <c r="B316" s="28"/>
    </row>
    <row r="317" spans="2:2">
      <c r="B317" s="28"/>
    </row>
    <row r="318" spans="2:2">
      <c r="B318" s="28"/>
    </row>
    <row r="319" spans="2:2">
      <c r="B319" s="28"/>
    </row>
    <row r="320" spans="2:2">
      <c r="B320" s="28"/>
    </row>
    <row r="321" spans="2:2">
      <c r="B321" s="28"/>
    </row>
    <row r="322" spans="2:2">
      <c r="B322" s="28"/>
    </row>
    <row r="323" spans="2:2">
      <c r="B323" s="28"/>
    </row>
    <row r="324" spans="2:2">
      <c r="B324" s="28"/>
    </row>
    <row r="325" spans="2:2">
      <c r="B325" s="28"/>
    </row>
    <row r="326" spans="2:2">
      <c r="B326" s="28"/>
    </row>
    <row r="327" spans="2:2">
      <c r="B327" s="28"/>
    </row>
    <row r="328" spans="2:2">
      <c r="B328" s="28"/>
    </row>
    <row r="329" spans="2:2">
      <c r="B329" s="28"/>
    </row>
    <row r="330" spans="2:2">
      <c r="B330" s="28"/>
    </row>
    <row r="331" spans="2:2">
      <c r="B331" s="28"/>
    </row>
    <row r="332" spans="2:2">
      <c r="B332" s="28"/>
    </row>
    <row r="333" spans="2:2">
      <c r="B333" s="28"/>
    </row>
    <row r="334" spans="2:2">
      <c r="B334" s="28"/>
    </row>
    <row r="335" spans="2:2">
      <c r="B335" s="28"/>
    </row>
    <row r="336" spans="2:2">
      <c r="B336" s="28"/>
    </row>
    <row r="337" spans="2:2">
      <c r="B337" s="28"/>
    </row>
    <row r="338" spans="2:2">
      <c r="B338" s="28"/>
    </row>
    <row r="339" spans="2:2">
      <c r="B339" s="28"/>
    </row>
    <row r="340" spans="2:2">
      <c r="B340" s="28"/>
    </row>
    <row r="341" spans="2:2">
      <c r="B341" s="28"/>
    </row>
    <row r="342" spans="2:2">
      <c r="B342" s="28"/>
    </row>
    <row r="343" spans="2:2">
      <c r="B343" s="28"/>
    </row>
    <row r="344" spans="2:2">
      <c r="B344" s="28"/>
    </row>
    <row r="345" spans="2:2">
      <c r="B345" s="28"/>
    </row>
    <row r="346" spans="2:2">
      <c r="B346" s="28"/>
    </row>
    <row r="347" spans="2:2">
      <c r="B347" s="28"/>
    </row>
    <row r="348" spans="2:2">
      <c r="B348" s="28"/>
    </row>
    <row r="349" spans="2:2">
      <c r="B349" s="28"/>
    </row>
    <row r="350" spans="2:2">
      <c r="B350" s="28"/>
    </row>
    <row r="351" spans="2:2">
      <c r="B351" s="28"/>
    </row>
    <row r="352" spans="2:2">
      <c r="B352" s="28"/>
    </row>
    <row r="353" spans="2:3">
      <c r="B353" s="28"/>
    </row>
    <row r="354" spans="2:3">
      <c r="B354" s="28"/>
    </row>
    <row r="355" spans="2:3">
      <c r="B355" s="28"/>
    </row>
    <row r="356" spans="2:3">
      <c r="B356" s="28"/>
    </row>
    <row r="357" spans="2:3">
      <c r="B357" s="28"/>
    </row>
    <row r="358" spans="2:3">
      <c r="B358" s="28"/>
    </row>
    <row r="359" spans="2:3">
      <c r="B359" s="28"/>
    </row>
    <row r="360" spans="2:3">
      <c r="B360" s="28"/>
    </row>
    <row r="361" spans="2:3">
      <c r="B361" s="28"/>
    </row>
    <row r="362" spans="2:3">
      <c r="B362" s="28"/>
    </row>
    <row r="363" spans="2:3">
      <c r="C363" s="28"/>
    </row>
    <row r="364" spans="2:3">
      <c r="C364" s="28"/>
    </row>
    <row r="365" spans="2:3">
      <c r="C365" s="28"/>
    </row>
    <row r="366" spans="2:3">
      <c r="C366" s="28"/>
    </row>
    <row r="367" spans="2:3">
      <c r="C367" s="28"/>
    </row>
    <row r="368" spans="2:3">
      <c r="C368" s="28"/>
    </row>
    <row r="369" spans="3:3">
      <c r="C369" s="28"/>
    </row>
    <row r="370" spans="3:3">
      <c r="C370" s="28"/>
    </row>
    <row r="371" spans="3:3">
      <c r="C371" s="28"/>
    </row>
    <row r="372" spans="3:3">
      <c r="C372" s="28"/>
    </row>
    <row r="373" spans="3:3">
      <c r="C373" s="28"/>
    </row>
    <row r="374" spans="3:3">
      <c r="C374" s="28"/>
    </row>
    <row r="375" spans="3:3">
      <c r="C375" s="28"/>
    </row>
    <row r="376" spans="3:3">
      <c r="C376" s="28"/>
    </row>
    <row r="377" spans="3:3">
      <c r="C377" s="28"/>
    </row>
    <row r="378" spans="3:3">
      <c r="C378" s="28"/>
    </row>
    <row r="379" spans="3:3">
      <c r="C379" s="28"/>
    </row>
    <row r="380" spans="3:3">
      <c r="C380" s="28"/>
    </row>
    <row r="381" spans="3:3">
      <c r="C381" s="28"/>
    </row>
    <row r="382" spans="3:3">
      <c r="C382" s="28"/>
    </row>
    <row r="383" spans="3:3">
      <c r="C383" s="28"/>
    </row>
    <row r="384" spans="3:3">
      <c r="C384" s="28"/>
    </row>
    <row r="385" spans="3:3">
      <c r="C385" s="28"/>
    </row>
    <row r="386" spans="3:3">
      <c r="C386" s="28"/>
    </row>
    <row r="387" spans="3:3">
      <c r="C387" s="28"/>
    </row>
    <row r="388" spans="3:3">
      <c r="C388" s="28"/>
    </row>
    <row r="389" spans="3:3">
      <c r="C389" s="28"/>
    </row>
    <row r="390" spans="3:3">
      <c r="C390" s="28"/>
    </row>
    <row r="391" spans="3:3">
      <c r="C391" s="28"/>
    </row>
    <row r="392" spans="3:3">
      <c r="C392" s="28"/>
    </row>
    <row r="393" spans="3:3">
      <c r="C393" s="28"/>
    </row>
    <row r="394" spans="3:3">
      <c r="C394" s="28"/>
    </row>
    <row r="395" spans="3:3">
      <c r="C395" s="28"/>
    </row>
    <row r="396" spans="3:3">
      <c r="C396" s="28"/>
    </row>
    <row r="397" spans="3:3">
      <c r="C397" s="28"/>
    </row>
    <row r="398" spans="3:3">
      <c r="C398" s="28"/>
    </row>
    <row r="399" spans="3:3">
      <c r="C399" s="28"/>
    </row>
    <row r="400" spans="3:3">
      <c r="C400" s="28"/>
    </row>
    <row r="401" spans="3:3">
      <c r="C401" s="28"/>
    </row>
    <row r="402" spans="3:3">
      <c r="C402" s="28"/>
    </row>
    <row r="403" spans="3:3">
      <c r="C403" s="28"/>
    </row>
    <row r="404" spans="3:3">
      <c r="C404" s="28"/>
    </row>
    <row r="405" spans="3:3">
      <c r="C405" s="28"/>
    </row>
    <row r="406" spans="3:3">
      <c r="C406" s="28"/>
    </row>
    <row r="407" spans="3:3">
      <c r="C407" s="28"/>
    </row>
    <row r="408" spans="3:3">
      <c r="C408" s="28"/>
    </row>
    <row r="409" spans="3:3">
      <c r="C409" s="28"/>
    </row>
    <row r="410" spans="3:3">
      <c r="C410" s="28"/>
    </row>
    <row r="411" spans="3:3">
      <c r="C411" s="28"/>
    </row>
    <row r="412" spans="3:3">
      <c r="C412" s="28"/>
    </row>
    <row r="413" spans="3:3">
      <c r="C413" s="28"/>
    </row>
    <row r="414" spans="3:3">
      <c r="C414" s="28"/>
    </row>
    <row r="415" spans="3:3">
      <c r="C415" s="28"/>
    </row>
    <row r="416" spans="3:3">
      <c r="C416" s="28"/>
    </row>
    <row r="417" spans="3:3">
      <c r="C417" s="28"/>
    </row>
    <row r="418" spans="3:3">
      <c r="C418" s="28"/>
    </row>
    <row r="419" spans="3:3">
      <c r="C419" s="28"/>
    </row>
    <row r="420" spans="3:3">
      <c r="C420" s="28"/>
    </row>
    <row r="421" spans="3:3">
      <c r="C421" s="28"/>
    </row>
    <row r="422" spans="3:3">
      <c r="C422" s="28"/>
    </row>
    <row r="423" spans="3:3">
      <c r="C423" s="28"/>
    </row>
    <row r="424" spans="3:3">
      <c r="C424" s="28"/>
    </row>
    <row r="425" spans="3:3">
      <c r="C425" s="28"/>
    </row>
    <row r="426" spans="3:3">
      <c r="C426" s="28"/>
    </row>
    <row r="427" spans="3:3">
      <c r="C427" s="28"/>
    </row>
    <row r="428" spans="3:3">
      <c r="C428" s="28"/>
    </row>
    <row r="429" spans="3:3">
      <c r="C429" s="28"/>
    </row>
    <row r="430" spans="3:3">
      <c r="C430" s="28"/>
    </row>
    <row r="431" spans="3:3">
      <c r="C431" s="28"/>
    </row>
    <row r="432" spans="3:3">
      <c r="C432" s="28"/>
    </row>
    <row r="433" spans="3:3">
      <c r="C433" s="28"/>
    </row>
    <row r="434" spans="3:3">
      <c r="C434" s="28"/>
    </row>
    <row r="435" spans="3:3">
      <c r="C435" s="28"/>
    </row>
    <row r="436" spans="3:3">
      <c r="C436" s="28"/>
    </row>
    <row r="437" spans="3:3">
      <c r="C437" s="28"/>
    </row>
    <row r="438" spans="3:3">
      <c r="C438" s="28"/>
    </row>
    <row r="439" spans="3:3">
      <c r="C439" s="28"/>
    </row>
    <row r="440" spans="3:3">
      <c r="C440" s="28"/>
    </row>
    <row r="441" spans="3:3">
      <c r="C441" s="28"/>
    </row>
    <row r="442" spans="3:3">
      <c r="C442" s="28"/>
    </row>
  </sheetData>
  <dataValidations count="7">
    <dataValidation type="list" allowBlank="1" showInputMessage="1" showErrorMessage="1" sqref="M6">
      <formula1>$H$18:$H$20</formula1>
    </dataValidation>
    <dataValidation type="list" allowBlank="1" showInputMessage="1" showErrorMessage="1" sqref="L6">
      <formula1>$G$18:$G$20</formula1>
    </dataValidation>
    <dataValidation type="list" allowBlank="1" showInputMessage="1" showErrorMessage="1" sqref="B6">
      <formula1>$F$16:$F$17</formula1>
    </dataValidation>
    <dataValidation type="list" allowBlank="1" showInputMessage="1" showErrorMessage="1" sqref="B5">
      <formula1>$G$16:$G$17</formula1>
    </dataValidation>
    <dataValidation type="list" allowBlank="1" showInputMessage="1" showErrorMessage="1" sqref="G5:G6">
      <formula1>$A$17:$A$197</formula1>
    </dataValidation>
    <dataValidation type="list" allowBlank="1" showInputMessage="1" showErrorMessage="1" sqref="I4:J4 K5:K6 I5:I6">
      <formula1>$D$16:$D$75</formula1>
    </dataValidation>
    <dataValidation type="list" allowBlank="1" showInputMessage="1" showErrorMessage="1" sqref="H4">
      <formula1>$B$17:$B$40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5"/>
  <dimension ref="A2:Z442"/>
  <sheetViews>
    <sheetView topLeftCell="I33" zoomScale="90" zoomScaleNormal="90" workbookViewId="0">
      <selection activeCell="W20" sqref="W20"/>
    </sheetView>
  </sheetViews>
  <sheetFormatPr defaultRowHeight="14.25" outlineLevelRow="1"/>
  <cols>
    <col min="1" max="1" width="17.375" customWidth="1"/>
    <col min="2" max="2" width="5.875" customWidth="1"/>
    <col min="3" max="3" width="10.875" customWidth="1"/>
    <col min="4" max="4" width="11.625" customWidth="1"/>
    <col min="5" max="5" width="3.75" customWidth="1"/>
    <col min="6" max="6" width="4" customWidth="1"/>
    <col min="7" max="7" width="6" customWidth="1"/>
    <col min="8" max="8" width="4.625" customWidth="1"/>
    <col min="9" max="9" width="5.375" customWidth="1"/>
    <col min="10" max="10" width="5.25" customWidth="1"/>
    <col min="12" max="12" width="13.375" customWidth="1"/>
    <col min="13" max="13" width="11.625" customWidth="1"/>
    <col min="14" max="14" width="11" customWidth="1"/>
    <col min="15" max="15" width="8.25" customWidth="1"/>
    <col min="16" max="16" width="13.75" customWidth="1"/>
    <col min="17" max="17" width="16.75" customWidth="1"/>
    <col min="18" max="18" width="13.75" customWidth="1"/>
    <col min="19" max="19" width="13.875" customWidth="1"/>
    <col min="20" max="20" width="12.125" customWidth="1"/>
  </cols>
  <sheetData>
    <row r="2" spans="1:23" ht="15">
      <c r="O2" s="12" t="s">
        <v>230</v>
      </c>
      <c r="S2" s="27" t="s">
        <v>153</v>
      </c>
    </row>
    <row r="3" spans="1:23" ht="15">
      <c r="A3" s="32"/>
      <c r="B3" s="35"/>
      <c r="C3" s="35"/>
      <c r="D3" s="35" t="s">
        <v>69</v>
      </c>
      <c r="E3" s="35" t="s">
        <v>45</v>
      </c>
      <c r="F3" s="35" t="s">
        <v>44</v>
      </c>
      <c r="G3" s="35" t="s">
        <v>84</v>
      </c>
      <c r="H3" s="35" t="s">
        <v>85</v>
      </c>
      <c r="I3" s="35" t="s">
        <v>139</v>
      </c>
      <c r="J3" s="35" t="s">
        <v>67</v>
      </c>
      <c r="K3" s="35" t="s">
        <v>245</v>
      </c>
      <c r="L3" s="35" t="s">
        <v>103</v>
      </c>
      <c r="M3" s="35" t="s">
        <v>102</v>
      </c>
      <c r="O3" s="40" t="s">
        <v>184</v>
      </c>
      <c r="P3" s="40" t="s">
        <v>211</v>
      </c>
      <c r="Q3" s="40" t="s">
        <v>313</v>
      </c>
      <c r="R3" s="40" t="s">
        <v>314</v>
      </c>
      <c r="T3" s="38"/>
      <c r="U3" s="39" t="s">
        <v>211</v>
      </c>
      <c r="V3" s="39" t="s">
        <v>3</v>
      </c>
      <c r="W3" s="39" t="s">
        <v>4</v>
      </c>
    </row>
    <row r="4" spans="1:23" ht="15" outlineLevel="1">
      <c r="A4" s="65"/>
      <c r="B4" s="136" t="s">
        <v>246</v>
      </c>
      <c r="C4" s="137" t="s">
        <v>64</v>
      </c>
      <c r="D4" s="138"/>
      <c r="E4" s="138">
        <f>'posisi sun,mon,arde saat ijtima'!D8</f>
        <v>30</v>
      </c>
      <c r="F4" s="138">
        <f>'posisi sun,mon,arde saat ijtima'!D9</f>
        <v>3</v>
      </c>
      <c r="G4" s="138">
        <f>'posisi sun,mon,arde saat ijtima'!D10</f>
        <v>2014</v>
      </c>
      <c r="H4" s="138">
        <f>'posisi sun,mon,arde saat ijtima'!D11</f>
        <v>1</v>
      </c>
      <c r="I4" s="138">
        <f>'posisi sun,mon,arde saat ijtima'!D12</f>
        <v>44</v>
      </c>
      <c r="J4" s="138">
        <f>'posisi sun,mon,arde saat ijtima'!D13</f>
        <v>38</v>
      </c>
      <c r="K4" s="139">
        <f>H4+I4/60+J4/3600</f>
        <v>1.743888888888889</v>
      </c>
      <c r="L4" s="138">
        <f>INT(G4/100)</f>
        <v>20</v>
      </c>
      <c r="M4" s="138">
        <f>IF(G4&lt;1583,IF(F4&lt;11,IF(E4&lt;4,0,IF(E4&gt;14,2+INT(L4/4)-L4,"TANGGAL SALAH")),2+INT(L4/4)-L4),2+INT(L4/4)-L4)</f>
        <v>-13</v>
      </c>
      <c r="N4" s="12" t="s">
        <v>179</v>
      </c>
      <c r="O4" s="114" t="str">
        <f>L51</f>
        <v>POSITIF</v>
      </c>
      <c r="P4" s="115">
        <f>L52</f>
        <v>0</v>
      </c>
      <c r="Q4" s="115">
        <f>M52</f>
        <v>54</v>
      </c>
      <c r="R4" s="115">
        <f>N52</f>
        <v>19</v>
      </c>
      <c r="S4" s="90" t="s">
        <v>179</v>
      </c>
      <c r="T4" s="116" t="str">
        <f>L58</f>
        <v>NEGATIF</v>
      </c>
      <c r="U4" s="116">
        <f>L59</f>
        <v>45</v>
      </c>
      <c r="V4" s="116">
        <f>M59</f>
        <v>14</v>
      </c>
      <c r="W4" s="116">
        <f>N59</f>
        <v>5</v>
      </c>
    </row>
    <row r="5" spans="1:23" ht="15">
      <c r="A5" s="69" t="s">
        <v>0</v>
      </c>
      <c r="B5" s="140" t="s">
        <v>182</v>
      </c>
      <c r="C5" s="141">
        <f>RADIANS(D5)</f>
        <v>-0.12222152900771403</v>
      </c>
      <c r="D5" s="140">
        <f>IF(B5="N", G5+I5/60+K5/3600, IF(B5="S", -1*(G5+I5/60+K5/3600), "TULIS N ATAU S PADA d5"))</f>
        <v>-7.0027777777777782</v>
      </c>
      <c r="E5" s="140"/>
      <c r="F5" s="140" t="s">
        <v>211</v>
      </c>
      <c r="G5" s="140">
        <f>'posisi sun,mon,arde saat ijtima'!D4</f>
        <v>7</v>
      </c>
      <c r="H5" s="140" t="s">
        <v>3</v>
      </c>
      <c r="I5" s="140">
        <f>'posisi sun,mon,arde saat ijtima'!D5</f>
        <v>0</v>
      </c>
      <c r="J5" s="140" t="s">
        <v>4</v>
      </c>
      <c r="K5" s="140">
        <f>'posisi sun,mon,arde saat ijtima'!D6</f>
        <v>10</v>
      </c>
      <c r="L5" s="60" t="s">
        <v>252</v>
      </c>
      <c r="M5" s="60">
        <f>INT(D6/15)</f>
        <v>7</v>
      </c>
      <c r="N5" s="12" t="s">
        <v>236</v>
      </c>
      <c r="O5" s="114" t="str">
        <f>Q36</f>
        <v>POSITIF</v>
      </c>
      <c r="P5" s="115">
        <f>Q37</f>
        <v>3</v>
      </c>
      <c r="Q5" s="115">
        <f>R37</f>
        <v>33</v>
      </c>
      <c r="R5" s="115">
        <f>S37</f>
        <v>59</v>
      </c>
      <c r="S5" s="90" t="s">
        <v>236</v>
      </c>
      <c r="T5" s="116" t="str">
        <f>Q43</f>
        <v>NEGATIF</v>
      </c>
      <c r="U5" s="116">
        <f>Q44</f>
        <v>58</v>
      </c>
      <c r="V5" s="116">
        <f>R44</f>
        <v>39</v>
      </c>
      <c r="W5" s="116">
        <f>S44</f>
        <v>20</v>
      </c>
    </row>
    <row r="6" spans="1:23" ht="15">
      <c r="A6" s="69" t="s">
        <v>1</v>
      </c>
      <c r="B6" s="140" t="s">
        <v>42</v>
      </c>
      <c r="C6" s="141">
        <f>RADIANS(D6)</f>
        <v>1.9428326494047323</v>
      </c>
      <c r="D6" s="140">
        <f>IF(B6="E", G6+I6/60+K6/3600, IF(B6="W", -1*(C6+D6/60+E6/3600), "TULIS E ATAU W PADA d5"))</f>
        <v>111.31611111111111</v>
      </c>
      <c r="E6" s="140"/>
      <c r="F6" s="140" t="s">
        <v>211</v>
      </c>
      <c r="G6" s="140">
        <f>'posisi sun,mon,arde saat ijtima'!E4</f>
        <v>111</v>
      </c>
      <c r="H6" s="140" t="s">
        <v>3</v>
      </c>
      <c r="I6" s="140">
        <f>'posisi sun,mon,arde saat ijtima'!E5</f>
        <v>18</v>
      </c>
      <c r="J6" s="140" t="s">
        <v>4</v>
      </c>
      <c r="K6" s="140">
        <f>'posisi sun,mon,arde saat ijtima'!E6</f>
        <v>58</v>
      </c>
      <c r="L6" s="60" t="s">
        <v>48</v>
      </c>
      <c r="M6" s="60">
        <v>7</v>
      </c>
    </row>
    <row r="7" spans="1:23" ht="15">
      <c r="A7" t="s">
        <v>362</v>
      </c>
      <c r="C7" s="195">
        <v>77</v>
      </c>
      <c r="L7" s="12"/>
      <c r="N7" s="12" t="s">
        <v>206</v>
      </c>
      <c r="O7" s="114" t="s">
        <v>179</v>
      </c>
      <c r="P7" s="115">
        <f>L55</f>
        <v>95</v>
      </c>
      <c r="Q7" s="115">
        <f>M55</f>
        <v>48</v>
      </c>
      <c r="R7" s="115">
        <f>N55</f>
        <v>37</v>
      </c>
    </row>
    <row r="8" spans="1:23" ht="15">
      <c r="C8" s="28"/>
      <c r="H8" s="27" t="s">
        <v>248</v>
      </c>
      <c r="J8" s="29"/>
      <c r="K8" t="s">
        <v>249</v>
      </c>
      <c r="L8" s="41">
        <f>1720994.5+INT(365.25*G4)+INT(30.60001*(F4+1))+M4+E4+(H4+I4/60+K1/3600)/24 - M6/24</f>
        <v>2456746.2805555556</v>
      </c>
      <c r="M8" s="48" t="s">
        <v>69</v>
      </c>
      <c r="N8" s="31" t="s">
        <v>206</v>
      </c>
      <c r="O8" s="117" t="s">
        <v>236</v>
      </c>
      <c r="P8" s="115">
        <f>Q40</f>
        <v>94</v>
      </c>
      <c r="Q8" s="115">
        <f>R40</f>
        <v>39</v>
      </c>
      <c r="R8" s="115">
        <f>S40</f>
        <v>23</v>
      </c>
      <c r="S8" s="37" t="str">
        <f>'posisi sun,mon,arde saat ijtima'!D2</f>
        <v>ngawen blora jateng</v>
      </c>
      <c r="T8" s="34"/>
    </row>
    <row r="9" spans="1:23" ht="15">
      <c r="C9" s="28"/>
      <c r="K9" t="s">
        <v>253</v>
      </c>
      <c r="L9" s="41">
        <f>penggarapan!BJ8/86400</f>
        <v>7.9439890994531135E-4</v>
      </c>
      <c r="M9" s="48" t="s">
        <v>69</v>
      </c>
      <c r="N9" s="30"/>
      <c r="O9" s="30"/>
      <c r="P9" s="34"/>
      <c r="Q9" s="34"/>
      <c r="R9" s="34"/>
      <c r="S9" s="34"/>
      <c r="T9" s="34"/>
    </row>
    <row r="10" spans="1:23" ht="15">
      <c r="C10" s="28"/>
      <c r="G10" t="s">
        <v>254</v>
      </c>
      <c r="L10" s="42">
        <f>SUM(L8:L9)</f>
        <v>2456746.2813499547</v>
      </c>
      <c r="M10" s="48" t="s">
        <v>69</v>
      </c>
      <c r="N10" s="30"/>
      <c r="O10" s="30"/>
      <c r="P10" s="34"/>
      <c r="Q10" s="34"/>
      <c r="R10" s="34"/>
      <c r="S10" s="34"/>
      <c r="T10" s="34"/>
    </row>
    <row r="11" spans="1:23" ht="15">
      <c r="C11" s="28"/>
      <c r="K11" t="s">
        <v>108</v>
      </c>
      <c r="L11" s="41">
        <f>(L10-2451545)/36525</f>
        <v>0.14240332238068887</v>
      </c>
      <c r="M11" s="48"/>
      <c r="N11" s="30"/>
      <c r="O11" s="30"/>
      <c r="P11" s="34" t="s">
        <v>108</v>
      </c>
      <c r="Q11" s="53">
        <f>(L10-2451545)/36525</f>
        <v>0.14240332238068887</v>
      </c>
      <c r="R11" s="55"/>
      <c r="S11" s="55"/>
      <c r="T11" s="34"/>
      <c r="V11" t="s">
        <v>352</v>
      </c>
      <c r="W11">
        <f>2*PI()*(L10-2451545)/365.25</f>
        <v>89.474646287590218</v>
      </c>
    </row>
    <row r="12" spans="1:23" ht="15">
      <c r="C12" s="28"/>
      <c r="G12" t="s">
        <v>255</v>
      </c>
      <c r="L12" s="41">
        <f xml:space="preserve"> MOD(218.317 + 481267.883*L11, 360)</f>
        <v>352.4624943206436</v>
      </c>
      <c r="M12" s="48" t="s">
        <v>151</v>
      </c>
      <c r="N12" s="46">
        <f>RADIANS(L12)</f>
        <v>6.1516310156870455</v>
      </c>
      <c r="O12" s="30" t="s">
        <v>64</v>
      </c>
      <c r="P12" s="34" t="s">
        <v>294</v>
      </c>
      <c r="Q12" s="54">
        <f>MOD(280.46607+36000.7698*Q11, 360)</f>
        <v>7.0952977823690162</v>
      </c>
      <c r="R12" s="55" t="s">
        <v>2</v>
      </c>
      <c r="S12" s="53">
        <f>RADIANS(Q12)</f>
        <v>0.1238363077117914</v>
      </c>
      <c r="T12" s="34" t="s">
        <v>64</v>
      </c>
      <c r="V12" t="s">
        <v>353</v>
      </c>
      <c r="W12">
        <f>0.37877+23.264*SIN((57.297*W11-79.547)*PI()/180)+0.3812*SIN((2*57.297*W11-82.682)*PI()/180)+0.17132*SIN((3*57.297*W11-59.722)*PI()/180)</f>
        <v>3.5690289449407282</v>
      </c>
    </row>
    <row r="13" spans="1:23" ht="15">
      <c r="C13" s="28"/>
      <c r="G13" t="s">
        <v>256</v>
      </c>
      <c r="L13" s="41">
        <f xml:space="preserve"> MOD(134.954 + 477198.849*L11, 360)</f>
        <v>49.655533840661519</v>
      </c>
      <c r="M13" s="48" t="s">
        <v>151</v>
      </c>
      <c r="N13" s="46">
        <f t="shared" ref="N13:N16" si="0">RADIANS(L13)</f>
        <v>0.8666525573550089</v>
      </c>
      <c r="O13" s="30" t="s">
        <v>64</v>
      </c>
      <c r="P13" s="34" t="s">
        <v>295</v>
      </c>
      <c r="Q13" s="54">
        <f>MOD(357.5291+35999.0503*Q11, 360)</f>
        <v>83.913465269534754</v>
      </c>
      <c r="R13" s="55" t="s">
        <v>2</v>
      </c>
      <c r="S13" s="53">
        <f t="shared" ref="S13:S21" si="1">RADIANS(Q13)</f>
        <v>1.4645662557112924</v>
      </c>
      <c r="T13" s="34" t="s">
        <v>64</v>
      </c>
      <c r="V13" t="s">
        <v>354</v>
      </c>
      <c r="W13">
        <f>(L10-2451545)/36525</f>
        <v>0.14240332238068887</v>
      </c>
    </row>
    <row r="14" spans="1:23" ht="15">
      <c r="C14" s="28"/>
      <c r="I14" t="s">
        <v>257</v>
      </c>
      <c r="L14" s="41">
        <f xml:space="preserve"> MOD(125.041 - 1934.142*L11, 360)</f>
        <v>209.61275324396968</v>
      </c>
      <c r="M14" s="48" t="s">
        <v>151</v>
      </c>
      <c r="N14" s="46">
        <f t="shared" si="0"/>
        <v>3.6584326982776956</v>
      </c>
      <c r="O14" s="30" t="s">
        <v>64</v>
      </c>
      <c r="P14" s="34" t="s">
        <v>296</v>
      </c>
      <c r="Q14" s="53">
        <f xml:space="preserve"> (1.9146 - 0.0048*Q11)*SIN(S13) + (0.02 - 0.0001)*SIN(2*S13) + 0.0003*SIN(3*S13)</f>
        <v>1.9070388333984967</v>
      </c>
      <c r="R14" s="55" t="s">
        <v>2</v>
      </c>
      <c r="S14" s="53"/>
      <c r="T14" s="34"/>
      <c r="V14" t="s">
        <v>355</v>
      </c>
      <c r="W14">
        <f>MOD((280.46607+36000.7698*W13),360)*PI()/180</f>
        <v>0.12383630771179141</v>
      </c>
    </row>
    <row r="15" spans="1:23" ht="15">
      <c r="C15" s="28"/>
      <c r="G15" t="s">
        <v>258</v>
      </c>
      <c r="L15" s="41">
        <f xml:space="preserve"> MOD(280.466 + 36000.769*L11, 360)</f>
        <v>7.0951138597101817</v>
      </c>
      <c r="M15" s="48" t="s">
        <v>151</v>
      </c>
      <c r="N15" s="46">
        <f t="shared" si="0"/>
        <v>0.12383309765582572</v>
      </c>
      <c r="O15" s="30" t="s">
        <v>64</v>
      </c>
      <c r="P15" s="34" t="s">
        <v>297</v>
      </c>
      <c r="Q15" s="53">
        <f>0.0167086 - 0.000042*Q11</f>
        <v>1.670261906046001E-2</v>
      </c>
      <c r="R15" s="55"/>
      <c r="S15" s="53"/>
      <c r="T15" s="34"/>
      <c r="V15" t="s">
        <v>356</v>
      </c>
      <c r="W15">
        <f>(-1*(1789 + 237*W13)*SIN(W14) - (7146 - 62*W14)*COS(W14) + (9934 - 14*W13)*SIN(2*W14) - (29 + 5*W13)*COS(2*+W14) + (74 + 10*W13)*SIN(3*W14) + (320 - 4*W13)*COS(3*W14) - 212*SIN(4*W14))/1000/60</f>
        <v>-7.7975772075400782E-2</v>
      </c>
    </row>
    <row r="16" spans="1:23" ht="15">
      <c r="C16" s="28"/>
      <c r="D16">
        <v>0</v>
      </c>
      <c r="F16" t="s">
        <v>42</v>
      </c>
      <c r="G16" t="s">
        <v>182</v>
      </c>
      <c r="H16" t="s">
        <v>259</v>
      </c>
      <c r="L16" s="41">
        <f xml:space="preserve"> MOD(357.526 + 35999.05*L11, 360)</f>
        <v>83.910322548537806</v>
      </c>
      <c r="M16" s="48" t="s">
        <v>151</v>
      </c>
      <c r="N16" s="46">
        <f t="shared" si="0"/>
        <v>1.4645114048824242</v>
      </c>
      <c r="O16" s="30" t="s">
        <v>64</v>
      </c>
      <c r="P16" s="34" t="s">
        <v>298</v>
      </c>
      <c r="Q16" s="54">
        <f>Q12+Q14</f>
        <v>9.0023366157675131</v>
      </c>
      <c r="R16" s="55" t="s">
        <v>2</v>
      </c>
      <c r="S16" s="53"/>
      <c r="T16" s="34"/>
      <c r="V16" t="s">
        <v>357</v>
      </c>
      <c r="W16">
        <f>12+7-D6/15-W15+4/60</f>
        <v>11.723568364667994</v>
      </c>
    </row>
    <row r="17" spans="1:26" ht="15">
      <c r="A17">
        <v>0</v>
      </c>
      <c r="B17">
        <v>1</v>
      </c>
      <c r="C17" s="28"/>
      <c r="D17">
        <v>1</v>
      </c>
      <c r="F17" s="33" t="s">
        <v>293</v>
      </c>
      <c r="G17" t="s">
        <v>247</v>
      </c>
      <c r="I17" t="s">
        <v>260</v>
      </c>
      <c r="K17" t="s">
        <v>268</v>
      </c>
      <c r="L17" s="41">
        <f xml:space="preserve"> 22640*SIN(N13) + 769*SIN(2*N13) + 36*SIN(3*N13)</f>
        <v>18032.868765595711</v>
      </c>
      <c r="M17" s="48" t="s">
        <v>285</v>
      </c>
      <c r="N17" s="47"/>
      <c r="O17" s="30"/>
      <c r="P17" s="34" t="s">
        <v>299</v>
      </c>
      <c r="Q17" s="54">
        <f>Q13+Q14</f>
        <v>85.820504102933256</v>
      </c>
      <c r="R17" s="55" t="s">
        <v>2</v>
      </c>
      <c r="S17" s="53">
        <f t="shared" si="1"/>
        <v>1.4978503623174879</v>
      </c>
      <c r="T17" s="34" t="s">
        <v>64</v>
      </c>
      <c r="V17" t="s">
        <v>358</v>
      </c>
      <c r="W17">
        <f>-TAN(D5*PI()/180)*TAN(W12*PI()/180)</f>
        <v>7.6613880145323977E-3</v>
      </c>
    </row>
    <row r="18" spans="1:26" ht="15">
      <c r="A18">
        <v>1</v>
      </c>
      <c r="B18">
        <v>2</v>
      </c>
      <c r="C18" s="28"/>
      <c r="D18">
        <v>2</v>
      </c>
      <c r="G18" t="s">
        <v>48</v>
      </c>
      <c r="H18">
        <v>7</v>
      </c>
      <c r="I18" t="s">
        <v>261</v>
      </c>
      <c r="K18" t="s">
        <v>268</v>
      </c>
      <c r="L18" s="41">
        <f xml:space="preserve"> -125*SIN(N12 - N15)</f>
        <v>31.577531494718301</v>
      </c>
      <c r="M18" s="48" t="s">
        <v>285</v>
      </c>
      <c r="N18" s="47"/>
      <c r="O18" s="30"/>
      <c r="P18" s="34" t="s">
        <v>14</v>
      </c>
      <c r="Q18" s="54">
        <f>MOD(125.04452-1934.13626*Q11, 360)</f>
        <v>209.61709063904013</v>
      </c>
      <c r="R18" s="55" t="s">
        <v>2</v>
      </c>
      <c r="S18" s="53">
        <f t="shared" si="1"/>
        <v>3.6585084001026349</v>
      </c>
      <c r="T18" s="34" t="s">
        <v>64</v>
      </c>
      <c r="V18" t="s">
        <v>359</v>
      </c>
      <c r="W18">
        <f>COS(D5*PI()/180)*COS(W12*PI()/180)</f>
        <v>0.99061523394410389</v>
      </c>
    </row>
    <row r="19" spans="1:26" ht="15">
      <c r="A19">
        <v>2</v>
      </c>
      <c r="B19">
        <v>3</v>
      </c>
      <c r="C19" s="28"/>
      <c r="D19">
        <v>3</v>
      </c>
      <c r="G19" t="s">
        <v>250</v>
      </c>
      <c r="H19">
        <v>8</v>
      </c>
      <c r="I19" t="s">
        <v>262</v>
      </c>
      <c r="K19" t="s">
        <v>268</v>
      </c>
      <c r="L19" s="41">
        <f xml:space="preserve"> 2370*SIN(2*(N12 - N15))</f>
        <v>-1158.5822825977514</v>
      </c>
      <c r="M19" s="48" t="s">
        <v>285</v>
      </c>
      <c r="N19" s="47"/>
      <c r="O19" s="30"/>
      <c r="P19" s="34" t="s">
        <v>300</v>
      </c>
      <c r="Q19" s="54">
        <f>23.43929111 - 0.01300417*Q11</f>
        <v>23.437439272987195</v>
      </c>
      <c r="R19" s="55" t="s">
        <v>2</v>
      </c>
      <c r="S19" s="53"/>
      <c r="T19" s="34"/>
      <c r="U19" t="s">
        <v>360</v>
      </c>
      <c r="V19" t="s">
        <v>361</v>
      </c>
      <c r="W19">
        <f>-0.8333-0.0347*SQRT(C7)</f>
        <v>-1.1377912642425068</v>
      </c>
    </row>
    <row r="20" spans="1:26" ht="15">
      <c r="A20">
        <v>3</v>
      </c>
      <c r="B20">
        <v>4</v>
      </c>
      <c r="C20" s="28"/>
      <c r="D20">
        <v>4</v>
      </c>
      <c r="G20" t="s">
        <v>251</v>
      </c>
      <c r="H20">
        <v>9</v>
      </c>
      <c r="I20" t="s">
        <v>263</v>
      </c>
      <c r="K20" t="s">
        <v>268</v>
      </c>
      <c r="L20" s="41">
        <f xml:space="preserve"> -668*SIN(N16)</f>
        <v>-664.2305246251567</v>
      </c>
      <c r="M20" s="48" t="s">
        <v>285</v>
      </c>
      <c r="N20" s="47"/>
      <c r="O20" s="30"/>
      <c r="P20" s="34" t="s">
        <v>301</v>
      </c>
      <c r="Q20" s="55">
        <f>9.2*COS(S18)/3600 + 0.57*COS(2*S12)/3600</f>
        <v>-2.068164084305392E-3</v>
      </c>
      <c r="R20" s="55" t="s">
        <v>2</v>
      </c>
      <c r="S20" s="54"/>
      <c r="T20" s="34"/>
      <c r="U20" t="s">
        <v>363</v>
      </c>
      <c r="V20" t="s">
        <v>361</v>
      </c>
      <c r="W20">
        <f>W16+ACOS(W17+ SIN((W19) * PI()/180) /W18)*180/PI()/15</f>
        <v>17.770871549855478</v>
      </c>
      <c r="X20">
        <f>INT(W20)</f>
        <v>17</v>
      </c>
      <c r="Y20">
        <f>INT(60*(W20-X20))</f>
        <v>46</v>
      </c>
      <c r="Z20">
        <f>INT(3600*(W20-X20)-60*Y20)</f>
        <v>15</v>
      </c>
    </row>
    <row r="21" spans="1:26" ht="15">
      <c r="A21">
        <v>4</v>
      </c>
      <c r="B21">
        <v>5</v>
      </c>
      <c r="C21" s="28"/>
      <c r="D21">
        <v>5</v>
      </c>
      <c r="I21" t="s">
        <v>264</v>
      </c>
      <c r="K21" t="s">
        <v>268</v>
      </c>
      <c r="L21" s="41">
        <f xml:space="preserve"> -412*SIN(2*(N12 - N14)) + 212*SIN(2*(N12 - N15 - N13))</f>
        <v>230.8929873162979</v>
      </c>
      <c r="M21" s="48" t="s">
        <v>285</v>
      </c>
      <c r="N21" s="47"/>
      <c r="O21" s="30"/>
      <c r="P21" s="34" t="s">
        <v>131</v>
      </c>
      <c r="Q21" s="56">
        <f>Q19+Q20</f>
        <v>23.435371108902888</v>
      </c>
      <c r="R21" s="55" t="s">
        <v>2</v>
      </c>
      <c r="S21" s="53">
        <f t="shared" si="1"/>
        <v>0.40902438727710999</v>
      </c>
      <c r="T21" s="34" t="s">
        <v>64</v>
      </c>
      <c r="U21" t="s">
        <v>85</v>
      </c>
      <c r="W21" s="3">
        <f>W20/24</f>
        <v>0.74045298124397829</v>
      </c>
    </row>
    <row r="22" spans="1:26" ht="15">
      <c r="A22">
        <v>5</v>
      </c>
      <c r="B22">
        <v>6</v>
      </c>
      <c r="C22" s="28"/>
      <c r="D22">
        <v>6</v>
      </c>
      <c r="I22" t="s">
        <v>265</v>
      </c>
      <c r="K22" t="s">
        <v>268</v>
      </c>
      <c r="L22" s="41">
        <f xml:space="preserve"> 4586*SIN(2*(N12 - N15) - N13) + 206*SIN(2*(N12 - N15) - N13 - N16) + 192*SIN(2*(N12 - N15) + N13) + 165*SIN(2*(N12 - N15) - N16) + 148*SIN(N13 - N16) - 110*SIN(N13 + N16)</f>
        <v>-4809.1361551819709</v>
      </c>
      <c r="M22" s="48" t="s">
        <v>285</v>
      </c>
      <c r="N22" s="47"/>
      <c r="O22" s="30"/>
      <c r="P22" s="34" t="s">
        <v>302</v>
      </c>
      <c r="Q22" s="55">
        <f>1720994.5+INT(365.25*G4)+INT(30.60001*(F4+1))+M4+E4</f>
        <v>2456746.5</v>
      </c>
      <c r="R22" s="55"/>
      <c r="S22" s="55"/>
      <c r="T22" s="34"/>
    </row>
    <row r="23" spans="1:26" ht="15">
      <c r="A23">
        <v>6</v>
      </c>
      <c r="B23">
        <v>7</v>
      </c>
      <c r="C23" s="28"/>
      <c r="D23">
        <v>7</v>
      </c>
      <c r="I23" t="s">
        <v>266</v>
      </c>
      <c r="K23" t="s">
        <v>268</v>
      </c>
      <c r="L23" s="41">
        <f xml:space="preserve"> SUM(L17:L22)</f>
        <v>11663.390322001847</v>
      </c>
      <c r="M23" s="48" t="s">
        <v>285</v>
      </c>
      <c r="N23" s="46">
        <f>L23/3600</f>
        <v>3.239830645000513</v>
      </c>
      <c r="O23" s="30" t="s">
        <v>151</v>
      </c>
      <c r="P23" s="34" t="s">
        <v>303</v>
      </c>
      <c r="Q23" s="55">
        <f>(Q22-2451545)/36525</f>
        <v>0.14240930869267626</v>
      </c>
      <c r="R23" s="55"/>
      <c r="S23" s="55"/>
      <c r="T23" s="34"/>
    </row>
    <row r="24" spans="1:26" ht="15">
      <c r="A24">
        <v>7</v>
      </c>
      <c r="B24">
        <v>8</v>
      </c>
      <c r="C24" s="28"/>
      <c r="D24">
        <v>8</v>
      </c>
      <c r="L24" s="41"/>
      <c r="M24" s="48"/>
      <c r="N24" s="47"/>
      <c r="O24" s="30"/>
      <c r="P24" s="34"/>
      <c r="Q24" s="55"/>
      <c r="R24" s="55"/>
      <c r="S24" s="55"/>
      <c r="T24" s="34"/>
    </row>
    <row r="25" spans="1:26" ht="15">
      <c r="A25">
        <v>8</v>
      </c>
      <c r="B25">
        <v>9</v>
      </c>
      <c r="C25" s="28"/>
      <c r="D25">
        <v>9</v>
      </c>
      <c r="F25" t="s">
        <v>267</v>
      </c>
      <c r="L25" s="41">
        <f>MOD(L12+N23,360)</f>
        <v>355.7023249656441</v>
      </c>
      <c r="M25" s="48"/>
      <c r="N25" s="46">
        <f>RADIANS(L25)</f>
        <v>6.2081767276493158</v>
      </c>
      <c r="O25" s="30" t="s">
        <v>64</v>
      </c>
      <c r="P25" s="34" t="s">
        <v>304</v>
      </c>
      <c r="Q25" s="55">
        <f>MOD(6.6973745583+2400.0513369072*Q23+0.0000258622*Q23*Q23,24)</f>
        <v>12.487026798683871</v>
      </c>
      <c r="R25" s="55"/>
      <c r="S25" s="55"/>
      <c r="T25" s="34"/>
    </row>
    <row r="26" spans="1:26" ht="15">
      <c r="A26">
        <v>9</v>
      </c>
      <c r="B26">
        <v>10</v>
      </c>
      <c r="C26" s="28"/>
      <c r="D26">
        <v>10</v>
      </c>
      <c r="F26" t="s">
        <v>286</v>
      </c>
      <c r="L26" s="41">
        <f>INT(L25)</f>
        <v>355</v>
      </c>
      <c r="M26" s="45">
        <f>INT(60*(L25-L26))</f>
        <v>42</v>
      </c>
      <c r="N26" s="45">
        <f>INT(3600*(L25-L26)-60*M26)</f>
        <v>8</v>
      </c>
      <c r="O26" s="30"/>
      <c r="P26" s="34" t="s">
        <v>305</v>
      </c>
      <c r="Q26" s="57">
        <f>MOD(Q25+(H4+I4/60+J4/3600-M6)*1.00273790935,24)</f>
        <v>7.2165249318170099</v>
      </c>
      <c r="R26" s="55"/>
      <c r="S26" s="55"/>
      <c r="T26" s="34"/>
    </row>
    <row r="27" spans="1:26" ht="15">
      <c r="A27">
        <v>10</v>
      </c>
      <c r="B27">
        <v>11</v>
      </c>
      <c r="C27" s="28"/>
      <c r="D27">
        <v>11</v>
      </c>
      <c r="L27" s="43" t="str">
        <f>"°"</f>
        <v>°</v>
      </c>
      <c r="M27" s="49" t="str">
        <f>"'"</f>
        <v>'</v>
      </c>
      <c r="N27" s="48" t="str">
        <f>""""</f>
        <v>"</v>
      </c>
      <c r="O27" s="30"/>
      <c r="P27" s="34" t="s">
        <v>132</v>
      </c>
      <c r="Q27" s="55">
        <f>MOD(Q26+D6/15,24)</f>
        <v>14.637599005891083</v>
      </c>
      <c r="R27" s="55"/>
      <c r="S27" s="55"/>
      <c r="T27" s="34"/>
    </row>
    <row r="28" spans="1:26" ht="15">
      <c r="A28">
        <v>11</v>
      </c>
      <c r="B28">
        <v>12</v>
      </c>
      <c r="C28" s="28"/>
      <c r="D28">
        <v>12</v>
      </c>
      <c r="G28" t="s">
        <v>315</v>
      </c>
      <c r="L28" s="44">
        <f>(18520*SIN(N25-N14+0.114*SIN(2*(N12-N14))*PI()/180+0.15*SIN(N16)*PI()/180)-526*SIN(2*N15-N12-N14)+44*SIN(2*N15-N12-N14+N13)-31*SIN((2*N15-N12-N14-N13)-23*SIN((2*N15-N12-N14+N16)+11*SIN((2*N15-N12-N14-N16)-25*SIN(N12-N14-2*N13)+21*SIN(N12-N14-N13)))))/3600</f>
        <v>2.8468713853378786</v>
      </c>
      <c r="M28" s="48"/>
      <c r="N28" s="46">
        <f>RADIANS(L28)</f>
        <v>4.9687279054958206E-2</v>
      </c>
      <c r="O28" s="30" t="s">
        <v>64</v>
      </c>
      <c r="P28" s="34" t="s">
        <v>306</v>
      </c>
      <c r="Q28" s="58">
        <f>MOD(Q27- S33,24)*15</f>
        <v>211.29659973770512</v>
      </c>
      <c r="R28" s="55" t="s">
        <v>2</v>
      </c>
      <c r="S28" s="55">
        <f>RADIANS(Q28)</f>
        <v>3.6878213636915413</v>
      </c>
      <c r="T28" s="34" t="s">
        <v>64</v>
      </c>
    </row>
    <row r="29" spans="1:26" ht="15">
      <c r="A29">
        <v>12</v>
      </c>
      <c r="B29">
        <v>13</v>
      </c>
      <c r="C29" s="28"/>
      <c r="D29">
        <v>13</v>
      </c>
      <c r="G29" t="s">
        <v>316</v>
      </c>
      <c r="L29" s="45">
        <f>INT(L28)</f>
        <v>2</v>
      </c>
      <c r="M29" s="45">
        <f>INT(60*(L28-L29))</f>
        <v>50</v>
      </c>
      <c r="N29" s="45">
        <f>INT(3600*(L28-L29)-60*M29)</f>
        <v>48</v>
      </c>
      <c r="O29" s="30" t="s">
        <v>288</v>
      </c>
      <c r="P29" s="34"/>
      <c r="Q29" s="55"/>
      <c r="R29" s="55"/>
      <c r="S29" s="55"/>
      <c r="T29" s="34"/>
    </row>
    <row r="30" spans="1:26" ht="15">
      <c r="A30">
        <v>13</v>
      </c>
      <c r="B30">
        <v>14</v>
      </c>
      <c r="C30" s="28"/>
      <c r="D30">
        <v>14</v>
      </c>
      <c r="L30" s="44" t="str">
        <f>IF(L28&lt;0, "NEGATIF", "POSITIF")</f>
        <v>POSITIF</v>
      </c>
      <c r="M30" s="48"/>
      <c r="N30" s="47"/>
      <c r="O30" s="30"/>
      <c r="P30" s="34" t="s">
        <v>307</v>
      </c>
      <c r="Q30" s="55">
        <f>1.000001018*(1-Q15*Q15)/(1+Q15*COS(Q17))</f>
        <v>1.0088618624247623</v>
      </c>
      <c r="R30" s="55"/>
      <c r="S30" s="61">
        <f>Q30*149598000</f>
        <v>150923716.89501959</v>
      </c>
      <c r="T30" s="34" t="s">
        <v>191</v>
      </c>
    </row>
    <row r="31" spans="1:26" ht="15">
      <c r="A31">
        <v>14</v>
      </c>
      <c r="B31">
        <v>15</v>
      </c>
      <c r="C31" s="28"/>
      <c r="D31">
        <v>15</v>
      </c>
      <c r="G31" t="s">
        <v>317</v>
      </c>
      <c r="L31" s="44">
        <f>(3423 + 187*COS(N13)+10*COS(2*N13)+34*COS(2*(N12-N15)-N13)+28*COS(2*(N12-N15))+3*COS(2*(N12-N15)+N13))/3600</f>
        <v>0.99339286483137368</v>
      </c>
      <c r="M31" s="48"/>
      <c r="N31" s="44">
        <f>RADIANS(L31)</f>
        <v>1.7337976257126457E-2</v>
      </c>
      <c r="O31" s="30" t="s">
        <v>64</v>
      </c>
      <c r="P31" s="34" t="s">
        <v>308</v>
      </c>
      <c r="Q31" s="59">
        <f>Q16-0.00569-0.00478*SIN(S18)</f>
        <v>8.9990088975247478</v>
      </c>
      <c r="R31" s="55" t="s">
        <v>151</v>
      </c>
      <c r="S31" s="55">
        <f>RADIANS(Q31)</f>
        <v>0.15706233467807185</v>
      </c>
      <c r="T31" s="34" t="s">
        <v>64</v>
      </c>
    </row>
    <row r="32" spans="1:26" ht="15">
      <c r="A32">
        <v>15</v>
      </c>
      <c r="B32">
        <v>16</v>
      </c>
      <c r="C32" s="28"/>
      <c r="D32">
        <v>16</v>
      </c>
      <c r="G32" t="s">
        <v>318</v>
      </c>
      <c r="L32" s="44"/>
      <c r="M32" s="50">
        <f>L31/24</f>
        <v>4.1391369367973906E-2</v>
      </c>
      <c r="N32" s="47"/>
      <c r="O32" s="30"/>
      <c r="P32" s="34" t="s">
        <v>309</v>
      </c>
      <c r="Q32" s="60">
        <f>INT(Q31)</f>
        <v>8</v>
      </c>
      <c r="R32" s="60">
        <f>INT(60*(Q31-Q32))</f>
        <v>59</v>
      </c>
      <c r="S32" s="60">
        <f>INT(3600*(Q31-Q32)-60*R32)</f>
        <v>56</v>
      </c>
      <c r="T32" s="34"/>
    </row>
    <row r="33" spans="1:20" ht="15">
      <c r="A33">
        <v>16</v>
      </c>
      <c r="B33">
        <v>17</v>
      </c>
      <c r="C33" s="28"/>
      <c r="D33">
        <v>17</v>
      </c>
      <c r="L33" s="44"/>
      <c r="M33" s="45"/>
      <c r="N33" s="47"/>
      <c r="O33" s="30"/>
      <c r="P33" s="34" t="s">
        <v>37</v>
      </c>
      <c r="Q33" s="55">
        <f>MOD(DEGREES(ATAN2(COS(S31),COS(S21)*SIN(S31))),360)</f>
        <v>8.2673853506611401</v>
      </c>
      <c r="R33" s="55" t="s">
        <v>2</v>
      </c>
      <c r="S33" s="55">
        <f>Q33/15</f>
        <v>0.5511590233774093</v>
      </c>
      <c r="T33" s="34" t="s">
        <v>2</v>
      </c>
    </row>
    <row r="34" spans="1:20" ht="15">
      <c r="A34">
        <v>17</v>
      </c>
      <c r="B34">
        <v>18</v>
      </c>
      <c r="C34" s="28"/>
      <c r="D34">
        <v>18</v>
      </c>
      <c r="H34" t="s">
        <v>287</v>
      </c>
      <c r="L34" s="44">
        <f>DEGREES(ASIN(0.272493*SIN(N31)))</f>
        <v>0.27068004704254661</v>
      </c>
      <c r="M34" s="51">
        <f>L34/24</f>
        <v>1.1278335293439442E-2</v>
      </c>
      <c r="N34" s="47"/>
      <c r="O34" s="30"/>
      <c r="P34" s="34" t="s">
        <v>310</v>
      </c>
      <c r="Q34" s="55"/>
      <c r="R34" s="62">
        <f>S33/24</f>
        <v>2.2964959307392053E-2</v>
      </c>
      <c r="S34" s="55"/>
      <c r="T34" s="34"/>
    </row>
    <row r="35" spans="1:20" ht="15">
      <c r="A35">
        <v>18</v>
      </c>
      <c r="B35">
        <v>19</v>
      </c>
      <c r="C35" s="28"/>
      <c r="D35">
        <v>19</v>
      </c>
      <c r="H35" t="s">
        <v>272</v>
      </c>
      <c r="L35" s="44">
        <f>6378/SIN(N31)</f>
        <v>367881.4332294091</v>
      </c>
      <c r="M35" s="48" t="s">
        <v>290</v>
      </c>
      <c r="N35" s="47"/>
      <c r="O35" s="30"/>
      <c r="P35" s="34" t="s">
        <v>204</v>
      </c>
      <c r="Q35" s="61">
        <f>DEGREES(ASIN(SIN(S21)*SIN(S31)))</f>
        <v>3.5666414854031707</v>
      </c>
      <c r="R35" s="55" t="s">
        <v>151</v>
      </c>
      <c r="S35" s="55">
        <f>RADIANS(Q35)</f>
        <v>6.2249637158506607E-2</v>
      </c>
      <c r="T35" s="34" t="s">
        <v>64</v>
      </c>
    </row>
    <row r="36" spans="1:20" ht="15">
      <c r="A36">
        <v>19</v>
      </c>
      <c r="B36">
        <v>20</v>
      </c>
      <c r="C36" s="28"/>
      <c r="D36">
        <v>20</v>
      </c>
      <c r="L36" s="44"/>
      <c r="M36" s="48"/>
      <c r="N36" s="47"/>
      <c r="O36" s="30"/>
      <c r="P36" s="34" t="s">
        <v>311</v>
      </c>
      <c r="Q36" s="60" t="str">
        <f>IF(Q35&lt;0, "NEGATIF", "POSITIF")</f>
        <v>POSITIF</v>
      </c>
      <c r="R36" s="55"/>
      <c r="S36" s="55"/>
      <c r="T36" s="34"/>
    </row>
    <row r="37" spans="1:20" ht="15">
      <c r="A37">
        <v>20</v>
      </c>
      <c r="B37">
        <v>21</v>
      </c>
      <c r="C37" s="28"/>
      <c r="D37">
        <v>21</v>
      </c>
      <c r="G37" t="s">
        <v>271</v>
      </c>
      <c r="L37" s="44">
        <f>0.0167086 - 0.000042*L11</f>
        <v>1.670261906046001E-2</v>
      </c>
      <c r="M37" s="48"/>
      <c r="N37" s="44">
        <f>RADIANS(L37)</f>
        <v>2.9151569631138903E-4</v>
      </c>
      <c r="O37" s="30" t="s">
        <v>64</v>
      </c>
      <c r="P37" s="34"/>
      <c r="Q37" s="60">
        <f>INT(ABS(Q35))</f>
        <v>3</v>
      </c>
      <c r="R37" s="60">
        <f>INT(60*(ABS(Q35)-Q37))</f>
        <v>33</v>
      </c>
      <c r="S37" s="60">
        <f>INT(3600*(ABS(Q35)-Q37)-60*R37)</f>
        <v>59</v>
      </c>
      <c r="T37" s="34"/>
    </row>
    <row r="38" spans="1:20" ht="15">
      <c r="A38">
        <v>21</v>
      </c>
      <c r="B38">
        <v>22</v>
      </c>
      <c r="C38" s="28"/>
      <c r="D38">
        <v>22</v>
      </c>
      <c r="J38" t="s">
        <v>270</v>
      </c>
      <c r="L38" s="44">
        <f>MOD(125.04452-1934.13626*L11, 360)</f>
        <v>209.61709063904013</v>
      </c>
      <c r="M38" s="48" t="s">
        <v>2</v>
      </c>
      <c r="N38" s="47"/>
      <c r="O38" s="30"/>
      <c r="P38" s="34" t="s">
        <v>312</v>
      </c>
      <c r="Q38" s="55">
        <f>ATAN2(COS(S28)*SIN(C5)-TAN(S35)*COS(C5),SIN(S28))</f>
        <v>-1.4895232235914564</v>
      </c>
      <c r="R38" s="55" t="s">
        <v>64</v>
      </c>
      <c r="S38" s="55">
        <f>DEGREES(Q38)</f>
        <v>-85.343394198511703</v>
      </c>
      <c r="T38" s="34" t="s">
        <v>2</v>
      </c>
    </row>
    <row r="39" spans="1:20" ht="15">
      <c r="A39">
        <v>22</v>
      </c>
      <c r="B39">
        <v>23</v>
      </c>
      <c r="C39" s="28"/>
      <c r="D39">
        <v>23</v>
      </c>
      <c r="I39" t="s">
        <v>269</v>
      </c>
      <c r="L39" s="44">
        <f>23.43929111 - 0.01300417*L11</f>
        <v>23.437439272987195</v>
      </c>
      <c r="M39" s="48" t="s">
        <v>2</v>
      </c>
      <c r="N39" s="47"/>
      <c r="O39" s="30"/>
      <c r="P39" s="34" t="s">
        <v>206</v>
      </c>
      <c r="Q39" s="55">
        <f>MOD(S38+180,360)</f>
        <v>94.656605801488297</v>
      </c>
      <c r="R39" s="55"/>
      <c r="S39" s="55"/>
      <c r="T39" s="34"/>
    </row>
    <row r="40" spans="1:20" ht="15">
      <c r="A40">
        <v>23</v>
      </c>
      <c r="B40">
        <v>24</v>
      </c>
      <c r="C40" s="28"/>
      <c r="D40">
        <v>24</v>
      </c>
      <c r="I40" t="s">
        <v>273</v>
      </c>
      <c r="L40" s="44">
        <f>9.2*COS(N14)/3600 + 0.57*COS(2*N15)/3600</f>
        <v>-2.068259437018374E-3</v>
      </c>
      <c r="M40" s="48" t="s">
        <v>2</v>
      </c>
      <c r="N40" s="44"/>
      <c r="O40" s="30"/>
      <c r="P40" s="34" t="s">
        <v>311</v>
      </c>
      <c r="Q40" s="60">
        <f>INT(Q39)</f>
        <v>94</v>
      </c>
      <c r="R40" s="60">
        <f>INT(60*(Q39-Q40))</f>
        <v>39</v>
      </c>
      <c r="S40" s="60">
        <f>INT(3600*(Q39-Q40)-60*R40)</f>
        <v>23</v>
      </c>
      <c r="T40" s="34"/>
    </row>
    <row r="41" spans="1:20" ht="15">
      <c r="A41">
        <v>24</v>
      </c>
      <c r="B41" s="28"/>
      <c r="D41">
        <v>25</v>
      </c>
      <c r="J41" t="s">
        <v>274</v>
      </c>
      <c r="L41" s="44">
        <f>L39+L40</f>
        <v>23.435371013550178</v>
      </c>
      <c r="M41" s="48" t="s">
        <v>2</v>
      </c>
      <c r="N41" s="44">
        <f>RADIANS(L41)</f>
        <v>0.40902438561289123</v>
      </c>
      <c r="O41" s="30" t="s">
        <v>64</v>
      </c>
      <c r="P41" s="34"/>
      <c r="Q41" s="61"/>
      <c r="R41" s="55"/>
      <c r="S41" s="55"/>
      <c r="T41" s="34"/>
    </row>
    <row r="42" spans="1:20" ht="15">
      <c r="A42">
        <v>25</v>
      </c>
      <c r="B42" s="28"/>
      <c r="C42" s="17"/>
      <c r="D42">
        <v>26</v>
      </c>
      <c r="L42" s="44"/>
      <c r="M42" s="48"/>
      <c r="N42" s="44"/>
      <c r="O42" s="30"/>
      <c r="P42" s="34" t="s">
        <v>153</v>
      </c>
      <c r="Q42" s="61">
        <f>DEGREES(ASIN(SIN(C5)*SIN(S35)+COS(C5)*COS(S35)*COS(S28)))</f>
        <v>-58.655721849397572</v>
      </c>
      <c r="R42" s="55" t="s">
        <v>151</v>
      </c>
      <c r="S42" s="55"/>
      <c r="T42" s="34"/>
    </row>
    <row r="43" spans="1:20" ht="15">
      <c r="A43">
        <v>26</v>
      </c>
      <c r="B43" s="28"/>
      <c r="D43">
        <v>27</v>
      </c>
      <c r="J43" t="s">
        <v>275</v>
      </c>
      <c r="L43" s="44">
        <f>(L8-2451545)/36525</f>
        <v>0.14240330063122783</v>
      </c>
      <c r="M43" s="48"/>
      <c r="N43" s="44"/>
      <c r="O43" s="30"/>
      <c r="P43" s="34"/>
      <c r="Q43" s="60" t="str">
        <f>IF(Q42&lt;0, "NEGATIF", "POSITIF")</f>
        <v>NEGATIF</v>
      </c>
      <c r="R43" s="55"/>
      <c r="S43" s="55"/>
      <c r="T43" s="34"/>
    </row>
    <row r="44" spans="1:20" ht="15">
      <c r="A44">
        <v>27</v>
      </c>
      <c r="B44" s="28"/>
      <c r="D44">
        <v>28</v>
      </c>
      <c r="K44" t="s">
        <v>289</v>
      </c>
      <c r="L44" s="44">
        <f>MOD(280.46061837+360.98564736629*(L8-2451545)+0.000387933*L43*L43+(-17.2*SIN(N14)-1.32*SIN(2*N15))*COS(N41)/3600, 360)/15</f>
        <v>7.2060793879441913</v>
      </c>
      <c r="M44" s="48"/>
      <c r="N44" s="44"/>
      <c r="O44" s="30"/>
      <c r="P44" s="34" t="s">
        <v>311</v>
      </c>
      <c r="Q44" s="60">
        <f>INT(ABS(Q42))</f>
        <v>58</v>
      </c>
      <c r="R44" s="60">
        <f>INT(60*(ABS(Q42)-Q44))</f>
        <v>39</v>
      </c>
      <c r="S44" s="60">
        <f>INT(3600*(ABS(Q42)-Q44)-60*R44)</f>
        <v>20</v>
      </c>
      <c r="T44" s="34"/>
    </row>
    <row r="45" spans="1:20" ht="15">
      <c r="A45">
        <v>28</v>
      </c>
      <c r="B45" s="28"/>
      <c r="D45">
        <v>29</v>
      </c>
      <c r="K45" t="s">
        <v>276</v>
      </c>
      <c r="L45" s="44">
        <f>MOD(L44+D6/15,24)</f>
        <v>14.627153462018265</v>
      </c>
      <c r="M45" s="48"/>
      <c r="N45" s="44"/>
      <c r="O45" s="30"/>
      <c r="P45" s="34"/>
      <c r="Q45" s="34"/>
      <c r="R45" s="34"/>
      <c r="S45" s="34"/>
      <c r="T45" s="34"/>
    </row>
    <row r="46" spans="1:20" ht="15">
      <c r="A46">
        <v>29</v>
      </c>
      <c r="B46" s="28"/>
      <c r="D46">
        <v>30</v>
      </c>
      <c r="I46" t="s">
        <v>277</v>
      </c>
      <c r="L46" s="44">
        <f>MOD(L45-N47,24)*15</f>
        <v>224.48093690283417</v>
      </c>
      <c r="M46" s="48" t="s">
        <v>2</v>
      </c>
      <c r="N46" s="44">
        <f>RADIANS(L46)</f>
        <v>3.9179314569160986</v>
      </c>
      <c r="O46" s="30" t="s">
        <v>64</v>
      </c>
      <c r="P46" s="34"/>
      <c r="Q46" s="34"/>
      <c r="R46" s="34"/>
      <c r="S46" s="34"/>
      <c r="T46" s="34"/>
    </row>
    <row r="47" spans="1:20" ht="15">
      <c r="A47">
        <v>30</v>
      </c>
      <c r="B47" s="28"/>
      <c r="D47">
        <v>31</v>
      </c>
      <c r="K47" t="s">
        <v>278</v>
      </c>
      <c r="L47" s="44">
        <f>MOD(DEGREES(ATAN2(COS(N25),SIN(N25)*COS(N41)-TAN(N28)*SIN(N41))),360)</f>
        <v>354.92636502743983</v>
      </c>
      <c r="M47" s="48" t="s">
        <v>2</v>
      </c>
      <c r="N47" s="44">
        <f>L47/15</f>
        <v>23.661757668495987</v>
      </c>
      <c r="O47" s="30" t="s">
        <v>64</v>
      </c>
      <c r="P47" s="34"/>
      <c r="Q47" s="34"/>
      <c r="R47" s="34"/>
      <c r="S47" s="34"/>
      <c r="T47" s="34"/>
    </row>
    <row r="48" spans="1:20" ht="15">
      <c r="A48">
        <v>31</v>
      </c>
      <c r="B48" s="28"/>
      <c r="D48">
        <v>32</v>
      </c>
      <c r="J48" t="s">
        <v>284</v>
      </c>
      <c r="L48" s="45">
        <f>INT(N47)</f>
        <v>23</v>
      </c>
      <c r="M48" s="41">
        <f>INT(60*(N47-L48))</f>
        <v>39</v>
      </c>
      <c r="N48" s="45">
        <f>INT(3600*(N47-L48)-60*M48)</f>
        <v>42</v>
      </c>
      <c r="O48" s="30"/>
      <c r="P48" s="34"/>
      <c r="Q48" s="34"/>
      <c r="R48" s="34"/>
      <c r="S48" s="34"/>
      <c r="T48" s="34"/>
    </row>
    <row r="49" spans="1:20" ht="15">
      <c r="A49">
        <v>32</v>
      </c>
      <c r="B49" s="28"/>
      <c r="D49">
        <v>33</v>
      </c>
      <c r="L49" s="44"/>
      <c r="M49" s="48"/>
      <c r="N49" s="47"/>
      <c r="O49" s="30"/>
      <c r="P49" s="34"/>
      <c r="Q49" s="34"/>
      <c r="R49" s="34"/>
      <c r="S49" s="34"/>
      <c r="T49" s="34"/>
    </row>
    <row r="50" spans="1:20" ht="15">
      <c r="A50">
        <v>33</v>
      </c>
      <c r="B50" s="28"/>
      <c r="D50">
        <v>34</v>
      </c>
      <c r="J50" t="s">
        <v>291</v>
      </c>
      <c r="L50" s="44">
        <f>DEGREES(ASIN(SIN(N28)*COS(N41)+COS(N28)*SIN(N41)*SIN(N25)))</f>
        <v>0.90545661635698826</v>
      </c>
      <c r="M50" s="48" t="s">
        <v>2</v>
      </c>
      <c r="N50" s="47">
        <f>RADIANS(L50)</f>
        <v>1.5803199189396589E-2</v>
      </c>
      <c r="O50" s="30" t="s">
        <v>64</v>
      </c>
      <c r="P50" s="34"/>
      <c r="Q50" s="34"/>
      <c r="R50" s="34"/>
      <c r="S50" s="34"/>
      <c r="T50" s="34"/>
    </row>
    <row r="51" spans="1:20" ht="15">
      <c r="A51">
        <v>34</v>
      </c>
      <c r="B51" s="28"/>
      <c r="D51">
        <v>35</v>
      </c>
      <c r="J51" t="s">
        <v>292</v>
      </c>
      <c r="L51" s="45" t="str">
        <f>IF(L50&lt;0, "NEGATIF", "POSITIF")</f>
        <v>POSITIF</v>
      </c>
      <c r="M51" s="52"/>
      <c r="N51" s="47"/>
      <c r="O51" s="30"/>
      <c r="P51" s="34"/>
      <c r="Q51" s="34"/>
      <c r="R51" s="34"/>
      <c r="S51" s="34"/>
      <c r="T51" s="34"/>
    </row>
    <row r="52" spans="1:20" ht="15">
      <c r="A52">
        <v>35</v>
      </c>
      <c r="B52" s="28"/>
      <c r="D52">
        <v>36</v>
      </c>
      <c r="L52" s="45">
        <f>INT(ABS(L50))</f>
        <v>0</v>
      </c>
      <c r="M52" s="45">
        <f>INT(60*(ABS(L50)-L52))</f>
        <v>54</v>
      </c>
      <c r="N52" s="45">
        <f>INT(3600*(ABS(L50)-L52)-60*M52)</f>
        <v>19</v>
      </c>
      <c r="O52" s="30"/>
      <c r="P52" s="34"/>
      <c r="Q52" s="36" t="str">
        <f>UPPER(" posisi bulan dan matahariyang diinginkan,,,by ALI MUHSIN")</f>
        <v xml:space="preserve"> POSISI BULAN DAN MATAHARIYANG DIINGINKAN,,,BY ALI MUHSIN</v>
      </c>
      <c r="R52" s="36"/>
      <c r="S52" s="36"/>
      <c r="T52" s="36"/>
    </row>
    <row r="53" spans="1:20" ht="15">
      <c r="A53">
        <v>36</v>
      </c>
      <c r="B53" s="28"/>
      <c r="D53">
        <v>37</v>
      </c>
      <c r="H53" t="s">
        <v>283</v>
      </c>
      <c r="L53" s="44">
        <f>DEGREES(ATAN2(COS(N46)*SIN(C5)-TAN(N50)*COS(C5),SIN(N46)))</f>
        <v>-84.189653373923477</v>
      </c>
      <c r="M53" s="48" t="s">
        <v>2</v>
      </c>
      <c r="N53" s="47"/>
      <c r="O53" s="30"/>
      <c r="P53" s="34"/>
      <c r="Q53" s="34"/>
      <c r="R53" s="34"/>
      <c r="S53" s="34"/>
      <c r="T53" s="34"/>
    </row>
    <row r="54" spans="1:20" ht="15">
      <c r="A54">
        <v>37</v>
      </c>
      <c r="B54" s="28"/>
      <c r="D54">
        <v>38</v>
      </c>
      <c r="J54" t="s">
        <v>282</v>
      </c>
      <c r="L54" s="46">
        <f>MOD(L53+180,360)</f>
        <v>95.810346626076523</v>
      </c>
      <c r="M54" s="48" t="s">
        <v>2</v>
      </c>
      <c r="N54" s="47"/>
      <c r="O54" s="30"/>
      <c r="P54" s="34"/>
      <c r="Q54" s="34"/>
      <c r="R54" s="34"/>
      <c r="S54" s="34"/>
      <c r="T54" s="34"/>
    </row>
    <row r="55" spans="1:20" ht="15">
      <c r="A55">
        <v>38</v>
      </c>
      <c r="B55" s="28"/>
      <c r="D55">
        <v>39</v>
      </c>
      <c r="J55" t="s">
        <v>281</v>
      </c>
      <c r="L55" s="41">
        <f>INT(L54)</f>
        <v>95</v>
      </c>
      <c r="M55" s="45">
        <f>INT(60*(L54-L55))</f>
        <v>48</v>
      </c>
      <c r="N55" s="45">
        <f>INT(3600*(L54-L55)-60*M55)</f>
        <v>37</v>
      </c>
      <c r="O55" s="30"/>
      <c r="P55" s="34"/>
      <c r="Q55" s="34"/>
      <c r="R55" s="34"/>
      <c r="S55" s="34"/>
      <c r="T55" s="34"/>
    </row>
    <row r="56" spans="1:20" ht="15">
      <c r="A56">
        <v>39</v>
      </c>
      <c r="B56" s="28"/>
      <c r="D56">
        <v>40</v>
      </c>
      <c r="L56" s="44"/>
      <c r="M56" s="48"/>
      <c r="N56" s="47"/>
      <c r="O56" s="30"/>
      <c r="P56" s="34"/>
      <c r="Q56" s="34"/>
      <c r="R56" s="34"/>
      <c r="S56" s="34"/>
      <c r="T56" s="34"/>
    </row>
    <row r="57" spans="1:20" ht="15">
      <c r="A57">
        <v>40</v>
      </c>
      <c r="B57" s="28"/>
      <c r="D57">
        <v>41</v>
      </c>
      <c r="J57" t="s">
        <v>280</v>
      </c>
      <c r="L57" s="44">
        <f>DEGREES(ASIN(SIN(C5)*SIN(N50)+COS(C5)*COS(N50)*COS(N46)))</f>
        <v>-45.234864555458437</v>
      </c>
      <c r="M57" s="48" t="s">
        <v>2</v>
      </c>
      <c r="N57" s="47"/>
      <c r="O57" s="30"/>
      <c r="P57" s="34"/>
      <c r="Q57" s="34"/>
      <c r="R57" s="34"/>
      <c r="S57" s="34"/>
      <c r="T57" s="34"/>
    </row>
    <row r="58" spans="1:20" ht="15">
      <c r="A58">
        <v>41</v>
      </c>
      <c r="B58" s="28"/>
      <c r="D58">
        <v>42</v>
      </c>
      <c r="J58" t="s">
        <v>279</v>
      </c>
      <c r="L58" s="45" t="str">
        <f>IF(L57&lt;0, "NEGATIF", "POSITIF")</f>
        <v>NEGATIF</v>
      </c>
      <c r="M58" s="48"/>
      <c r="N58" s="47"/>
      <c r="O58" s="30"/>
      <c r="P58" s="34"/>
      <c r="Q58" s="34"/>
      <c r="R58" s="34"/>
      <c r="S58" s="34"/>
      <c r="T58" s="34"/>
    </row>
    <row r="59" spans="1:20" ht="15">
      <c r="A59">
        <v>42</v>
      </c>
      <c r="B59" s="28"/>
      <c r="D59">
        <v>43</v>
      </c>
      <c r="L59" s="45">
        <f>INT(ABS(L57))</f>
        <v>45</v>
      </c>
      <c r="M59" s="45">
        <f>INT(60*(ABS(L57)-L59))</f>
        <v>14</v>
      </c>
      <c r="N59" s="45">
        <f>INT(3600*(ABS(L57)-L59)-60*M59)</f>
        <v>5</v>
      </c>
      <c r="O59" s="30"/>
      <c r="P59" s="34"/>
      <c r="Q59" s="34"/>
      <c r="R59" s="34"/>
      <c r="S59" s="34"/>
      <c r="T59" s="34"/>
    </row>
    <row r="60" spans="1:20">
      <c r="A60">
        <v>43</v>
      </c>
      <c r="B60" s="28"/>
      <c r="D60">
        <v>44</v>
      </c>
    </row>
    <row r="61" spans="1:20">
      <c r="A61">
        <v>44</v>
      </c>
      <c r="B61" s="28"/>
      <c r="D61">
        <v>45</v>
      </c>
    </row>
    <row r="62" spans="1:20">
      <c r="A62">
        <v>45</v>
      </c>
      <c r="B62" s="28"/>
      <c r="D62">
        <v>46</v>
      </c>
    </row>
    <row r="63" spans="1:20">
      <c r="A63">
        <v>46</v>
      </c>
      <c r="B63" s="28"/>
      <c r="D63">
        <v>47</v>
      </c>
    </row>
    <row r="64" spans="1:20">
      <c r="A64">
        <v>47</v>
      </c>
      <c r="B64" s="28"/>
      <c r="D64">
        <v>48</v>
      </c>
    </row>
    <row r="65" spans="1:4">
      <c r="A65">
        <v>48</v>
      </c>
      <c r="B65" s="28"/>
      <c r="D65">
        <v>49</v>
      </c>
    </row>
    <row r="66" spans="1:4">
      <c r="A66">
        <v>49</v>
      </c>
      <c r="B66" s="28"/>
      <c r="D66">
        <v>50</v>
      </c>
    </row>
    <row r="67" spans="1:4">
      <c r="A67">
        <v>50</v>
      </c>
      <c r="B67" s="28"/>
      <c r="D67">
        <v>51</v>
      </c>
    </row>
    <row r="68" spans="1:4">
      <c r="A68">
        <v>51</v>
      </c>
      <c r="B68" s="28"/>
      <c r="D68">
        <v>52</v>
      </c>
    </row>
    <row r="69" spans="1:4">
      <c r="A69">
        <v>52</v>
      </c>
      <c r="B69" s="28"/>
      <c r="D69">
        <v>53</v>
      </c>
    </row>
    <row r="70" spans="1:4">
      <c r="A70">
        <v>53</v>
      </c>
      <c r="B70" s="28"/>
      <c r="D70">
        <v>54</v>
      </c>
    </row>
    <row r="71" spans="1:4">
      <c r="A71">
        <v>54</v>
      </c>
      <c r="B71" s="28"/>
      <c r="D71">
        <v>55</v>
      </c>
    </row>
    <row r="72" spans="1:4">
      <c r="A72">
        <v>55</v>
      </c>
      <c r="B72" s="28"/>
      <c r="D72">
        <v>56</v>
      </c>
    </row>
    <row r="73" spans="1:4">
      <c r="A73">
        <v>56</v>
      </c>
      <c r="B73" s="28"/>
      <c r="D73">
        <v>57</v>
      </c>
    </row>
    <row r="74" spans="1:4">
      <c r="A74">
        <v>57</v>
      </c>
      <c r="B74" s="28"/>
      <c r="D74">
        <v>58</v>
      </c>
    </row>
    <row r="75" spans="1:4">
      <c r="A75">
        <v>58</v>
      </c>
      <c r="B75" s="28"/>
      <c r="D75">
        <v>59</v>
      </c>
    </row>
    <row r="76" spans="1:4">
      <c r="A76">
        <v>59</v>
      </c>
      <c r="B76" s="28"/>
    </row>
    <row r="77" spans="1:4">
      <c r="A77">
        <v>60</v>
      </c>
      <c r="B77" s="28"/>
    </row>
    <row r="78" spans="1:4">
      <c r="A78">
        <v>61</v>
      </c>
      <c r="B78" s="28"/>
    </row>
    <row r="79" spans="1:4">
      <c r="A79">
        <v>62</v>
      </c>
      <c r="B79" s="28"/>
    </row>
    <row r="80" spans="1:4">
      <c r="A80">
        <v>63</v>
      </c>
      <c r="B80" s="28"/>
    </row>
    <row r="81" spans="1:2">
      <c r="A81">
        <v>64</v>
      </c>
      <c r="B81" s="28"/>
    </row>
    <row r="82" spans="1:2">
      <c r="A82">
        <v>65</v>
      </c>
      <c r="B82" s="28"/>
    </row>
    <row r="83" spans="1:2">
      <c r="A83">
        <v>66</v>
      </c>
      <c r="B83" s="28"/>
    </row>
    <row r="84" spans="1:2">
      <c r="A84">
        <v>67</v>
      </c>
      <c r="B84" s="28"/>
    </row>
    <row r="85" spans="1:2">
      <c r="A85">
        <v>68</v>
      </c>
      <c r="B85" s="28"/>
    </row>
    <row r="86" spans="1:2">
      <c r="A86">
        <v>69</v>
      </c>
      <c r="B86" s="28"/>
    </row>
    <row r="87" spans="1:2">
      <c r="A87">
        <v>70</v>
      </c>
      <c r="B87" s="28"/>
    </row>
    <row r="88" spans="1:2">
      <c r="A88">
        <v>71</v>
      </c>
      <c r="B88" s="28"/>
    </row>
    <row r="89" spans="1:2">
      <c r="A89">
        <v>72</v>
      </c>
      <c r="B89" s="28"/>
    </row>
    <row r="90" spans="1:2">
      <c r="A90">
        <v>73</v>
      </c>
      <c r="B90" s="28"/>
    </row>
    <row r="91" spans="1:2">
      <c r="A91">
        <v>74</v>
      </c>
      <c r="B91" s="28"/>
    </row>
    <row r="92" spans="1:2">
      <c r="A92">
        <v>75</v>
      </c>
      <c r="B92" s="28"/>
    </row>
    <row r="93" spans="1:2">
      <c r="A93">
        <v>76</v>
      </c>
      <c r="B93" s="28"/>
    </row>
    <row r="94" spans="1:2">
      <c r="A94">
        <v>77</v>
      </c>
      <c r="B94" s="28"/>
    </row>
    <row r="95" spans="1:2">
      <c r="A95">
        <v>78</v>
      </c>
      <c r="B95" s="28"/>
    </row>
    <row r="96" spans="1:2">
      <c r="A96">
        <v>79</v>
      </c>
      <c r="B96" s="28"/>
    </row>
    <row r="97" spans="1:2">
      <c r="A97">
        <v>80</v>
      </c>
      <c r="B97" s="28"/>
    </row>
    <row r="98" spans="1:2">
      <c r="A98">
        <v>81</v>
      </c>
      <c r="B98" s="28"/>
    </row>
    <row r="99" spans="1:2">
      <c r="A99">
        <v>82</v>
      </c>
      <c r="B99" s="28"/>
    </row>
    <row r="100" spans="1:2">
      <c r="A100">
        <v>83</v>
      </c>
      <c r="B100" s="28"/>
    </row>
    <row r="101" spans="1:2">
      <c r="A101">
        <v>84</v>
      </c>
      <c r="B101" s="28"/>
    </row>
    <row r="102" spans="1:2">
      <c r="A102">
        <v>85</v>
      </c>
      <c r="B102" s="28"/>
    </row>
    <row r="103" spans="1:2">
      <c r="A103">
        <v>86</v>
      </c>
      <c r="B103" s="28"/>
    </row>
    <row r="104" spans="1:2">
      <c r="A104">
        <v>87</v>
      </c>
      <c r="B104" s="28"/>
    </row>
    <row r="105" spans="1:2">
      <c r="A105">
        <v>88</v>
      </c>
      <c r="B105" s="28"/>
    </row>
    <row r="106" spans="1:2">
      <c r="A106">
        <v>89</v>
      </c>
      <c r="B106" s="28"/>
    </row>
    <row r="107" spans="1:2">
      <c r="A107">
        <v>90</v>
      </c>
      <c r="B107" s="28"/>
    </row>
    <row r="108" spans="1:2">
      <c r="A108">
        <v>91</v>
      </c>
      <c r="B108" s="28"/>
    </row>
    <row r="109" spans="1:2">
      <c r="A109">
        <v>92</v>
      </c>
      <c r="B109" s="28"/>
    </row>
    <row r="110" spans="1:2">
      <c r="A110">
        <v>93</v>
      </c>
      <c r="B110" s="28"/>
    </row>
    <row r="111" spans="1:2">
      <c r="A111">
        <v>94</v>
      </c>
      <c r="B111" s="28"/>
    </row>
    <row r="112" spans="1:2">
      <c r="A112">
        <v>95</v>
      </c>
      <c r="B112" s="28"/>
    </row>
    <row r="113" spans="1:2">
      <c r="A113">
        <v>96</v>
      </c>
      <c r="B113" s="28"/>
    </row>
    <row r="114" spans="1:2">
      <c r="A114">
        <v>97</v>
      </c>
      <c r="B114" s="28"/>
    </row>
    <row r="115" spans="1:2">
      <c r="A115">
        <v>98</v>
      </c>
      <c r="B115" s="28"/>
    </row>
    <row r="116" spans="1:2">
      <c r="A116">
        <v>99</v>
      </c>
      <c r="B116" s="28"/>
    </row>
    <row r="117" spans="1:2">
      <c r="A117">
        <v>100</v>
      </c>
      <c r="B117" s="28"/>
    </row>
    <row r="118" spans="1:2">
      <c r="A118">
        <v>101</v>
      </c>
      <c r="B118" s="28"/>
    </row>
    <row r="119" spans="1:2">
      <c r="A119">
        <v>102</v>
      </c>
      <c r="B119" s="28"/>
    </row>
    <row r="120" spans="1:2">
      <c r="A120">
        <v>103</v>
      </c>
      <c r="B120" s="28"/>
    </row>
    <row r="121" spans="1:2">
      <c r="A121">
        <v>104</v>
      </c>
      <c r="B121" s="28"/>
    </row>
    <row r="122" spans="1:2">
      <c r="A122">
        <v>105</v>
      </c>
      <c r="B122" s="28"/>
    </row>
    <row r="123" spans="1:2">
      <c r="A123">
        <v>106</v>
      </c>
      <c r="B123" s="28"/>
    </row>
    <row r="124" spans="1:2">
      <c r="A124">
        <v>107</v>
      </c>
      <c r="B124" s="28"/>
    </row>
    <row r="125" spans="1:2">
      <c r="A125">
        <v>108</v>
      </c>
      <c r="B125" s="28"/>
    </row>
    <row r="126" spans="1:2">
      <c r="A126">
        <v>109</v>
      </c>
      <c r="B126" s="28"/>
    </row>
    <row r="127" spans="1:2">
      <c r="A127">
        <v>110</v>
      </c>
      <c r="B127" s="28"/>
    </row>
    <row r="128" spans="1:2">
      <c r="A128">
        <v>111</v>
      </c>
      <c r="B128" s="28"/>
    </row>
    <row r="129" spans="1:3">
      <c r="A129">
        <v>112</v>
      </c>
      <c r="B129" s="28"/>
    </row>
    <row r="130" spans="1:3">
      <c r="A130">
        <v>113</v>
      </c>
      <c r="B130" s="28"/>
    </row>
    <row r="131" spans="1:3">
      <c r="A131">
        <v>114</v>
      </c>
      <c r="B131" s="28"/>
    </row>
    <row r="132" spans="1:3">
      <c r="A132">
        <v>115</v>
      </c>
      <c r="B132" s="28"/>
    </row>
    <row r="133" spans="1:3">
      <c r="A133">
        <v>116</v>
      </c>
      <c r="B133" s="28"/>
    </row>
    <row r="134" spans="1:3">
      <c r="A134">
        <v>117</v>
      </c>
      <c r="B134" s="28"/>
    </row>
    <row r="135" spans="1:3">
      <c r="A135">
        <v>118</v>
      </c>
      <c r="B135" s="28"/>
    </row>
    <row r="136" spans="1:3">
      <c r="A136">
        <v>119</v>
      </c>
      <c r="C136" s="28"/>
    </row>
    <row r="137" spans="1:3">
      <c r="A137">
        <v>120</v>
      </c>
      <c r="C137" s="28"/>
    </row>
    <row r="138" spans="1:3">
      <c r="A138">
        <v>121</v>
      </c>
      <c r="C138" s="28"/>
    </row>
    <row r="139" spans="1:3">
      <c r="A139">
        <v>122</v>
      </c>
      <c r="C139" s="28"/>
    </row>
    <row r="140" spans="1:3">
      <c r="A140">
        <v>123</v>
      </c>
      <c r="C140" s="28"/>
    </row>
    <row r="141" spans="1:3">
      <c r="A141">
        <v>124</v>
      </c>
      <c r="C141" s="28"/>
    </row>
    <row r="142" spans="1:3">
      <c r="A142">
        <v>125</v>
      </c>
      <c r="C142" s="28"/>
    </row>
    <row r="143" spans="1:3">
      <c r="A143">
        <v>126</v>
      </c>
      <c r="C143" s="28"/>
    </row>
    <row r="144" spans="1:3">
      <c r="A144">
        <v>127</v>
      </c>
      <c r="C144" s="28"/>
    </row>
    <row r="145" spans="1:3">
      <c r="A145">
        <v>128</v>
      </c>
      <c r="C145" s="28"/>
    </row>
    <row r="146" spans="1:3">
      <c r="A146">
        <v>129</v>
      </c>
      <c r="C146" s="28"/>
    </row>
    <row r="147" spans="1:3">
      <c r="A147">
        <v>130</v>
      </c>
      <c r="C147" s="28"/>
    </row>
    <row r="148" spans="1:3">
      <c r="A148">
        <v>131</v>
      </c>
      <c r="C148" s="28"/>
    </row>
    <row r="149" spans="1:3">
      <c r="A149">
        <v>132</v>
      </c>
      <c r="C149" s="28"/>
    </row>
    <row r="150" spans="1:3">
      <c r="A150">
        <v>133</v>
      </c>
      <c r="C150" s="28"/>
    </row>
    <row r="151" spans="1:3">
      <c r="A151">
        <v>134</v>
      </c>
      <c r="C151" s="28"/>
    </row>
    <row r="152" spans="1:3">
      <c r="A152">
        <v>135</v>
      </c>
      <c r="C152" s="28"/>
    </row>
    <row r="153" spans="1:3">
      <c r="A153">
        <v>136</v>
      </c>
      <c r="C153" s="28"/>
    </row>
    <row r="154" spans="1:3">
      <c r="A154">
        <v>137</v>
      </c>
      <c r="C154" s="28"/>
    </row>
    <row r="155" spans="1:3">
      <c r="A155">
        <v>138</v>
      </c>
      <c r="C155" s="28"/>
    </row>
    <row r="156" spans="1:3">
      <c r="A156">
        <v>139</v>
      </c>
      <c r="C156" s="28"/>
    </row>
    <row r="157" spans="1:3">
      <c r="A157">
        <v>140</v>
      </c>
      <c r="C157" s="28"/>
    </row>
    <row r="158" spans="1:3">
      <c r="A158">
        <v>141</v>
      </c>
      <c r="C158" s="28"/>
    </row>
    <row r="159" spans="1:3">
      <c r="A159">
        <v>142</v>
      </c>
      <c r="C159" s="28"/>
    </row>
    <row r="160" spans="1:3">
      <c r="A160">
        <v>143</v>
      </c>
      <c r="C160" s="28"/>
    </row>
    <row r="161" spans="1:3">
      <c r="A161">
        <v>144</v>
      </c>
      <c r="C161" s="28"/>
    </row>
    <row r="162" spans="1:3">
      <c r="A162">
        <v>145</v>
      </c>
      <c r="C162" s="28"/>
    </row>
    <row r="163" spans="1:3">
      <c r="A163">
        <v>146</v>
      </c>
      <c r="C163" s="28"/>
    </row>
    <row r="164" spans="1:3">
      <c r="A164">
        <v>147</v>
      </c>
      <c r="C164" s="28"/>
    </row>
    <row r="165" spans="1:3">
      <c r="A165">
        <v>148</v>
      </c>
      <c r="C165" s="28"/>
    </row>
    <row r="166" spans="1:3">
      <c r="A166">
        <v>149</v>
      </c>
      <c r="C166" s="28"/>
    </row>
    <row r="167" spans="1:3">
      <c r="A167">
        <v>150</v>
      </c>
      <c r="C167" s="28"/>
    </row>
    <row r="168" spans="1:3">
      <c r="A168">
        <v>151</v>
      </c>
      <c r="C168" s="28"/>
    </row>
    <row r="169" spans="1:3">
      <c r="A169">
        <v>152</v>
      </c>
      <c r="C169" s="28"/>
    </row>
    <row r="170" spans="1:3">
      <c r="A170">
        <v>153</v>
      </c>
      <c r="C170" s="28"/>
    </row>
    <row r="171" spans="1:3">
      <c r="A171">
        <v>154</v>
      </c>
      <c r="C171" s="28"/>
    </row>
    <row r="172" spans="1:3">
      <c r="A172">
        <v>155</v>
      </c>
      <c r="C172" s="28"/>
    </row>
    <row r="173" spans="1:3">
      <c r="A173">
        <v>156</v>
      </c>
      <c r="C173" s="28"/>
    </row>
    <row r="174" spans="1:3">
      <c r="A174">
        <v>157</v>
      </c>
      <c r="C174" s="28"/>
    </row>
    <row r="175" spans="1:3">
      <c r="A175">
        <v>158</v>
      </c>
      <c r="C175" s="28"/>
    </row>
    <row r="176" spans="1:3">
      <c r="A176">
        <v>159</v>
      </c>
      <c r="C176" s="28"/>
    </row>
    <row r="177" spans="1:3">
      <c r="A177">
        <v>160</v>
      </c>
      <c r="C177" s="28"/>
    </row>
    <row r="178" spans="1:3">
      <c r="A178">
        <v>161</v>
      </c>
      <c r="C178" s="28"/>
    </row>
    <row r="179" spans="1:3">
      <c r="A179">
        <v>162</v>
      </c>
      <c r="C179" s="28"/>
    </row>
    <row r="180" spans="1:3">
      <c r="A180">
        <v>163</v>
      </c>
      <c r="C180" s="28"/>
    </row>
    <row r="181" spans="1:3">
      <c r="A181">
        <v>164</v>
      </c>
      <c r="C181" s="28"/>
    </row>
    <row r="182" spans="1:3">
      <c r="A182">
        <v>165</v>
      </c>
      <c r="C182" s="28"/>
    </row>
    <row r="183" spans="1:3">
      <c r="A183">
        <v>166</v>
      </c>
      <c r="C183" s="28"/>
    </row>
    <row r="184" spans="1:3">
      <c r="A184">
        <v>167</v>
      </c>
      <c r="C184" s="28"/>
    </row>
    <row r="185" spans="1:3">
      <c r="A185">
        <v>168</v>
      </c>
      <c r="C185" s="28"/>
    </row>
    <row r="186" spans="1:3">
      <c r="A186">
        <v>169</v>
      </c>
      <c r="C186" s="28"/>
    </row>
    <row r="187" spans="1:3">
      <c r="A187">
        <v>170</v>
      </c>
      <c r="C187" s="28"/>
    </row>
    <row r="188" spans="1:3">
      <c r="A188">
        <v>171</v>
      </c>
      <c r="C188" s="28"/>
    </row>
    <row r="189" spans="1:3">
      <c r="A189">
        <v>172</v>
      </c>
      <c r="C189" s="28"/>
    </row>
    <row r="190" spans="1:3">
      <c r="A190">
        <v>173</v>
      </c>
      <c r="C190" s="28"/>
    </row>
    <row r="191" spans="1:3">
      <c r="A191">
        <v>174</v>
      </c>
      <c r="C191" s="28"/>
    </row>
    <row r="192" spans="1:3">
      <c r="A192">
        <v>175</v>
      </c>
      <c r="C192" s="28"/>
    </row>
    <row r="193" spans="1:3">
      <c r="A193">
        <v>176</v>
      </c>
      <c r="C193" s="28"/>
    </row>
    <row r="194" spans="1:3">
      <c r="A194">
        <v>177</v>
      </c>
      <c r="C194" s="28"/>
    </row>
    <row r="195" spans="1:3">
      <c r="A195">
        <v>178</v>
      </c>
      <c r="C195" s="28"/>
    </row>
    <row r="196" spans="1:3">
      <c r="A196">
        <v>179</v>
      </c>
      <c r="C196" s="28"/>
    </row>
    <row r="197" spans="1:3">
      <c r="A197">
        <v>180</v>
      </c>
      <c r="C197" s="28"/>
    </row>
    <row r="198" spans="1:3">
      <c r="B198" s="28"/>
    </row>
    <row r="199" spans="1:3">
      <c r="B199" s="28"/>
    </row>
    <row r="200" spans="1:3">
      <c r="B200" s="28"/>
    </row>
    <row r="201" spans="1:3">
      <c r="B201" s="28"/>
    </row>
    <row r="202" spans="1:3">
      <c r="B202" s="28"/>
    </row>
    <row r="203" spans="1:3">
      <c r="B203" s="28"/>
    </row>
    <row r="204" spans="1:3">
      <c r="B204" s="28"/>
    </row>
    <row r="205" spans="1:3">
      <c r="B205" s="28"/>
    </row>
    <row r="206" spans="1:3">
      <c r="B206" s="28"/>
    </row>
    <row r="207" spans="1:3">
      <c r="B207" s="28"/>
    </row>
    <row r="208" spans="1:3">
      <c r="B208" s="28"/>
    </row>
    <row r="209" spans="2:2">
      <c r="B209" s="28"/>
    </row>
    <row r="210" spans="2:2">
      <c r="B210" s="28"/>
    </row>
    <row r="211" spans="2:2">
      <c r="B211" s="28"/>
    </row>
    <row r="212" spans="2:2">
      <c r="B212" s="28"/>
    </row>
    <row r="213" spans="2:2">
      <c r="B213" s="28"/>
    </row>
    <row r="214" spans="2:2">
      <c r="B214" s="28"/>
    </row>
    <row r="215" spans="2:2">
      <c r="B215" s="28"/>
    </row>
    <row r="216" spans="2:2">
      <c r="B216" s="28"/>
    </row>
    <row r="217" spans="2:2">
      <c r="B217" s="28"/>
    </row>
    <row r="218" spans="2:2">
      <c r="B218" s="28"/>
    </row>
    <row r="219" spans="2:2">
      <c r="B219" s="28"/>
    </row>
    <row r="220" spans="2:2">
      <c r="B220" s="28"/>
    </row>
    <row r="221" spans="2:2">
      <c r="B221" s="28"/>
    </row>
    <row r="222" spans="2:2">
      <c r="B222" s="28"/>
    </row>
    <row r="223" spans="2:2">
      <c r="B223" s="28"/>
    </row>
    <row r="224" spans="2:2">
      <c r="B224" s="28"/>
    </row>
    <row r="225" spans="2:2">
      <c r="B225" s="28"/>
    </row>
    <row r="226" spans="2:2">
      <c r="B226" s="28"/>
    </row>
    <row r="227" spans="2:2">
      <c r="B227" s="28"/>
    </row>
    <row r="228" spans="2:2">
      <c r="B228" s="28"/>
    </row>
    <row r="229" spans="2:2">
      <c r="B229" s="28"/>
    </row>
    <row r="230" spans="2:2">
      <c r="B230" s="28"/>
    </row>
    <row r="231" spans="2:2">
      <c r="B231" s="28"/>
    </row>
    <row r="232" spans="2:2">
      <c r="B232" s="28"/>
    </row>
    <row r="233" spans="2:2">
      <c r="B233" s="28"/>
    </row>
    <row r="234" spans="2:2">
      <c r="B234" s="28"/>
    </row>
    <row r="235" spans="2:2">
      <c r="B235" s="28"/>
    </row>
    <row r="236" spans="2:2">
      <c r="B236" s="28"/>
    </row>
    <row r="237" spans="2:2">
      <c r="B237" s="28"/>
    </row>
    <row r="238" spans="2:2">
      <c r="B238" s="28"/>
    </row>
    <row r="239" spans="2:2">
      <c r="B239" s="28"/>
    </row>
    <row r="240" spans="2:2">
      <c r="B240" s="28"/>
    </row>
    <row r="241" spans="2:2">
      <c r="B241" s="28"/>
    </row>
    <row r="242" spans="2:2">
      <c r="B242" s="28"/>
    </row>
    <row r="243" spans="2:2">
      <c r="B243" s="28"/>
    </row>
    <row r="244" spans="2:2">
      <c r="B244" s="28"/>
    </row>
    <row r="245" spans="2:2">
      <c r="B245" s="28"/>
    </row>
    <row r="246" spans="2:2">
      <c r="B246" s="28"/>
    </row>
    <row r="247" spans="2:2">
      <c r="B247" s="28"/>
    </row>
    <row r="248" spans="2:2">
      <c r="B248" s="28"/>
    </row>
    <row r="249" spans="2:2">
      <c r="B249" s="28"/>
    </row>
    <row r="250" spans="2:2">
      <c r="B250" s="28"/>
    </row>
    <row r="251" spans="2:2">
      <c r="B251" s="28"/>
    </row>
    <row r="252" spans="2:2">
      <c r="B252" s="28"/>
    </row>
    <row r="253" spans="2:2">
      <c r="B253" s="28"/>
    </row>
    <row r="254" spans="2:2">
      <c r="B254" s="28"/>
    </row>
    <row r="255" spans="2:2">
      <c r="B255" s="28"/>
    </row>
    <row r="256" spans="2:2">
      <c r="B256" s="28"/>
    </row>
    <row r="257" spans="2:2">
      <c r="B257" s="28"/>
    </row>
    <row r="258" spans="2:2">
      <c r="B258" s="28"/>
    </row>
    <row r="259" spans="2:2">
      <c r="B259" s="28"/>
    </row>
    <row r="260" spans="2:2">
      <c r="B260" s="28"/>
    </row>
    <row r="261" spans="2:2">
      <c r="B261" s="28"/>
    </row>
    <row r="262" spans="2:2">
      <c r="B262" s="28"/>
    </row>
    <row r="263" spans="2:2">
      <c r="B263" s="28"/>
    </row>
    <row r="264" spans="2:2">
      <c r="B264" s="28"/>
    </row>
    <row r="265" spans="2:2">
      <c r="B265" s="28"/>
    </row>
    <row r="266" spans="2:2">
      <c r="B266" s="28"/>
    </row>
    <row r="267" spans="2:2">
      <c r="B267" s="28"/>
    </row>
    <row r="268" spans="2:2">
      <c r="B268" s="28"/>
    </row>
    <row r="269" spans="2:2">
      <c r="B269" s="28"/>
    </row>
    <row r="270" spans="2:2">
      <c r="B270" s="28"/>
    </row>
    <row r="271" spans="2:2">
      <c r="B271" s="28"/>
    </row>
    <row r="272" spans="2:2">
      <c r="B272" s="28"/>
    </row>
    <row r="273" spans="2:2">
      <c r="B273" s="28"/>
    </row>
    <row r="274" spans="2:2">
      <c r="B274" s="28"/>
    </row>
    <row r="275" spans="2:2">
      <c r="B275" s="28"/>
    </row>
    <row r="276" spans="2:2">
      <c r="B276" s="28"/>
    </row>
    <row r="277" spans="2:2">
      <c r="B277" s="28"/>
    </row>
    <row r="278" spans="2:2">
      <c r="B278" s="28"/>
    </row>
    <row r="279" spans="2:2">
      <c r="B279" s="28"/>
    </row>
    <row r="280" spans="2:2">
      <c r="B280" s="28"/>
    </row>
    <row r="281" spans="2:2">
      <c r="B281" s="28"/>
    </row>
    <row r="282" spans="2:2">
      <c r="B282" s="28"/>
    </row>
    <row r="283" spans="2:2">
      <c r="B283" s="28"/>
    </row>
    <row r="284" spans="2:2">
      <c r="B284" s="28"/>
    </row>
    <row r="285" spans="2:2">
      <c r="B285" s="28"/>
    </row>
    <row r="286" spans="2:2">
      <c r="B286" s="28"/>
    </row>
    <row r="287" spans="2:2">
      <c r="B287" s="28"/>
    </row>
    <row r="288" spans="2:2">
      <c r="B288" s="28"/>
    </row>
    <row r="289" spans="2:2">
      <c r="B289" s="28"/>
    </row>
    <row r="290" spans="2:2">
      <c r="B290" s="28"/>
    </row>
    <row r="291" spans="2:2">
      <c r="B291" s="28"/>
    </row>
    <row r="292" spans="2:2">
      <c r="B292" s="28"/>
    </row>
    <row r="293" spans="2:2">
      <c r="B293" s="28"/>
    </row>
    <row r="294" spans="2:2">
      <c r="B294" s="28"/>
    </row>
    <row r="295" spans="2:2">
      <c r="B295" s="28"/>
    </row>
    <row r="296" spans="2:2">
      <c r="B296" s="28"/>
    </row>
    <row r="297" spans="2:2">
      <c r="B297" s="28"/>
    </row>
    <row r="298" spans="2:2">
      <c r="B298" s="28"/>
    </row>
    <row r="299" spans="2:2">
      <c r="B299" s="28"/>
    </row>
    <row r="300" spans="2:2">
      <c r="B300" s="28"/>
    </row>
    <row r="301" spans="2:2">
      <c r="B301" s="28"/>
    </row>
    <row r="302" spans="2:2">
      <c r="B302" s="28"/>
    </row>
    <row r="303" spans="2:2">
      <c r="B303" s="28"/>
    </row>
    <row r="304" spans="2:2">
      <c r="B304" s="28"/>
    </row>
    <row r="305" spans="2:2">
      <c r="B305" s="28"/>
    </row>
    <row r="306" spans="2:2">
      <c r="B306" s="28"/>
    </row>
    <row r="307" spans="2:2">
      <c r="B307" s="28"/>
    </row>
    <row r="308" spans="2:2">
      <c r="B308" s="28"/>
    </row>
    <row r="309" spans="2:2">
      <c r="B309" s="28"/>
    </row>
    <row r="310" spans="2:2">
      <c r="B310" s="28"/>
    </row>
    <row r="311" spans="2:2">
      <c r="B311" s="28"/>
    </row>
    <row r="312" spans="2:2">
      <c r="B312" s="28"/>
    </row>
    <row r="313" spans="2:2">
      <c r="B313" s="28"/>
    </row>
    <row r="314" spans="2:2">
      <c r="B314" s="28"/>
    </row>
    <row r="315" spans="2:2">
      <c r="B315" s="28"/>
    </row>
    <row r="316" spans="2:2">
      <c r="B316" s="28"/>
    </row>
    <row r="317" spans="2:2">
      <c r="B317" s="28"/>
    </row>
    <row r="318" spans="2:2">
      <c r="B318" s="28"/>
    </row>
    <row r="319" spans="2:2">
      <c r="B319" s="28"/>
    </row>
    <row r="320" spans="2:2">
      <c r="B320" s="28"/>
    </row>
    <row r="321" spans="2:2">
      <c r="B321" s="28"/>
    </row>
    <row r="322" spans="2:2">
      <c r="B322" s="28"/>
    </row>
    <row r="323" spans="2:2">
      <c r="B323" s="28"/>
    </row>
    <row r="324" spans="2:2">
      <c r="B324" s="28"/>
    </row>
    <row r="325" spans="2:2">
      <c r="B325" s="28"/>
    </row>
    <row r="326" spans="2:2">
      <c r="B326" s="28"/>
    </row>
    <row r="327" spans="2:2">
      <c r="B327" s="28"/>
    </row>
    <row r="328" spans="2:2">
      <c r="B328" s="28"/>
    </row>
    <row r="329" spans="2:2">
      <c r="B329" s="28"/>
    </row>
    <row r="330" spans="2:2">
      <c r="B330" s="28"/>
    </row>
    <row r="331" spans="2:2">
      <c r="B331" s="28"/>
    </row>
    <row r="332" spans="2:2">
      <c r="B332" s="28"/>
    </row>
    <row r="333" spans="2:2">
      <c r="B333" s="28"/>
    </row>
    <row r="334" spans="2:2">
      <c r="B334" s="28"/>
    </row>
    <row r="335" spans="2:2">
      <c r="B335" s="28"/>
    </row>
    <row r="336" spans="2:2">
      <c r="B336" s="28"/>
    </row>
    <row r="337" spans="2:2">
      <c r="B337" s="28"/>
    </row>
    <row r="338" spans="2:2">
      <c r="B338" s="28"/>
    </row>
    <row r="339" spans="2:2">
      <c r="B339" s="28"/>
    </row>
    <row r="340" spans="2:2">
      <c r="B340" s="28"/>
    </row>
    <row r="341" spans="2:2">
      <c r="B341" s="28"/>
    </row>
    <row r="342" spans="2:2">
      <c r="B342" s="28"/>
    </row>
    <row r="343" spans="2:2">
      <c r="B343" s="28"/>
    </row>
    <row r="344" spans="2:2">
      <c r="B344" s="28"/>
    </row>
    <row r="345" spans="2:2">
      <c r="B345" s="28"/>
    </row>
    <row r="346" spans="2:2">
      <c r="B346" s="28"/>
    </row>
    <row r="347" spans="2:2">
      <c r="B347" s="28"/>
    </row>
    <row r="348" spans="2:2">
      <c r="B348" s="28"/>
    </row>
    <row r="349" spans="2:2">
      <c r="B349" s="28"/>
    </row>
    <row r="350" spans="2:2">
      <c r="B350" s="28"/>
    </row>
    <row r="351" spans="2:2">
      <c r="B351" s="28"/>
    </row>
    <row r="352" spans="2:2">
      <c r="B352" s="28"/>
    </row>
    <row r="353" spans="2:3">
      <c r="B353" s="28"/>
    </row>
    <row r="354" spans="2:3">
      <c r="B354" s="28"/>
    </row>
    <row r="355" spans="2:3">
      <c r="B355" s="28"/>
    </row>
    <row r="356" spans="2:3">
      <c r="B356" s="28"/>
    </row>
    <row r="357" spans="2:3">
      <c r="B357" s="28"/>
    </row>
    <row r="358" spans="2:3">
      <c r="B358" s="28"/>
    </row>
    <row r="359" spans="2:3">
      <c r="B359" s="28"/>
    </row>
    <row r="360" spans="2:3">
      <c r="B360" s="28"/>
    </row>
    <row r="361" spans="2:3">
      <c r="B361" s="28"/>
    </row>
    <row r="362" spans="2:3">
      <c r="B362" s="28"/>
    </row>
    <row r="363" spans="2:3">
      <c r="C363" s="28"/>
    </row>
    <row r="364" spans="2:3">
      <c r="C364" s="28"/>
    </row>
    <row r="365" spans="2:3">
      <c r="C365" s="28"/>
    </row>
    <row r="366" spans="2:3">
      <c r="C366" s="28"/>
    </row>
    <row r="367" spans="2:3">
      <c r="C367" s="28"/>
    </row>
    <row r="368" spans="2:3">
      <c r="C368" s="28"/>
    </row>
    <row r="369" spans="3:3">
      <c r="C369" s="28"/>
    </row>
    <row r="370" spans="3:3">
      <c r="C370" s="28"/>
    </row>
    <row r="371" spans="3:3">
      <c r="C371" s="28"/>
    </row>
    <row r="372" spans="3:3">
      <c r="C372" s="28"/>
    </row>
    <row r="373" spans="3:3">
      <c r="C373" s="28"/>
    </row>
    <row r="374" spans="3:3">
      <c r="C374" s="28"/>
    </row>
    <row r="375" spans="3:3">
      <c r="C375" s="28"/>
    </row>
    <row r="376" spans="3:3">
      <c r="C376" s="28"/>
    </row>
    <row r="377" spans="3:3">
      <c r="C377" s="28"/>
    </row>
    <row r="378" spans="3:3">
      <c r="C378" s="28"/>
    </row>
    <row r="379" spans="3:3">
      <c r="C379" s="28"/>
    </row>
    <row r="380" spans="3:3">
      <c r="C380" s="28"/>
    </row>
    <row r="381" spans="3:3">
      <c r="C381" s="28"/>
    </row>
    <row r="382" spans="3:3">
      <c r="C382" s="28"/>
    </row>
    <row r="383" spans="3:3">
      <c r="C383" s="28"/>
    </row>
    <row r="384" spans="3:3">
      <c r="C384" s="28"/>
    </row>
    <row r="385" spans="3:3">
      <c r="C385" s="28"/>
    </row>
    <row r="386" spans="3:3">
      <c r="C386" s="28"/>
    </row>
    <row r="387" spans="3:3">
      <c r="C387" s="28"/>
    </row>
    <row r="388" spans="3:3">
      <c r="C388" s="28"/>
    </row>
    <row r="389" spans="3:3">
      <c r="C389" s="28"/>
    </row>
    <row r="390" spans="3:3">
      <c r="C390" s="28"/>
    </row>
    <row r="391" spans="3:3">
      <c r="C391" s="28"/>
    </row>
    <row r="392" spans="3:3">
      <c r="C392" s="28"/>
    </row>
    <row r="393" spans="3:3">
      <c r="C393" s="28"/>
    </row>
    <row r="394" spans="3:3">
      <c r="C394" s="28"/>
    </row>
    <row r="395" spans="3:3">
      <c r="C395" s="28"/>
    </row>
    <row r="396" spans="3:3">
      <c r="C396" s="28"/>
    </row>
    <row r="397" spans="3:3">
      <c r="C397" s="28"/>
    </row>
    <row r="398" spans="3:3">
      <c r="C398" s="28"/>
    </row>
    <row r="399" spans="3:3">
      <c r="C399" s="28"/>
    </row>
    <row r="400" spans="3:3">
      <c r="C400" s="28"/>
    </row>
    <row r="401" spans="3:3">
      <c r="C401" s="28"/>
    </row>
    <row r="402" spans="3:3">
      <c r="C402" s="28"/>
    </row>
    <row r="403" spans="3:3">
      <c r="C403" s="28"/>
    </row>
    <row r="404" spans="3:3">
      <c r="C404" s="28"/>
    </row>
    <row r="405" spans="3:3">
      <c r="C405" s="28"/>
    </row>
    <row r="406" spans="3:3">
      <c r="C406" s="28"/>
    </row>
    <row r="407" spans="3:3">
      <c r="C407" s="28"/>
    </row>
    <row r="408" spans="3:3">
      <c r="C408" s="28"/>
    </row>
    <row r="409" spans="3:3">
      <c r="C409" s="28"/>
    </row>
    <row r="410" spans="3:3">
      <c r="C410" s="28"/>
    </row>
    <row r="411" spans="3:3">
      <c r="C411" s="28"/>
    </row>
    <row r="412" spans="3:3">
      <c r="C412" s="28"/>
    </row>
    <row r="413" spans="3:3">
      <c r="C413" s="28"/>
    </row>
    <row r="414" spans="3:3">
      <c r="C414" s="28"/>
    </row>
    <row r="415" spans="3:3">
      <c r="C415" s="28"/>
    </row>
    <row r="416" spans="3:3">
      <c r="C416" s="28"/>
    </row>
    <row r="417" spans="3:3">
      <c r="C417" s="28"/>
    </row>
    <row r="418" spans="3:3">
      <c r="C418" s="28"/>
    </row>
    <row r="419" spans="3:3">
      <c r="C419" s="28"/>
    </row>
    <row r="420" spans="3:3">
      <c r="C420" s="28"/>
    </row>
    <row r="421" spans="3:3">
      <c r="C421" s="28"/>
    </row>
    <row r="422" spans="3:3">
      <c r="C422" s="28"/>
    </row>
    <row r="423" spans="3:3">
      <c r="C423" s="28"/>
    </row>
    <row r="424" spans="3:3">
      <c r="C424" s="28"/>
    </row>
    <row r="425" spans="3:3">
      <c r="C425" s="28"/>
    </row>
    <row r="426" spans="3:3">
      <c r="C426" s="28"/>
    </row>
    <row r="427" spans="3:3">
      <c r="C427" s="28"/>
    </row>
    <row r="428" spans="3:3">
      <c r="C428" s="28"/>
    </row>
    <row r="429" spans="3:3">
      <c r="C429" s="28"/>
    </row>
    <row r="430" spans="3:3">
      <c r="C430" s="28"/>
    </row>
    <row r="431" spans="3:3">
      <c r="C431" s="28"/>
    </row>
    <row r="432" spans="3:3">
      <c r="C432" s="28"/>
    </row>
    <row r="433" spans="3:3">
      <c r="C433" s="28"/>
    </row>
    <row r="434" spans="3:3">
      <c r="C434" s="28"/>
    </row>
    <row r="435" spans="3:3">
      <c r="C435" s="28"/>
    </row>
    <row r="436" spans="3:3">
      <c r="C436" s="28"/>
    </row>
    <row r="437" spans="3:3">
      <c r="C437" s="28"/>
    </row>
    <row r="438" spans="3:3">
      <c r="C438" s="28"/>
    </row>
    <row r="439" spans="3:3">
      <c r="C439" s="28"/>
    </row>
    <row r="440" spans="3:3">
      <c r="C440" s="28"/>
    </row>
    <row r="441" spans="3:3">
      <c r="C441" s="28"/>
    </row>
    <row r="442" spans="3:3">
      <c r="C442" s="28"/>
    </row>
  </sheetData>
  <dataValidations count="7">
    <dataValidation type="list" allowBlank="1" showInputMessage="1" showErrorMessage="1" sqref="H4">
      <formula1>$B$17:$B$40</formula1>
    </dataValidation>
    <dataValidation type="list" allowBlank="1" showInputMessage="1" showErrorMessage="1" sqref="I4:J4 K5:K6 I5:I6">
      <formula1>$D$16:$D$75</formula1>
    </dataValidation>
    <dataValidation type="list" allowBlank="1" showInputMessage="1" showErrorMessage="1" sqref="G5:G6">
      <formula1>$A$17:$A$197</formula1>
    </dataValidation>
    <dataValidation type="list" allowBlank="1" showInputMessage="1" showErrorMessage="1" sqref="B5">
      <formula1>$G$16:$G$17</formula1>
    </dataValidation>
    <dataValidation type="list" allowBlank="1" showInputMessage="1" showErrorMessage="1" sqref="B6">
      <formula1>$F$16:$F$17</formula1>
    </dataValidation>
    <dataValidation type="list" allowBlank="1" showInputMessage="1" showErrorMessage="1" sqref="L6">
      <formula1>$G$18:$G$20</formula1>
    </dataValidation>
    <dataValidation type="list" allowBlank="1" showInputMessage="1" showErrorMessage="1" sqref="M6">
      <formula1>$H$18:$H$20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 hasil sun,moon,arde nampak</vt:lpstr>
      <vt:lpstr>prediksi saat ijtima&amp;istiqbal</vt:lpstr>
      <vt:lpstr>posisi sun,mon,arde saat ijtima</vt:lpstr>
      <vt:lpstr>pos,s;m;a jika ijma' qobl grb</vt:lpstr>
      <vt:lpstr>pos,s;m;a sehari kemudian</vt:lpstr>
      <vt:lpstr>s,m,a ghurb bila ijma'qobla grb</vt:lpstr>
      <vt:lpstr>s,m,a ghurb ijma' sehari kemudi</vt:lpstr>
      <vt:lpstr>sun,mon,arde istqbl</vt:lpstr>
      <vt:lpstr>sun,mon,arde ijtima</vt:lpstr>
      <vt:lpstr>delta T</vt:lpstr>
      <vt:lpstr>penggarapan</vt:lpstr>
      <vt:lpstr>posi sun,mon,arde istiqbal</vt:lpstr>
      <vt:lpstr>Sheet1</vt:lpstr>
      <vt:lpstr>diagram convert nampak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2013-10-31T15:09:29Z</dcterms:created>
  <dcterms:modified xsi:type="dcterms:W3CDTF">2014-06-21T10:19:38Z</dcterms:modified>
</cp:coreProperties>
</file>